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0" windowHeight="1185" activeTab="1"/>
  </bookViews>
  <sheets>
    <sheet name="2.Материалы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'2.Материалы'!$20:$20</definedName>
    <definedName name="_xlnm.Print_Area" localSheetId="1">'1.Смета.или.Акт'!$A$1:$M$155</definedName>
    <definedName name="_xlnm.Print_Area" localSheetId="0">'2.Материалы'!$A$1:$G$46</definedName>
  </definedNames>
  <calcPr calcId="144525"/>
</workbook>
</file>

<file path=xl/calcChain.xml><?xml version="1.0" encoding="utf-8"?>
<calcChain xmlns="http://schemas.openxmlformats.org/spreadsheetml/2006/main">
  <c r="BZ42" i="8" l="1"/>
  <c r="BY42" i="8"/>
  <c r="BZ39" i="8"/>
  <c r="BY39" i="8"/>
  <c r="I43" i="1"/>
  <c r="I47" i="1" s="1"/>
  <c r="P22" i="8" s="1"/>
  <c r="O22" i="8" s="1"/>
  <c r="E22" i="8" s="1"/>
  <c r="G22" i="8" s="1"/>
  <c r="I39" i="1"/>
  <c r="I41" i="1" s="1"/>
  <c r="P23" i="8" s="1"/>
  <c r="O23" i="8" s="1"/>
  <c r="E23" i="8" s="1"/>
  <c r="G23" i="8" s="1"/>
  <c r="I55" i="1"/>
  <c r="I59" i="1" s="1"/>
  <c r="P24" i="8" s="1"/>
  <c r="O24" i="8" s="1"/>
  <c r="E24" i="8" s="1"/>
  <c r="G24" i="8" s="1"/>
  <c r="I49" i="1"/>
  <c r="P25" i="8" s="1"/>
  <c r="O25" i="8" s="1"/>
  <c r="E25" i="8" s="1"/>
  <c r="G25" i="8" s="1"/>
  <c r="I33" i="1"/>
  <c r="I35" i="1" s="1"/>
  <c r="P27" i="8" s="1"/>
  <c r="O27" i="8" s="1"/>
  <c r="E27" i="8" s="1"/>
  <c r="G27" i="8" s="1"/>
  <c r="I61" i="1"/>
  <c r="I63" i="1" s="1"/>
  <c r="P28" i="8" s="1"/>
  <c r="O28" i="8" s="1"/>
  <c r="E28" i="8" s="1"/>
  <c r="G28" i="8" s="1"/>
  <c r="I25" i="1"/>
  <c r="I27" i="1" s="1"/>
  <c r="P29" i="8" s="1"/>
  <c r="O29" i="8" s="1"/>
  <c r="E29" i="8" s="1"/>
  <c r="G29" i="8" s="1"/>
  <c r="I45" i="1"/>
  <c r="P30" i="8" s="1"/>
  <c r="O30" i="8" s="1"/>
  <c r="E30" i="8" s="1"/>
  <c r="G30" i="8" s="1"/>
  <c r="I51" i="1"/>
  <c r="I53" i="1"/>
  <c r="P31" i="8" s="1"/>
  <c r="O31" i="8" s="1"/>
  <c r="E31" i="8" s="1"/>
  <c r="G31" i="8" s="1"/>
  <c r="I29" i="1"/>
  <c r="I31" i="1" s="1"/>
  <c r="P33" i="8" s="1"/>
  <c r="O33" i="8" s="1"/>
  <c r="E33" i="8" s="1"/>
  <c r="G33" i="8" s="1"/>
  <c r="F28" i="8"/>
  <c r="F24" i="8"/>
  <c r="F26" i="8"/>
  <c r="F31" i="8"/>
  <c r="F25" i="8"/>
  <c r="F22" i="8"/>
  <c r="F30" i="8"/>
  <c r="F23" i="8"/>
  <c r="F32" i="8"/>
  <c r="F27" i="8"/>
  <c r="F33" i="8"/>
  <c r="F29" i="8"/>
  <c r="DK76" i="3"/>
  <c r="DI76" i="3"/>
  <c r="DH76" i="3"/>
  <c r="DK71" i="3"/>
  <c r="DI71" i="3"/>
  <c r="I60" i="1"/>
  <c r="DH71" i="3"/>
  <c r="DK66" i="3"/>
  <c r="DI66" i="3"/>
  <c r="DK65" i="3"/>
  <c r="DI65" i="3"/>
  <c r="DH65" i="3"/>
  <c r="DK59" i="3"/>
  <c r="DI59" i="3"/>
  <c r="I54" i="1"/>
  <c r="DH59" i="3"/>
  <c r="DK58" i="3"/>
  <c r="DI58" i="3"/>
  <c r="DH58" i="3"/>
  <c r="DK52" i="3"/>
  <c r="DI52" i="3"/>
  <c r="DH52" i="3"/>
  <c r="DK50" i="3"/>
  <c r="DI50" i="3"/>
  <c r="I50" i="1"/>
  <c r="DH50" i="3"/>
  <c r="DK48" i="3"/>
  <c r="DI48" i="3"/>
  <c r="DK47" i="3"/>
  <c r="DI47" i="3"/>
  <c r="DH47" i="3"/>
  <c r="DK46" i="3"/>
  <c r="DI46" i="3"/>
  <c r="DK44" i="3"/>
  <c r="DI44" i="3"/>
  <c r="I42" i="1"/>
  <c r="DK43" i="3"/>
  <c r="DI43" i="3"/>
  <c r="DK42" i="3"/>
  <c r="DI42" i="3"/>
  <c r="DK40" i="3"/>
  <c r="DI40" i="3"/>
  <c r="DH40" i="3"/>
  <c r="DK35" i="3"/>
  <c r="DI35" i="3"/>
  <c r="I38" i="1"/>
  <c r="DH35" i="3"/>
  <c r="DK30" i="3"/>
  <c r="DI30" i="3"/>
  <c r="DK29" i="3"/>
  <c r="DI29" i="3"/>
  <c r="DH29" i="3"/>
  <c r="DK23" i="3"/>
  <c r="DI23" i="3"/>
  <c r="I32" i="1"/>
  <c r="DH23" i="3"/>
  <c r="DK22" i="3"/>
  <c r="DI22" i="3"/>
  <c r="DH22" i="3"/>
  <c r="DK16" i="3"/>
  <c r="DI16" i="3"/>
  <c r="DH16" i="3"/>
  <c r="DK12" i="3"/>
  <c r="DI12" i="3"/>
  <c r="I28" i="1"/>
  <c r="DH12" i="3"/>
  <c r="DK8" i="3"/>
  <c r="DI8" i="3"/>
  <c r="DK4" i="3"/>
  <c r="DI4" i="3"/>
  <c r="I24" i="1"/>
  <c r="BS13" i="8"/>
  <c r="BR6" i="8"/>
  <c r="BR5" i="8"/>
  <c r="BR4" i="8"/>
  <c r="BR3" i="8"/>
  <c r="BZ151" i="6"/>
  <c r="BY151" i="6"/>
  <c r="BZ148" i="6"/>
  <c r="BY148" i="6"/>
  <c r="BZ142" i="6"/>
  <c r="BY142" i="6"/>
  <c r="BZ139" i="6"/>
  <c r="BY139" i="6"/>
  <c r="AD24" i="1"/>
  <c r="AF24" i="1"/>
  <c r="CT24" i="1" s="1"/>
  <c r="CR24" i="1"/>
  <c r="Q24" i="1"/>
  <c r="AE24" i="1"/>
  <c r="CS24" i="1"/>
  <c r="R24" i="1" s="1"/>
  <c r="GK24" i="1" s="1"/>
  <c r="AT24" i="1"/>
  <c r="AU24" i="1"/>
  <c r="GO26" i="1"/>
  <c r="GO28" i="1"/>
  <c r="GO30" i="1"/>
  <c r="AD32" i="1"/>
  <c r="AF32" i="1"/>
  <c r="CT32" i="1" s="1"/>
  <c r="CR32" i="1"/>
  <c r="Q32" i="1"/>
  <c r="S32" i="1"/>
  <c r="AE32" i="1"/>
  <c r="CS32" i="1"/>
  <c r="R32" i="1" s="1"/>
  <c r="AT32" i="1"/>
  <c r="AU32" i="1"/>
  <c r="GK32" i="1"/>
  <c r="GO34" i="1"/>
  <c r="GO36" i="1"/>
  <c r="AD38" i="1"/>
  <c r="AF38" i="1"/>
  <c r="CR38" i="1"/>
  <c r="Q38" i="1" s="1"/>
  <c r="CT38" i="1"/>
  <c r="S38" i="1" s="1"/>
  <c r="AE38" i="1"/>
  <c r="CS38" i="1" s="1"/>
  <c r="R38" i="1"/>
  <c r="GK38" i="1" s="1"/>
  <c r="AT38" i="1"/>
  <c r="CY38" i="1"/>
  <c r="X38" i="1" s="1"/>
  <c r="AU38" i="1"/>
  <c r="GO40" i="1"/>
  <c r="AD42" i="1"/>
  <c r="AF42" i="1"/>
  <c r="CR42" i="1"/>
  <c r="Q42" i="1" s="1"/>
  <c r="CT42" i="1"/>
  <c r="AE42" i="1"/>
  <c r="CS42" i="1" s="1"/>
  <c r="R42" i="1"/>
  <c r="GK42" i="1" s="1"/>
  <c r="AT42" i="1"/>
  <c r="AU42" i="1"/>
  <c r="GO44" i="1"/>
  <c r="GO46" i="1"/>
  <c r="GO48" i="1"/>
  <c r="AD50" i="1"/>
  <c r="AF50" i="1"/>
  <c r="CR50" i="1"/>
  <c r="Q50" i="1" s="1"/>
  <c r="L82" i="6" s="1"/>
  <c r="CT50" i="1"/>
  <c r="S50" i="1" s="1"/>
  <c r="AE50" i="1"/>
  <c r="CS50" i="1" s="1"/>
  <c r="R50" i="1"/>
  <c r="AT50" i="1"/>
  <c r="AU50" i="1"/>
  <c r="GO52" i="1"/>
  <c r="AD54" i="1"/>
  <c r="AF54" i="1"/>
  <c r="CR54" i="1"/>
  <c r="Q54" i="1" s="1"/>
  <c r="CT54" i="1"/>
  <c r="S54" i="1" s="1"/>
  <c r="AE54" i="1"/>
  <c r="CS54" i="1" s="1"/>
  <c r="R54" i="1"/>
  <c r="GK54" i="1" s="1"/>
  <c r="AT54" i="1"/>
  <c r="AU54" i="1"/>
  <c r="GO56" i="1"/>
  <c r="GO58" i="1"/>
  <c r="GO60" i="1"/>
  <c r="GO62" i="1"/>
  <c r="GO64" i="1"/>
  <c r="GN24" i="1"/>
  <c r="AC26" i="1"/>
  <c r="CQ26" i="1"/>
  <c r="AD28" i="1"/>
  <c r="CR28" i="1" s="1"/>
  <c r="Q28" i="1" s="1"/>
  <c r="AF28" i="1"/>
  <c r="CT28" i="1"/>
  <c r="S28" i="1" s="1"/>
  <c r="K52" i="6" s="1"/>
  <c r="AE28" i="1"/>
  <c r="CS28" i="1" s="1"/>
  <c r="R28" i="1" s="1"/>
  <c r="GK28" i="1" s="1"/>
  <c r="AT28" i="1"/>
  <c r="AU28" i="1"/>
  <c r="AC30" i="1"/>
  <c r="CQ30" i="1"/>
  <c r="I30" i="1"/>
  <c r="P30" i="1"/>
  <c r="GN32" i="1"/>
  <c r="AC34" i="1"/>
  <c r="CQ34" i="1"/>
  <c r="P34" i="1" s="1"/>
  <c r="I34" i="1"/>
  <c r="AC36" i="1"/>
  <c r="I36" i="1"/>
  <c r="GN38" i="1"/>
  <c r="AC40" i="1"/>
  <c r="CQ40" i="1" s="1"/>
  <c r="I40" i="1"/>
  <c r="GN42" i="1"/>
  <c r="AC44" i="1"/>
  <c r="AC46" i="1"/>
  <c r="CQ46" i="1"/>
  <c r="AC48" i="1"/>
  <c r="GN50" i="1"/>
  <c r="AC52" i="1"/>
  <c r="CQ52" i="1" s="1"/>
  <c r="I52" i="1"/>
  <c r="GN54" i="1"/>
  <c r="AC56" i="1"/>
  <c r="I56" i="1"/>
  <c r="AC58" i="1"/>
  <c r="CQ58" i="1"/>
  <c r="P58" i="1" s="1"/>
  <c r="I58" i="1"/>
  <c r="AD60" i="1"/>
  <c r="AF60" i="1"/>
  <c r="CR60" i="1"/>
  <c r="Q60" i="1" s="1"/>
  <c r="CT60" i="1"/>
  <c r="S60" i="1" s="1"/>
  <c r="AE60" i="1"/>
  <c r="CS60" i="1" s="1"/>
  <c r="R60" i="1"/>
  <c r="GK60" i="1" s="1"/>
  <c r="AT60" i="1"/>
  <c r="CY60" i="1"/>
  <c r="X60" i="1" s="1"/>
  <c r="AU60" i="1"/>
  <c r="AC62" i="1"/>
  <c r="CQ62" i="1"/>
  <c r="P62" i="1" s="1"/>
  <c r="I62" i="1"/>
  <c r="GN64" i="1"/>
  <c r="FR24" i="1"/>
  <c r="FR26" i="1"/>
  <c r="FR28" i="1"/>
  <c r="FR30" i="1"/>
  <c r="FR32" i="1"/>
  <c r="FR34" i="1"/>
  <c r="FR36" i="1"/>
  <c r="FR38" i="1"/>
  <c r="FR40" i="1"/>
  <c r="FR42" i="1"/>
  <c r="FR44" i="1"/>
  <c r="FR46" i="1"/>
  <c r="FR48" i="1"/>
  <c r="FR50" i="1"/>
  <c r="FR52" i="1"/>
  <c r="FR54" i="1"/>
  <c r="FR56" i="1"/>
  <c r="FR58" i="1"/>
  <c r="FR60" i="1"/>
  <c r="FR62" i="1"/>
  <c r="FR64" i="1"/>
  <c r="GP24" i="1"/>
  <c r="GP26" i="1"/>
  <c r="GP28" i="1"/>
  <c r="GP30" i="1"/>
  <c r="GP32" i="1"/>
  <c r="GP34" i="1"/>
  <c r="GP36" i="1"/>
  <c r="GP38" i="1"/>
  <c r="GP40" i="1"/>
  <c r="GP42" i="1"/>
  <c r="GP44" i="1"/>
  <c r="GP46" i="1"/>
  <c r="GP48" i="1"/>
  <c r="GP50" i="1"/>
  <c r="GP52" i="1"/>
  <c r="GP54" i="1"/>
  <c r="GP56" i="1"/>
  <c r="GP58" i="1"/>
  <c r="GP60" i="1"/>
  <c r="GP62" i="1"/>
  <c r="AD64" i="1"/>
  <c r="AF64" i="1"/>
  <c r="CT64" i="1" s="1"/>
  <c r="S64" i="1" s="1"/>
  <c r="I64" i="1"/>
  <c r="CR64" i="1"/>
  <c r="Q64" i="1" s="1"/>
  <c r="L102" i="6" s="1"/>
  <c r="AE64" i="1"/>
  <c r="CS64" i="1" s="1"/>
  <c r="R64" i="1"/>
  <c r="GK64" i="1" s="1"/>
  <c r="AT64" i="1"/>
  <c r="AU64" i="1"/>
  <c r="GL24" i="1"/>
  <c r="GL26" i="1"/>
  <c r="GL28" i="1"/>
  <c r="GL30" i="1"/>
  <c r="GL32" i="1"/>
  <c r="GL34" i="1"/>
  <c r="GL36" i="1"/>
  <c r="GL38" i="1"/>
  <c r="GL40" i="1"/>
  <c r="GL42" i="1"/>
  <c r="GL44" i="1"/>
  <c r="GL46" i="1"/>
  <c r="GL48" i="1"/>
  <c r="GL50" i="1"/>
  <c r="GL52" i="1"/>
  <c r="GL54" i="1"/>
  <c r="GL56" i="1"/>
  <c r="GL58" i="1"/>
  <c r="GL60" i="1"/>
  <c r="GL62" i="1"/>
  <c r="GL64" i="1"/>
  <c r="BZ67" i="1"/>
  <c r="AQ67" i="1"/>
  <c r="DJ106" i="6" s="1"/>
  <c r="M102" i="6"/>
  <c r="I65" i="1"/>
  <c r="CX85" i="3" s="1"/>
  <c r="DW64" i="1"/>
  <c r="E100" i="6"/>
  <c r="DW62" i="1"/>
  <c r="G62" i="1"/>
  <c r="F62" i="1"/>
  <c r="J97" i="6"/>
  <c r="L96" i="6"/>
  <c r="K96" i="6"/>
  <c r="DW60" i="1"/>
  <c r="E94" i="6"/>
  <c r="DW58" i="1"/>
  <c r="G58" i="1"/>
  <c r="F58" i="1"/>
  <c r="E92" i="6"/>
  <c r="DW56" i="1"/>
  <c r="G56" i="1"/>
  <c r="F56" i="1"/>
  <c r="M88" i="6"/>
  <c r="L88" i="6"/>
  <c r="K88" i="6"/>
  <c r="DW54" i="1"/>
  <c r="E86" i="6"/>
  <c r="DW52" i="1"/>
  <c r="G52" i="1"/>
  <c r="F52" i="1"/>
  <c r="M82" i="6"/>
  <c r="K82" i="6"/>
  <c r="DW50" i="1"/>
  <c r="DW48" i="1"/>
  <c r="G48" i="1"/>
  <c r="F48" i="1"/>
  <c r="DW46" i="1"/>
  <c r="G46" i="1"/>
  <c r="F46" i="1"/>
  <c r="DW44" i="1"/>
  <c r="G44" i="1"/>
  <c r="F44" i="1"/>
  <c r="M72" i="6"/>
  <c r="L72" i="6"/>
  <c r="DW42" i="1"/>
  <c r="E70" i="6"/>
  <c r="DW40" i="1"/>
  <c r="G40" i="1"/>
  <c r="F40" i="1"/>
  <c r="J67" i="6"/>
  <c r="M66" i="6"/>
  <c r="L66" i="6"/>
  <c r="K66" i="6"/>
  <c r="DW38" i="1"/>
  <c r="E64" i="6"/>
  <c r="DW36" i="1"/>
  <c r="G36" i="1"/>
  <c r="F36" i="1"/>
  <c r="E62" i="6"/>
  <c r="DW34" i="1"/>
  <c r="G34" i="1"/>
  <c r="F34" i="1"/>
  <c r="M58" i="6"/>
  <c r="L58" i="6"/>
  <c r="K58" i="6"/>
  <c r="DW32" i="1"/>
  <c r="E56" i="6"/>
  <c r="DW30" i="1"/>
  <c r="G30" i="1"/>
  <c r="F30" i="1"/>
  <c r="M52" i="6"/>
  <c r="L52" i="6"/>
  <c r="DW28" i="1"/>
  <c r="DW26" i="1"/>
  <c r="G26" i="1"/>
  <c r="F26" i="1"/>
  <c r="M46" i="6"/>
  <c r="L46" i="6"/>
  <c r="DW24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Y83" i="3"/>
  <c r="CZ83" i="3"/>
  <c r="DA83" i="3"/>
  <c r="A84" i="3"/>
  <c r="CX84" i="3"/>
  <c r="CY84" i="3"/>
  <c r="CZ84" i="3"/>
  <c r="DA84" i="3"/>
  <c r="A85" i="3"/>
  <c r="CY85" i="3"/>
  <c r="CZ85" i="3"/>
  <c r="DA85" i="3"/>
  <c r="A86" i="3"/>
  <c r="CX86" i="3"/>
  <c r="CY86" i="3"/>
  <c r="CZ86" i="3"/>
  <c r="DA86" i="3"/>
  <c r="D12" i="1"/>
  <c r="B96" i="1"/>
  <c r="B18" i="1"/>
  <c r="C96" i="1"/>
  <c r="C18" i="1"/>
  <c r="D96" i="1"/>
  <c r="D18" i="1"/>
  <c r="E18" i="1"/>
  <c r="F96" i="1"/>
  <c r="F18" i="1" s="1"/>
  <c r="G96" i="1"/>
  <c r="G18" i="1" s="1"/>
  <c r="AC24" i="1"/>
  <c r="AE26" i="1"/>
  <c r="AD26" i="1" s="1"/>
  <c r="CR26" i="1"/>
  <c r="AF26" i="1"/>
  <c r="CT26" i="1"/>
  <c r="AC28" i="1"/>
  <c r="F52" i="6" s="1"/>
  <c r="CQ28" i="1"/>
  <c r="P28" i="1" s="1"/>
  <c r="AE30" i="1"/>
  <c r="AD30" i="1"/>
  <c r="AF30" i="1"/>
  <c r="CT30" i="1" s="1"/>
  <c r="S30" i="1" s="1"/>
  <c r="AC32" i="1"/>
  <c r="AE34" i="1"/>
  <c r="AD34" i="1" s="1"/>
  <c r="CR34" i="1"/>
  <c r="Q34" i="1" s="1"/>
  <c r="AF34" i="1"/>
  <c r="CT34" i="1"/>
  <c r="S34" i="1" s="1"/>
  <c r="AE36" i="1"/>
  <c r="AD36" i="1"/>
  <c r="CR36" i="1" s="1"/>
  <c r="Q36" i="1" s="1"/>
  <c r="AF36" i="1"/>
  <c r="CT36" i="1" s="1"/>
  <c r="S36" i="1" s="1"/>
  <c r="AC38" i="1"/>
  <c r="AE40" i="1"/>
  <c r="AD40" i="1" s="1"/>
  <c r="CR40" i="1"/>
  <c r="Q40" i="1" s="1"/>
  <c r="AF40" i="1"/>
  <c r="CT40" i="1"/>
  <c r="S40" i="1" s="1"/>
  <c r="AC42" i="1"/>
  <c r="F72" i="6" s="1"/>
  <c r="CQ42" i="1"/>
  <c r="P42" i="1" s="1"/>
  <c r="AE44" i="1"/>
  <c r="AD44" i="1"/>
  <c r="CR44" i="1" s="1"/>
  <c r="AF44" i="1"/>
  <c r="CT44" i="1" s="1"/>
  <c r="AE46" i="1"/>
  <c r="AD46" i="1" s="1"/>
  <c r="CR46" i="1" s="1"/>
  <c r="AF46" i="1"/>
  <c r="CT46" i="1"/>
  <c r="AE48" i="1"/>
  <c r="AD48" i="1"/>
  <c r="CR48" i="1" s="1"/>
  <c r="AF48" i="1"/>
  <c r="CT48" i="1" s="1"/>
  <c r="AC50" i="1"/>
  <c r="AE52" i="1"/>
  <c r="AD52" i="1" s="1"/>
  <c r="CR52" i="1" s="1"/>
  <c r="Q52" i="1" s="1"/>
  <c r="AF52" i="1"/>
  <c r="CT52" i="1"/>
  <c r="S52" i="1" s="1"/>
  <c r="AC54" i="1"/>
  <c r="F88" i="6" s="1"/>
  <c r="AB54" i="1" s="1"/>
  <c r="CQ54" i="1"/>
  <c r="P54" i="1" s="1"/>
  <c r="AE56" i="1"/>
  <c r="AD56" i="1"/>
  <c r="CR56" i="1" s="1"/>
  <c r="Q56" i="1" s="1"/>
  <c r="AF56" i="1"/>
  <c r="CT56" i="1" s="1"/>
  <c r="S56" i="1" s="1"/>
  <c r="AE58" i="1"/>
  <c r="AD58" i="1" s="1"/>
  <c r="CR58" i="1"/>
  <c r="Q58" i="1" s="1"/>
  <c r="AF58" i="1"/>
  <c r="CT58" i="1"/>
  <c r="S58" i="1" s="1"/>
  <c r="AC60" i="1"/>
  <c r="F96" i="6" s="1"/>
  <c r="CQ60" i="1"/>
  <c r="P60" i="1" s="1"/>
  <c r="AE62" i="1"/>
  <c r="AD62" i="1"/>
  <c r="AF62" i="1"/>
  <c r="CT62" i="1" s="1"/>
  <c r="S62" i="1" s="1"/>
  <c r="AC64" i="1"/>
  <c r="CS26" i="1"/>
  <c r="CS30" i="1"/>
  <c r="R30" i="1" s="1"/>
  <c r="GK30" i="1" s="1"/>
  <c r="CS34" i="1"/>
  <c r="R34" i="1" s="1"/>
  <c r="GK34" i="1" s="1"/>
  <c r="CS36" i="1"/>
  <c r="R36" i="1" s="1"/>
  <c r="GK36" i="1" s="1"/>
  <c r="CS40" i="1"/>
  <c r="R40" i="1" s="1"/>
  <c r="GK40" i="1" s="1"/>
  <c r="CS44" i="1"/>
  <c r="CS46" i="1"/>
  <c r="CS48" i="1"/>
  <c r="CS52" i="1"/>
  <c r="R52" i="1" s="1"/>
  <c r="GK52" i="1" s="1"/>
  <c r="CS56" i="1"/>
  <c r="R56" i="1" s="1"/>
  <c r="GK56" i="1" s="1"/>
  <c r="CS58" i="1"/>
  <c r="R58" i="1" s="1"/>
  <c r="GK58" i="1" s="1"/>
  <c r="CS62" i="1"/>
  <c r="R62" i="1" s="1"/>
  <c r="GK62" i="1" s="1"/>
  <c r="AG24" i="1"/>
  <c r="CU24" i="1" s="1"/>
  <c r="T24" i="1" s="1"/>
  <c r="AG26" i="1"/>
  <c r="CU26" i="1" s="1"/>
  <c r="AG28" i="1"/>
  <c r="CU28" i="1" s="1"/>
  <c r="T28" i="1" s="1"/>
  <c r="AG30" i="1"/>
  <c r="CU30" i="1" s="1"/>
  <c r="T30" i="1" s="1"/>
  <c r="AG32" i="1"/>
  <c r="CU32" i="1" s="1"/>
  <c r="T32" i="1" s="1"/>
  <c r="AG34" i="1"/>
  <c r="CU34" i="1" s="1"/>
  <c r="T34" i="1" s="1"/>
  <c r="AG36" i="1"/>
  <c r="CU36" i="1" s="1"/>
  <c r="T36" i="1" s="1"/>
  <c r="AG38" i="1"/>
  <c r="CU38" i="1" s="1"/>
  <c r="T38" i="1" s="1"/>
  <c r="AG40" i="1"/>
  <c r="CU40" i="1" s="1"/>
  <c r="T40" i="1" s="1"/>
  <c r="AG42" i="1"/>
  <c r="CU42" i="1" s="1"/>
  <c r="T42" i="1" s="1"/>
  <c r="AG44" i="1"/>
  <c r="CU44" i="1" s="1"/>
  <c r="AG46" i="1"/>
  <c r="CU46" i="1" s="1"/>
  <c r="AG48" i="1"/>
  <c r="CU48" i="1" s="1"/>
  <c r="AG50" i="1"/>
  <c r="CU50" i="1" s="1"/>
  <c r="T50" i="1" s="1"/>
  <c r="AG52" i="1"/>
  <c r="CU52" i="1" s="1"/>
  <c r="T52" i="1" s="1"/>
  <c r="AG54" i="1"/>
  <c r="CU54" i="1" s="1"/>
  <c r="T54" i="1" s="1"/>
  <c r="AG56" i="1"/>
  <c r="CU56" i="1" s="1"/>
  <c r="T56" i="1" s="1"/>
  <c r="AG58" i="1"/>
  <c r="CU58" i="1" s="1"/>
  <c r="T58" i="1" s="1"/>
  <c r="AG60" i="1"/>
  <c r="CU60" i="1" s="1"/>
  <c r="T60" i="1" s="1"/>
  <c r="AG62" i="1"/>
  <c r="CU62" i="1" s="1"/>
  <c r="T62" i="1" s="1"/>
  <c r="AG64" i="1"/>
  <c r="CU64" i="1" s="1"/>
  <c r="T64" i="1" s="1"/>
  <c r="AH24" i="1"/>
  <c r="CV24" i="1" s="1"/>
  <c r="U24" i="1" s="1"/>
  <c r="AH26" i="1"/>
  <c r="CV26" i="1" s="1"/>
  <c r="AH28" i="1"/>
  <c r="CV28" i="1" s="1"/>
  <c r="U28" i="1" s="1"/>
  <c r="AH30" i="1"/>
  <c r="CV30" i="1" s="1"/>
  <c r="U30" i="1" s="1"/>
  <c r="AH32" i="1"/>
  <c r="CV32" i="1" s="1"/>
  <c r="U32" i="1" s="1"/>
  <c r="AH34" i="1"/>
  <c r="CV34" i="1" s="1"/>
  <c r="U34" i="1" s="1"/>
  <c r="AH36" i="1"/>
  <c r="CV36" i="1" s="1"/>
  <c r="U36" i="1" s="1"/>
  <c r="AH38" i="1"/>
  <c r="CV38" i="1" s="1"/>
  <c r="U38" i="1" s="1"/>
  <c r="AH40" i="1"/>
  <c r="CV40" i="1" s="1"/>
  <c r="U40" i="1" s="1"/>
  <c r="AH42" i="1"/>
  <c r="CV42" i="1" s="1"/>
  <c r="U42" i="1" s="1"/>
  <c r="AH44" i="1"/>
  <c r="CV44" i="1" s="1"/>
  <c r="AH46" i="1"/>
  <c r="CV46" i="1" s="1"/>
  <c r="AH48" i="1"/>
  <c r="CV48" i="1" s="1"/>
  <c r="AH50" i="1"/>
  <c r="CV50" i="1" s="1"/>
  <c r="U50" i="1" s="1"/>
  <c r="AH52" i="1"/>
  <c r="CV52" i="1" s="1"/>
  <c r="U52" i="1" s="1"/>
  <c r="AH54" i="1"/>
  <c r="CV54" i="1" s="1"/>
  <c r="U54" i="1" s="1"/>
  <c r="AH56" i="1"/>
  <c r="CV56" i="1" s="1"/>
  <c r="U56" i="1" s="1"/>
  <c r="AH58" i="1"/>
  <c r="CV58" i="1" s="1"/>
  <c r="U58" i="1" s="1"/>
  <c r="AH60" i="1"/>
  <c r="CV60" i="1" s="1"/>
  <c r="U60" i="1" s="1"/>
  <c r="AH62" i="1"/>
  <c r="CV62" i="1" s="1"/>
  <c r="U62" i="1" s="1"/>
  <c r="AH64" i="1"/>
  <c r="CV64" i="1" s="1"/>
  <c r="U64" i="1" s="1"/>
  <c r="AI24" i="1"/>
  <c r="CW24" i="1" s="1"/>
  <c r="V24" i="1" s="1"/>
  <c r="AI26" i="1"/>
  <c r="CW26" i="1" s="1"/>
  <c r="AI28" i="1"/>
  <c r="CW28" i="1" s="1"/>
  <c r="V28" i="1" s="1"/>
  <c r="AI30" i="1"/>
  <c r="CW30" i="1" s="1"/>
  <c r="V30" i="1" s="1"/>
  <c r="AI32" i="1"/>
  <c r="CW32" i="1" s="1"/>
  <c r="V32" i="1" s="1"/>
  <c r="AI34" i="1"/>
  <c r="CW34" i="1" s="1"/>
  <c r="V34" i="1" s="1"/>
  <c r="AI36" i="1"/>
  <c r="CW36" i="1" s="1"/>
  <c r="V36" i="1" s="1"/>
  <c r="AI38" i="1"/>
  <c r="CW38" i="1" s="1"/>
  <c r="V38" i="1" s="1"/>
  <c r="AI40" i="1"/>
  <c r="CW40" i="1" s="1"/>
  <c r="V40" i="1" s="1"/>
  <c r="AI42" i="1"/>
  <c r="CW42" i="1" s="1"/>
  <c r="V42" i="1" s="1"/>
  <c r="AI44" i="1"/>
  <c r="CW44" i="1" s="1"/>
  <c r="AI46" i="1"/>
  <c r="CW46" i="1" s="1"/>
  <c r="AI48" i="1"/>
  <c r="CW48" i="1" s="1"/>
  <c r="AI50" i="1"/>
  <c r="CW50" i="1" s="1"/>
  <c r="V50" i="1" s="1"/>
  <c r="AI52" i="1"/>
  <c r="CW52" i="1" s="1"/>
  <c r="V52" i="1" s="1"/>
  <c r="AI54" i="1"/>
  <c r="CW54" i="1" s="1"/>
  <c r="V54" i="1" s="1"/>
  <c r="AI56" i="1"/>
  <c r="CW56" i="1" s="1"/>
  <c r="V56" i="1" s="1"/>
  <c r="AI58" i="1"/>
  <c r="CW58" i="1" s="1"/>
  <c r="V58" i="1" s="1"/>
  <c r="AI60" i="1"/>
  <c r="CW60" i="1" s="1"/>
  <c r="V60" i="1" s="1"/>
  <c r="AI62" i="1"/>
  <c r="CW62" i="1" s="1"/>
  <c r="V62" i="1" s="1"/>
  <c r="AI64" i="1"/>
  <c r="CW64" i="1" s="1"/>
  <c r="V64" i="1" s="1"/>
  <c r="AJ24" i="1"/>
  <c r="CX24" i="1" s="1"/>
  <c r="W24" i="1" s="1"/>
  <c r="AJ26" i="1"/>
  <c r="CX26" i="1" s="1"/>
  <c r="AJ28" i="1"/>
  <c r="CX28" i="1" s="1"/>
  <c r="W28" i="1" s="1"/>
  <c r="AJ30" i="1"/>
  <c r="CX30" i="1" s="1"/>
  <c r="W30" i="1" s="1"/>
  <c r="AJ32" i="1"/>
  <c r="CX32" i="1" s="1"/>
  <c r="W32" i="1" s="1"/>
  <c r="AJ34" i="1"/>
  <c r="CX34" i="1" s="1"/>
  <c r="W34" i="1" s="1"/>
  <c r="AJ36" i="1"/>
  <c r="CX36" i="1" s="1"/>
  <c r="W36" i="1" s="1"/>
  <c r="AJ38" i="1"/>
  <c r="CX38" i="1" s="1"/>
  <c r="W38" i="1" s="1"/>
  <c r="AJ40" i="1"/>
  <c r="CX40" i="1" s="1"/>
  <c r="W40" i="1" s="1"/>
  <c r="AJ42" i="1"/>
  <c r="CX42" i="1" s="1"/>
  <c r="W42" i="1" s="1"/>
  <c r="AJ44" i="1"/>
  <c r="CX44" i="1" s="1"/>
  <c r="AJ46" i="1"/>
  <c r="CX46" i="1" s="1"/>
  <c r="AJ48" i="1"/>
  <c r="CX48" i="1" s="1"/>
  <c r="AJ50" i="1"/>
  <c r="CX50" i="1" s="1"/>
  <c r="W50" i="1" s="1"/>
  <c r="AJ52" i="1"/>
  <c r="CX52" i="1" s="1"/>
  <c r="W52" i="1" s="1"/>
  <c r="AJ54" i="1"/>
  <c r="CX54" i="1" s="1"/>
  <c r="W54" i="1" s="1"/>
  <c r="AJ56" i="1"/>
  <c r="CX56" i="1" s="1"/>
  <c r="W56" i="1" s="1"/>
  <c r="AJ58" i="1"/>
  <c r="CX58" i="1" s="1"/>
  <c r="W58" i="1" s="1"/>
  <c r="AJ60" i="1"/>
  <c r="CX60" i="1" s="1"/>
  <c r="W60" i="1" s="1"/>
  <c r="AJ62" i="1"/>
  <c r="CX62" i="1" s="1"/>
  <c r="W62" i="1" s="1"/>
  <c r="AJ64" i="1"/>
  <c r="CX64" i="1" s="1"/>
  <c r="W64" i="1" s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X67" i="1"/>
  <c r="CG67" i="1" s="1"/>
  <c r="AX67" i="1" s="1"/>
  <c r="DG106" i="6" s="1"/>
  <c r="AO67" i="1"/>
  <c r="AQ96" i="1"/>
  <c r="AQ18" i="1"/>
  <c r="GV24" i="1"/>
  <c r="GX24" i="1" s="1"/>
  <c r="GV26" i="1"/>
  <c r="GV28" i="1"/>
  <c r="GX28" i="1" s="1"/>
  <c r="GV30" i="1"/>
  <c r="GX30" i="1" s="1"/>
  <c r="GV32" i="1"/>
  <c r="GX32" i="1" s="1"/>
  <c r="GV34" i="1"/>
  <c r="GX34" i="1" s="1"/>
  <c r="GV36" i="1"/>
  <c r="GX36" i="1" s="1"/>
  <c r="GV38" i="1"/>
  <c r="GX38" i="1" s="1"/>
  <c r="GV40" i="1"/>
  <c r="GX40" i="1" s="1"/>
  <c r="GV42" i="1"/>
  <c r="GX42" i="1" s="1"/>
  <c r="GV44" i="1"/>
  <c r="GV46" i="1"/>
  <c r="GV48" i="1"/>
  <c r="GV50" i="1"/>
  <c r="GX50" i="1" s="1"/>
  <c r="GV52" i="1"/>
  <c r="GX52" i="1" s="1"/>
  <c r="GV54" i="1"/>
  <c r="GX54" i="1" s="1"/>
  <c r="GV56" i="1"/>
  <c r="GX56" i="1" s="1"/>
  <c r="GV58" i="1"/>
  <c r="GX58" i="1" s="1"/>
  <c r="GV60" i="1"/>
  <c r="GX60" i="1" s="1"/>
  <c r="GV62" i="1"/>
  <c r="GX62" i="1" s="1"/>
  <c r="GV64" i="1"/>
  <c r="GX64" i="1" s="1"/>
  <c r="AX96" i="1"/>
  <c r="AX18" i="1" s="1"/>
  <c r="CK67" i="1"/>
  <c r="BB67" i="1" s="1"/>
  <c r="CL67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AC25" i="1"/>
  <c r="CQ25" i="1"/>
  <c r="P25" i="1" s="1"/>
  <c r="AE25" i="1"/>
  <c r="AD25" i="1" s="1"/>
  <c r="CR25" i="1"/>
  <c r="Q25" i="1" s="1"/>
  <c r="AF25" i="1"/>
  <c r="CT25" i="1" s="1"/>
  <c r="S25" i="1"/>
  <c r="AC27" i="1"/>
  <c r="CQ27" i="1"/>
  <c r="P27" i="1" s="1"/>
  <c r="AE27" i="1"/>
  <c r="AF27" i="1"/>
  <c r="CT27" i="1" s="1"/>
  <c r="S27" i="1" s="1"/>
  <c r="AC29" i="1"/>
  <c r="CQ29" i="1"/>
  <c r="P29" i="1" s="1"/>
  <c r="AE29" i="1"/>
  <c r="AD29" i="1" s="1"/>
  <c r="CR29" i="1"/>
  <c r="Q29" i="1" s="1"/>
  <c r="AF29" i="1"/>
  <c r="CT29" i="1" s="1"/>
  <c r="S29" i="1"/>
  <c r="AC31" i="1"/>
  <c r="CQ31" i="1"/>
  <c r="P31" i="1" s="1"/>
  <c r="AE31" i="1"/>
  <c r="AF31" i="1"/>
  <c r="CT31" i="1" s="1"/>
  <c r="S31" i="1" s="1"/>
  <c r="AC33" i="1"/>
  <c r="CQ33" i="1"/>
  <c r="P33" i="1" s="1"/>
  <c r="AE33" i="1"/>
  <c r="AD33" i="1" s="1"/>
  <c r="CR33" i="1"/>
  <c r="Q33" i="1" s="1"/>
  <c r="AF33" i="1"/>
  <c r="CT33" i="1" s="1"/>
  <c r="S33" i="1"/>
  <c r="AC35" i="1"/>
  <c r="CQ35" i="1"/>
  <c r="P35" i="1" s="1"/>
  <c r="AE35" i="1"/>
  <c r="AF35" i="1"/>
  <c r="CT35" i="1"/>
  <c r="S35" i="1" s="1"/>
  <c r="AC37" i="1"/>
  <c r="CQ37" i="1"/>
  <c r="AE37" i="1"/>
  <c r="AD37" i="1"/>
  <c r="CR37" i="1" s="1"/>
  <c r="AF37" i="1"/>
  <c r="CT37" i="1" s="1"/>
  <c r="AC39" i="1"/>
  <c r="CQ39" i="1" s="1"/>
  <c r="P39" i="1" s="1"/>
  <c r="AE39" i="1"/>
  <c r="AF39" i="1"/>
  <c r="CT39" i="1"/>
  <c r="S39" i="1" s="1"/>
  <c r="AC41" i="1"/>
  <c r="CQ41" i="1"/>
  <c r="P41" i="1" s="1"/>
  <c r="AE41" i="1"/>
  <c r="AF41" i="1"/>
  <c r="CT41" i="1" s="1"/>
  <c r="S41" i="1" s="1"/>
  <c r="AC43" i="1"/>
  <c r="CQ43" i="1"/>
  <c r="P43" i="1" s="1"/>
  <c r="AE43" i="1"/>
  <c r="AF43" i="1"/>
  <c r="CT43" i="1" s="1"/>
  <c r="S43" i="1"/>
  <c r="AC45" i="1"/>
  <c r="CQ45" i="1"/>
  <c r="P45" i="1" s="1"/>
  <c r="AE45" i="1"/>
  <c r="AF45" i="1"/>
  <c r="CT45" i="1" s="1"/>
  <c r="S45" i="1" s="1"/>
  <c r="AC47" i="1"/>
  <c r="CQ47" i="1"/>
  <c r="P47" i="1" s="1"/>
  <c r="AE47" i="1"/>
  <c r="AF47" i="1"/>
  <c r="CT47" i="1" s="1"/>
  <c r="S47" i="1"/>
  <c r="AC49" i="1"/>
  <c r="CQ49" i="1"/>
  <c r="P49" i="1" s="1"/>
  <c r="AE49" i="1"/>
  <c r="AF49" i="1"/>
  <c r="CT49" i="1" s="1"/>
  <c r="S49" i="1" s="1"/>
  <c r="AC51" i="1"/>
  <c r="CQ51" i="1"/>
  <c r="P51" i="1" s="1"/>
  <c r="AE51" i="1"/>
  <c r="AF51" i="1"/>
  <c r="CT51" i="1" s="1"/>
  <c r="S51" i="1"/>
  <c r="AC53" i="1"/>
  <c r="CQ53" i="1"/>
  <c r="P53" i="1" s="1"/>
  <c r="AE53" i="1"/>
  <c r="AF53" i="1"/>
  <c r="CT53" i="1" s="1"/>
  <c r="S53" i="1" s="1"/>
  <c r="AC55" i="1"/>
  <c r="CQ55" i="1"/>
  <c r="P55" i="1" s="1"/>
  <c r="AE55" i="1"/>
  <c r="AF55" i="1"/>
  <c r="CT55" i="1" s="1"/>
  <c r="S55" i="1"/>
  <c r="AC57" i="1"/>
  <c r="CQ57" i="1"/>
  <c r="AE57" i="1"/>
  <c r="AF57" i="1"/>
  <c r="CT57" i="1" s="1"/>
  <c r="AC59" i="1"/>
  <c r="CQ59" i="1"/>
  <c r="P59" i="1" s="1"/>
  <c r="AE59" i="1"/>
  <c r="AF59" i="1"/>
  <c r="CT59" i="1" s="1"/>
  <c r="S59" i="1"/>
  <c r="AC61" i="1"/>
  <c r="CQ61" i="1"/>
  <c r="P61" i="1" s="1"/>
  <c r="AE61" i="1"/>
  <c r="AF61" i="1"/>
  <c r="CT61" i="1" s="1"/>
  <c r="S61" i="1" s="1"/>
  <c r="AC63" i="1"/>
  <c r="CQ63" i="1"/>
  <c r="P63" i="1" s="1"/>
  <c r="AE63" i="1"/>
  <c r="AF63" i="1"/>
  <c r="CT63" i="1" s="1"/>
  <c r="S63" i="1"/>
  <c r="AC65" i="1"/>
  <c r="CQ65" i="1"/>
  <c r="P65" i="1" s="1"/>
  <c r="AE65" i="1"/>
  <c r="AF65" i="1"/>
  <c r="CT65" i="1" s="1"/>
  <c r="S65" i="1" s="1"/>
  <c r="CS25" i="1"/>
  <c r="R25" i="1"/>
  <c r="GK25" i="1" s="1"/>
  <c r="CS29" i="1"/>
  <c r="R29" i="1"/>
  <c r="CS33" i="1"/>
  <c r="R33" i="1"/>
  <c r="GK33" i="1" s="1"/>
  <c r="CS37" i="1"/>
  <c r="AG25" i="1"/>
  <c r="CU25" i="1"/>
  <c r="T25" i="1" s="1"/>
  <c r="AG27" i="1"/>
  <c r="CU27" i="1" s="1"/>
  <c r="T27" i="1" s="1"/>
  <c r="AG29" i="1"/>
  <c r="CU29" i="1"/>
  <c r="T29" i="1" s="1"/>
  <c r="AG31" i="1"/>
  <c r="CU31" i="1" s="1"/>
  <c r="T31" i="1" s="1"/>
  <c r="AG33" i="1"/>
  <c r="CU33" i="1"/>
  <c r="T33" i="1" s="1"/>
  <c r="AG35" i="1"/>
  <c r="CU35" i="1" s="1"/>
  <c r="T35" i="1" s="1"/>
  <c r="AG37" i="1"/>
  <c r="CU37" i="1"/>
  <c r="AG39" i="1"/>
  <c r="CU39" i="1" s="1"/>
  <c r="T39" i="1" s="1"/>
  <c r="AG41" i="1"/>
  <c r="CU41" i="1"/>
  <c r="T41" i="1" s="1"/>
  <c r="AG43" i="1"/>
  <c r="CU43" i="1" s="1"/>
  <c r="T43" i="1" s="1"/>
  <c r="AG45" i="1"/>
  <c r="CU45" i="1"/>
  <c r="T45" i="1" s="1"/>
  <c r="AG47" i="1"/>
  <c r="CU47" i="1" s="1"/>
  <c r="T47" i="1" s="1"/>
  <c r="AG49" i="1"/>
  <c r="CU49" i="1"/>
  <c r="T49" i="1" s="1"/>
  <c r="AG51" i="1"/>
  <c r="CU51" i="1" s="1"/>
  <c r="T51" i="1" s="1"/>
  <c r="AG53" i="1"/>
  <c r="CU53" i="1"/>
  <c r="T53" i="1" s="1"/>
  <c r="AG55" i="1"/>
  <c r="CU55" i="1" s="1"/>
  <c r="T55" i="1" s="1"/>
  <c r="AG57" i="1"/>
  <c r="CU57" i="1"/>
  <c r="AG59" i="1"/>
  <c r="CU59" i="1" s="1"/>
  <c r="T59" i="1" s="1"/>
  <c r="AG61" i="1"/>
  <c r="CU61" i="1"/>
  <c r="T61" i="1" s="1"/>
  <c r="AG63" i="1"/>
  <c r="CU63" i="1" s="1"/>
  <c r="T63" i="1" s="1"/>
  <c r="AG65" i="1"/>
  <c r="CU65" i="1"/>
  <c r="T65" i="1" s="1"/>
  <c r="AH25" i="1"/>
  <c r="CV25" i="1" s="1"/>
  <c r="U25" i="1" s="1"/>
  <c r="AH27" i="1"/>
  <c r="CV27" i="1"/>
  <c r="U27" i="1" s="1"/>
  <c r="AH29" i="1"/>
  <c r="CV29" i="1" s="1"/>
  <c r="U29" i="1" s="1"/>
  <c r="AH31" i="1"/>
  <c r="CV31" i="1"/>
  <c r="U31" i="1" s="1"/>
  <c r="AH33" i="1"/>
  <c r="CV33" i="1" s="1"/>
  <c r="U33" i="1" s="1"/>
  <c r="AH35" i="1"/>
  <c r="CV35" i="1"/>
  <c r="U35" i="1" s="1"/>
  <c r="AH37" i="1"/>
  <c r="CV37" i="1" s="1"/>
  <c r="AH39" i="1"/>
  <c r="CV39" i="1"/>
  <c r="U39" i="1" s="1"/>
  <c r="AH41" i="1"/>
  <c r="CV41" i="1" s="1"/>
  <c r="U41" i="1" s="1"/>
  <c r="AH43" i="1"/>
  <c r="CV43" i="1"/>
  <c r="U43" i="1" s="1"/>
  <c r="AH45" i="1"/>
  <c r="CV45" i="1" s="1"/>
  <c r="U45" i="1" s="1"/>
  <c r="AH47" i="1"/>
  <c r="CV47" i="1"/>
  <c r="U47" i="1" s="1"/>
  <c r="AH49" i="1"/>
  <c r="CV49" i="1" s="1"/>
  <c r="U49" i="1" s="1"/>
  <c r="AH51" i="1"/>
  <c r="CV51" i="1"/>
  <c r="U51" i="1" s="1"/>
  <c r="AH53" i="1"/>
  <c r="CV53" i="1" s="1"/>
  <c r="U53" i="1" s="1"/>
  <c r="AH55" i="1"/>
  <c r="CV55" i="1"/>
  <c r="U55" i="1" s="1"/>
  <c r="AH57" i="1"/>
  <c r="CV57" i="1" s="1"/>
  <c r="AH59" i="1"/>
  <c r="CV59" i="1"/>
  <c r="U59" i="1" s="1"/>
  <c r="AH61" i="1"/>
  <c r="CV61" i="1" s="1"/>
  <c r="U61" i="1" s="1"/>
  <c r="AH63" i="1"/>
  <c r="CV63" i="1"/>
  <c r="U63" i="1" s="1"/>
  <c r="AH65" i="1"/>
  <c r="CV65" i="1" s="1"/>
  <c r="U65" i="1" s="1"/>
  <c r="AI25" i="1"/>
  <c r="CW25" i="1"/>
  <c r="V25" i="1" s="1"/>
  <c r="AI27" i="1"/>
  <c r="CW27" i="1" s="1"/>
  <c r="V27" i="1" s="1"/>
  <c r="AI29" i="1"/>
  <c r="CW29" i="1"/>
  <c r="V29" i="1" s="1"/>
  <c r="AI31" i="1"/>
  <c r="CW31" i="1" s="1"/>
  <c r="V31" i="1" s="1"/>
  <c r="AI33" i="1"/>
  <c r="CW33" i="1"/>
  <c r="V33" i="1" s="1"/>
  <c r="AI35" i="1"/>
  <c r="CW35" i="1" s="1"/>
  <c r="V35" i="1" s="1"/>
  <c r="AI37" i="1"/>
  <c r="CW37" i="1"/>
  <c r="AI39" i="1"/>
  <c r="CW39" i="1" s="1"/>
  <c r="V39" i="1" s="1"/>
  <c r="AI41" i="1"/>
  <c r="CW41" i="1"/>
  <c r="V41" i="1" s="1"/>
  <c r="AI43" i="1"/>
  <c r="CW43" i="1" s="1"/>
  <c r="V43" i="1" s="1"/>
  <c r="AI45" i="1"/>
  <c r="CW45" i="1"/>
  <c r="V45" i="1" s="1"/>
  <c r="AI47" i="1"/>
  <c r="CW47" i="1" s="1"/>
  <c r="V47" i="1" s="1"/>
  <c r="AI49" i="1"/>
  <c r="CW49" i="1"/>
  <c r="V49" i="1" s="1"/>
  <c r="AI51" i="1"/>
  <c r="CW51" i="1" s="1"/>
  <c r="V51" i="1" s="1"/>
  <c r="AI53" i="1"/>
  <c r="CW53" i="1"/>
  <c r="V53" i="1" s="1"/>
  <c r="AI55" i="1"/>
  <c r="CW55" i="1" s="1"/>
  <c r="V55" i="1" s="1"/>
  <c r="AI57" i="1"/>
  <c r="CW57" i="1"/>
  <c r="AI59" i="1"/>
  <c r="CW59" i="1" s="1"/>
  <c r="V59" i="1" s="1"/>
  <c r="AI61" i="1"/>
  <c r="CW61" i="1"/>
  <c r="V61" i="1" s="1"/>
  <c r="AI63" i="1"/>
  <c r="CW63" i="1" s="1"/>
  <c r="V63" i="1" s="1"/>
  <c r="AI65" i="1"/>
  <c r="CW65" i="1"/>
  <c r="V65" i="1" s="1"/>
  <c r="AJ25" i="1"/>
  <c r="CX25" i="1" s="1"/>
  <c r="W25" i="1" s="1"/>
  <c r="AJ27" i="1"/>
  <c r="CX27" i="1"/>
  <c r="W27" i="1" s="1"/>
  <c r="AJ29" i="1"/>
  <c r="CX29" i="1" s="1"/>
  <c r="W29" i="1" s="1"/>
  <c r="AJ31" i="1"/>
  <c r="CX31" i="1"/>
  <c r="W31" i="1" s="1"/>
  <c r="AJ33" i="1"/>
  <c r="CX33" i="1" s="1"/>
  <c r="W33" i="1" s="1"/>
  <c r="AJ35" i="1"/>
  <c r="CX35" i="1"/>
  <c r="W35" i="1" s="1"/>
  <c r="AJ37" i="1"/>
  <c r="CX37" i="1" s="1"/>
  <c r="AJ39" i="1"/>
  <c r="CX39" i="1"/>
  <c r="W39" i="1" s="1"/>
  <c r="AJ41" i="1"/>
  <c r="CX41" i="1" s="1"/>
  <c r="W41" i="1" s="1"/>
  <c r="AJ43" i="1"/>
  <c r="CX43" i="1"/>
  <c r="W43" i="1" s="1"/>
  <c r="AJ45" i="1"/>
  <c r="CX45" i="1" s="1"/>
  <c r="W45" i="1" s="1"/>
  <c r="AJ47" i="1"/>
  <c r="CX47" i="1"/>
  <c r="W47" i="1" s="1"/>
  <c r="AJ49" i="1"/>
  <c r="CX49" i="1" s="1"/>
  <c r="W49" i="1" s="1"/>
  <c r="AJ51" i="1"/>
  <c r="CX51" i="1"/>
  <c r="W51" i="1" s="1"/>
  <c r="AJ53" i="1"/>
  <c r="CX53" i="1" s="1"/>
  <c r="W53" i="1" s="1"/>
  <c r="AJ55" i="1"/>
  <c r="CX55" i="1"/>
  <c r="W55" i="1" s="1"/>
  <c r="AJ57" i="1"/>
  <c r="CX57" i="1" s="1"/>
  <c r="AJ59" i="1"/>
  <c r="CX59" i="1"/>
  <c r="W59" i="1" s="1"/>
  <c r="AJ61" i="1"/>
  <c r="CX61" i="1" s="1"/>
  <c r="W61" i="1" s="1"/>
  <c r="AJ63" i="1"/>
  <c r="CX63" i="1"/>
  <c r="W63" i="1" s="1"/>
  <c r="AJ65" i="1"/>
  <c r="CX65" i="1" s="1"/>
  <c r="W65" i="1" s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FP67" i="1"/>
  <c r="FR25" i="1"/>
  <c r="FR27" i="1"/>
  <c r="FR29" i="1"/>
  <c r="FR31" i="1"/>
  <c r="FR33" i="1"/>
  <c r="FR35" i="1"/>
  <c r="FR37" i="1"/>
  <c r="FR39" i="1"/>
  <c r="FR41" i="1"/>
  <c r="FR43" i="1"/>
  <c r="FR45" i="1"/>
  <c r="FR47" i="1"/>
  <c r="FR49" i="1"/>
  <c r="FR51" i="1"/>
  <c r="FR53" i="1"/>
  <c r="FR55" i="1"/>
  <c r="FR57" i="1"/>
  <c r="FR59" i="1"/>
  <c r="FR61" i="1"/>
  <c r="FR63" i="1"/>
  <c r="FR65" i="1"/>
  <c r="GL25" i="1"/>
  <c r="GL27" i="1"/>
  <c r="GL29" i="1"/>
  <c r="GL31" i="1"/>
  <c r="GL33" i="1"/>
  <c r="GL35" i="1"/>
  <c r="GL37" i="1"/>
  <c r="GL39" i="1"/>
  <c r="GL41" i="1"/>
  <c r="GL43" i="1"/>
  <c r="GL45" i="1"/>
  <c r="GL47" i="1"/>
  <c r="GL49" i="1"/>
  <c r="GL51" i="1"/>
  <c r="GL53" i="1"/>
  <c r="GL55" i="1"/>
  <c r="GL57" i="1"/>
  <c r="GL59" i="1"/>
  <c r="GL61" i="1"/>
  <c r="GL63" i="1"/>
  <c r="GL65" i="1"/>
  <c r="FR67" i="1"/>
  <c r="EI67" i="1" s="1"/>
  <c r="EI96" i="1"/>
  <c r="EI18" i="1" s="1"/>
  <c r="GV25" i="1"/>
  <c r="GX25" i="1"/>
  <c r="GV27" i="1"/>
  <c r="GX27" i="1"/>
  <c r="GK29" i="1"/>
  <c r="GV29" i="1"/>
  <c r="GX29" i="1"/>
  <c r="GV31" i="1"/>
  <c r="GX31" i="1"/>
  <c r="GV33" i="1"/>
  <c r="GX33" i="1"/>
  <c r="GV35" i="1"/>
  <c r="GX35" i="1"/>
  <c r="GV37" i="1"/>
  <c r="GV39" i="1"/>
  <c r="GX39" i="1"/>
  <c r="GV41" i="1"/>
  <c r="GX41" i="1"/>
  <c r="GV43" i="1"/>
  <c r="GX43" i="1"/>
  <c r="GV45" i="1"/>
  <c r="GX45" i="1"/>
  <c r="GV47" i="1"/>
  <c r="GX47" i="1"/>
  <c r="GV49" i="1"/>
  <c r="GX49" i="1"/>
  <c r="GV51" i="1"/>
  <c r="GX51" i="1"/>
  <c r="GV53" i="1"/>
  <c r="GX53" i="1"/>
  <c r="GV55" i="1"/>
  <c r="GX55" i="1"/>
  <c r="GV57" i="1"/>
  <c r="GV59" i="1"/>
  <c r="GX59" i="1"/>
  <c r="GV61" i="1"/>
  <c r="GX61" i="1"/>
  <c r="GV63" i="1"/>
  <c r="GX63" i="1"/>
  <c r="GV65" i="1"/>
  <c r="GX65" i="1"/>
  <c r="GN25" i="1"/>
  <c r="GN33" i="1"/>
  <c r="GN39" i="1"/>
  <c r="GN43" i="1"/>
  <c r="GN51" i="1"/>
  <c r="GN55" i="1"/>
  <c r="GN65" i="1"/>
  <c r="GO27" i="1"/>
  <c r="GO29" i="1"/>
  <c r="GO31" i="1"/>
  <c r="GO35" i="1"/>
  <c r="GO37" i="1"/>
  <c r="GO41" i="1"/>
  <c r="GO45" i="1"/>
  <c r="GO47" i="1"/>
  <c r="GO49" i="1"/>
  <c r="GO53" i="1"/>
  <c r="GO57" i="1"/>
  <c r="GO59" i="1"/>
  <c r="GO61" i="1"/>
  <c r="GO63" i="1"/>
  <c r="GO65" i="1"/>
  <c r="GP25" i="1"/>
  <c r="GP27" i="1"/>
  <c r="GP29" i="1"/>
  <c r="GP31" i="1"/>
  <c r="GP33" i="1"/>
  <c r="GP35" i="1"/>
  <c r="GP37" i="1"/>
  <c r="GP39" i="1"/>
  <c r="GP41" i="1"/>
  <c r="GP43" i="1"/>
  <c r="GP45" i="1"/>
  <c r="GP47" i="1"/>
  <c r="GP49" i="1"/>
  <c r="GP51" i="1"/>
  <c r="GP53" i="1"/>
  <c r="GP55" i="1"/>
  <c r="GP57" i="1"/>
  <c r="GP59" i="1"/>
  <c r="GP61" i="1"/>
  <c r="GP63" i="1"/>
  <c r="GC67" i="1"/>
  <c r="ET67" i="1"/>
  <c r="ET96" i="1" s="1"/>
  <c r="P109" i="1" s="1"/>
  <c r="GD67" i="1"/>
  <c r="EU67" i="1"/>
  <c r="EU96" i="1" s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B67" i="1"/>
  <c r="B22" i="1"/>
  <c r="C67" i="1"/>
  <c r="C22" i="1"/>
  <c r="D67" i="1"/>
  <c r="D22" i="1"/>
  <c r="E22" i="1"/>
  <c r="F67" i="1"/>
  <c r="F22" i="1" s="1"/>
  <c r="G67" i="1"/>
  <c r="Z22" i="1"/>
  <c r="AA22" i="1"/>
  <c r="AM22" i="1"/>
  <c r="AN22" i="1"/>
  <c r="AO22" i="1"/>
  <c r="AQ22" i="1"/>
  <c r="AX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Z22" i="1"/>
  <c r="CG22" i="1"/>
  <c r="CK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I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R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C25" i="1"/>
  <c r="D25" i="1"/>
  <c r="AB25" i="1"/>
  <c r="AB26" i="1"/>
  <c r="C28" i="1"/>
  <c r="D28" i="1"/>
  <c r="C29" i="1"/>
  <c r="D29" i="1"/>
  <c r="AB29" i="1"/>
  <c r="AB30" i="1"/>
  <c r="C32" i="1"/>
  <c r="D32" i="1"/>
  <c r="C33" i="1"/>
  <c r="D33" i="1"/>
  <c r="AB33" i="1"/>
  <c r="AB34" i="1"/>
  <c r="AB36" i="1"/>
  <c r="AB37" i="1"/>
  <c r="C38" i="1"/>
  <c r="D38" i="1"/>
  <c r="C39" i="1"/>
  <c r="D39" i="1"/>
  <c r="AB40" i="1"/>
  <c r="C42" i="1"/>
  <c r="D42" i="1"/>
  <c r="C43" i="1"/>
  <c r="D43" i="1"/>
  <c r="AB44" i="1"/>
  <c r="AB46" i="1"/>
  <c r="AB48" i="1"/>
  <c r="C50" i="1"/>
  <c r="D50" i="1"/>
  <c r="C51" i="1"/>
  <c r="D51" i="1"/>
  <c r="AB52" i="1"/>
  <c r="C54" i="1"/>
  <c r="D54" i="1"/>
  <c r="C55" i="1"/>
  <c r="D55" i="1"/>
  <c r="AB56" i="1"/>
  <c r="AB58" i="1"/>
  <c r="C60" i="1"/>
  <c r="D60" i="1"/>
  <c r="C61" i="1"/>
  <c r="D61" i="1"/>
  <c r="AB62" i="1"/>
  <c r="C64" i="1"/>
  <c r="D64" i="1"/>
  <c r="C65" i="1"/>
  <c r="D65" i="1"/>
  <c r="F71" i="1"/>
  <c r="F74" i="1"/>
  <c r="F77" i="1"/>
  <c r="P77" i="1"/>
  <c r="F80" i="1"/>
  <c r="P83" i="1"/>
  <c r="F103" i="1"/>
  <c r="F106" i="1"/>
  <c r="P112" i="1"/>
  <c r="P106" i="1" l="1"/>
  <c r="AC124" i="6"/>
  <c r="G22" i="1"/>
  <c r="ET18" i="1"/>
  <c r="EG67" i="1"/>
  <c r="FY67" i="1"/>
  <c r="AD63" i="1"/>
  <c r="CS63" i="1"/>
  <c r="R63" i="1" s="1"/>
  <c r="GK63" i="1" s="1"/>
  <c r="AD55" i="1"/>
  <c r="CS55" i="1"/>
  <c r="R55" i="1" s="1"/>
  <c r="GK55" i="1" s="1"/>
  <c r="AD47" i="1"/>
  <c r="CS47" i="1"/>
  <c r="R47" i="1" s="1"/>
  <c r="GK47" i="1" s="1"/>
  <c r="AD39" i="1"/>
  <c r="CS39" i="1"/>
  <c r="R39" i="1" s="1"/>
  <c r="GK39" i="1" s="1"/>
  <c r="AD35" i="1"/>
  <c r="CS35" i="1"/>
  <c r="R35" i="1" s="1"/>
  <c r="GK35" i="1" s="1"/>
  <c r="AD65" i="1"/>
  <c r="CS65" i="1"/>
  <c r="R65" i="1" s="1"/>
  <c r="GK65" i="1" s="1"/>
  <c r="CY63" i="1"/>
  <c r="X63" i="1" s="1"/>
  <c r="CZ63" i="1"/>
  <c r="Y63" i="1" s="1"/>
  <c r="AD57" i="1"/>
  <c r="CS57" i="1"/>
  <c r="CY55" i="1"/>
  <c r="X55" i="1" s="1"/>
  <c r="CZ55" i="1"/>
  <c r="Y55" i="1" s="1"/>
  <c r="AD49" i="1"/>
  <c r="CS49" i="1"/>
  <c r="R49" i="1" s="1"/>
  <c r="GK49" i="1" s="1"/>
  <c r="CY47" i="1"/>
  <c r="X47" i="1" s="1"/>
  <c r="AD41" i="1"/>
  <c r="CS41" i="1"/>
  <c r="R41" i="1" s="1"/>
  <c r="GK41" i="1" s="1"/>
  <c r="CY39" i="1"/>
  <c r="X39" i="1" s="1"/>
  <c r="CZ39" i="1"/>
  <c r="Y39" i="1" s="1"/>
  <c r="CY35" i="1"/>
  <c r="X35" i="1" s="1"/>
  <c r="CZ35" i="1"/>
  <c r="Y35" i="1" s="1"/>
  <c r="CZ25" i="1"/>
  <c r="Y25" i="1" s="1"/>
  <c r="CY25" i="1"/>
  <c r="X25" i="1" s="1"/>
  <c r="CP25" i="1"/>
  <c r="O25" i="1" s="1"/>
  <c r="P80" i="1"/>
  <c r="FQ67" i="1"/>
  <c r="AD59" i="1"/>
  <c r="CS59" i="1"/>
  <c r="R59" i="1" s="1"/>
  <c r="GK59" i="1" s="1"/>
  <c r="AD51" i="1"/>
  <c r="CS51" i="1"/>
  <c r="R51" i="1" s="1"/>
  <c r="GK51" i="1" s="1"/>
  <c r="AD43" i="1"/>
  <c r="CS43" i="1"/>
  <c r="R43" i="1" s="1"/>
  <c r="GK43" i="1" s="1"/>
  <c r="CZ29" i="1"/>
  <c r="Y29" i="1" s="1"/>
  <c r="CY29" i="1"/>
  <c r="X29" i="1" s="1"/>
  <c r="CP29" i="1"/>
  <c r="O29" i="1" s="1"/>
  <c r="AD27" i="1"/>
  <c r="CS27" i="1"/>
  <c r="R27" i="1" s="1"/>
  <c r="GK27" i="1" s="1"/>
  <c r="BC67" i="1"/>
  <c r="CL22" i="1"/>
  <c r="AD61" i="1"/>
  <c r="CS61" i="1"/>
  <c r="R61" i="1" s="1"/>
  <c r="GK61" i="1" s="1"/>
  <c r="CY59" i="1"/>
  <c r="X59" i="1" s="1"/>
  <c r="AD53" i="1"/>
  <c r="CS53" i="1"/>
  <c r="R53" i="1" s="1"/>
  <c r="GK53" i="1" s="1"/>
  <c r="CY51" i="1"/>
  <c r="X51" i="1" s="1"/>
  <c r="CZ51" i="1"/>
  <c r="Y51" i="1" s="1"/>
  <c r="AD45" i="1"/>
  <c r="CS45" i="1"/>
  <c r="R45" i="1" s="1"/>
  <c r="GK45" i="1" s="1"/>
  <c r="CY43" i="1"/>
  <c r="X43" i="1" s="1"/>
  <c r="CZ33" i="1"/>
  <c r="Y33" i="1" s="1"/>
  <c r="CY33" i="1"/>
  <c r="X33" i="1" s="1"/>
  <c r="CP33" i="1"/>
  <c r="O33" i="1" s="1"/>
  <c r="AD31" i="1"/>
  <c r="CS31" i="1"/>
  <c r="R31" i="1" s="1"/>
  <c r="GK31" i="1" s="1"/>
  <c r="DX106" i="6"/>
  <c r="BB96" i="1"/>
  <c r="BB22" i="1"/>
  <c r="CY62" i="1"/>
  <c r="X62" i="1" s="1"/>
  <c r="CZ62" i="1"/>
  <c r="Y62" i="1" s="1"/>
  <c r="CP60" i="1"/>
  <c r="O60" i="1" s="1"/>
  <c r="AB60" i="1"/>
  <c r="CP58" i="1"/>
  <c r="O58" i="1" s="1"/>
  <c r="CZ36" i="1"/>
  <c r="Y36" i="1" s="1"/>
  <c r="CY36" i="1"/>
  <c r="X36" i="1" s="1"/>
  <c r="CY30" i="1"/>
  <c r="X30" i="1" s="1"/>
  <c r="CZ30" i="1"/>
  <c r="Y30" i="1" s="1"/>
  <c r="CP28" i="1"/>
  <c r="O28" i="1" s="1"/>
  <c r="AB28" i="1"/>
  <c r="CR62" i="1"/>
  <c r="Q62" i="1" s="1"/>
  <c r="CP62" i="1" s="1"/>
  <c r="O62" i="1" s="1"/>
  <c r="CY58" i="1"/>
  <c r="X58" i="1" s="1"/>
  <c r="CZ58" i="1"/>
  <c r="Y58" i="1" s="1"/>
  <c r="CY56" i="1"/>
  <c r="X56" i="1" s="1"/>
  <c r="CZ56" i="1"/>
  <c r="Y56" i="1" s="1"/>
  <c r="CR30" i="1"/>
  <c r="Q30" i="1" s="1"/>
  <c r="CP30" i="1" s="1"/>
  <c r="O30" i="1" s="1"/>
  <c r="F46" i="6"/>
  <c r="CQ24" i="1"/>
  <c r="P24" i="1" s="1"/>
  <c r="CY52" i="1"/>
  <c r="X52" i="1" s="1"/>
  <c r="CZ52" i="1"/>
  <c r="Y52" i="1" s="1"/>
  <c r="F82" i="6"/>
  <c r="CQ50" i="1"/>
  <c r="P50" i="1" s="1"/>
  <c r="CP34" i="1"/>
  <c r="O34" i="1" s="1"/>
  <c r="DD106" i="6"/>
  <c r="AO96" i="1"/>
  <c r="F102" i="6"/>
  <c r="CQ64" i="1"/>
  <c r="P64" i="1" s="1"/>
  <c r="CZ40" i="1"/>
  <c r="Y40" i="1" s="1"/>
  <c r="CY40" i="1"/>
  <c r="X40" i="1" s="1"/>
  <c r="F66" i="6"/>
  <c r="CQ38" i="1"/>
  <c r="P38" i="1" s="1"/>
  <c r="CY34" i="1"/>
  <c r="X34" i="1" s="1"/>
  <c r="CZ34" i="1"/>
  <c r="Y34" i="1" s="1"/>
  <c r="F58" i="6"/>
  <c r="CQ32" i="1"/>
  <c r="P32" i="1" s="1"/>
  <c r="CZ64" i="1"/>
  <c r="Y64" i="1" s="1"/>
  <c r="J104" i="6" s="1"/>
  <c r="CY64" i="1"/>
  <c r="X64" i="1" s="1"/>
  <c r="J103" i="6" s="1"/>
  <c r="K102" i="6"/>
  <c r="CX83" i="3"/>
  <c r="AB42" i="1"/>
  <c r="M96" i="6"/>
  <c r="CZ60" i="1"/>
  <c r="Y60" i="1" s="1"/>
  <c r="J98" i="6" s="1"/>
  <c r="CQ48" i="1"/>
  <c r="CQ56" i="1"/>
  <c r="P56" i="1" s="1"/>
  <c r="CP56" i="1"/>
  <c r="O56" i="1" s="1"/>
  <c r="CQ44" i="1"/>
  <c r="CQ36" i="1"/>
  <c r="P36" i="1" s="1"/>
  <c r="CP36" i="1"/>
  <c r="O36" i="1" s="1"/>
  <c r="CY54" i="1"/>
  <c r="X54" i="1" s="1"/>
  <c r="J89" i="6" s="1"/>
  <c r="CP54" i="1"/>
  <c r="O54" i="1" s="1"/>
  <c r="GK50" i="1"/>
  <c r="CY50" i="1"/>
  <c r="X50" i="1" s="1"/>
  <c r="J83" i="6" s="1"/>
  <c r="BY67" i="1"/>
  <c r="CZ28" i="1"/>
  <c r="Y28" i="1" s="1"/>
  <c r="J54" i="6" s="1"/>
  <c r="CY28" i="1"/>
  <c r="X28" i="1" s="1"/>
  <c r="J53" i="6" s="1"/>
  <c r="P40" i="1"/>
  <c r="CP40" i="1" s="1"/>
  <c r="O40" i="1" s="1"/>
  <c r="CZ50" i="1"/>
  <c r="Y50" i="1" s="1"/>
  <c r="J84" i="6" s="1"/>
  <c r="S42" i="1"/>
  <c r="CP42" i="1" s="1"/>
  <c r="O42" i="1" s="1"/>
  <c r="CY32" i="1"/>
  <c r="X32" i="1" s="1"/>
  <c r="J59" i="6" s="1"/>
  <c r="I26" i="1"/>
  <c r="GX26" i="1" s="1"/>
  <c r="DH4" i="3"/>
  <c r="DH42" i="3"/>
  <c r="DH44" i="3"/>
  <c r="I46" i="1"/>
  <c r="U46" i="1" s="1"/>
  <c r="P52" i="1"/>
  <c r="CP52" i="1" s="1"/>
  <c r="O52" i="1" s="1"/>
  <c r="I48" i="1"/>
  <c r="E80" i="6" s="1"/>
  <c r="I44" i="1"/>
  <c r="E76" i="6" s="1"/>
  <c r="CZ54" i="1"/>
  <c r="Y54" i="1" s="1"/>
  <c r="J90" i="6" s="1"/>
  <c r="CZ38" i="1"/>
  <c r="Y38" i="1" s="1"/>
  <c r="J68" i="6" s="1"/>
  <c r="CZ32" i="1"/>
  <c r="Y32" i="1" s="1"/>
  <c r="J60" i="6" s="1"/>
  <c r="S24" i="1"/>
  <c r="DH43" i="3"/>
  <c r="DH8" i="3"/>
  <c r="DH30" i="3"/>
  <c r="DH46" i="3"/>
  <c r="I57" i="1"/>
  <c r="DH48" i="3"/>
  <c r="DH66" i="3"/>
  <c r="I37" i="1"/>
  <c r="GM62" i="1" l="1"/>
  <c r="GN62" i="1"/>
  <c r="J100" i="6"/>
  <c r="J72" i="6"/>
  <c r="GM52" i="1"/>
  <c r="GN52" i="1"/>
  <c r="J86" i="6"/>
  <c r="GM40" i="1"/>
  <c r="GN40" i="1"/>
  <c r="J70" i="6"/>
  <c r="GN30" i="1"/>
  <c r="GM30" i="1"/>
  <c r="J56" i="6"/>
  <c r="P26" i="8"/>
  <c r="O26" i="8" s="1"/>
  <c r="E26" i="8" s="1"/>
  <c r="G26" i="8" s="1"/>
  <c r="GX57" i="1"/>
  <c r="AP67" i="1"/>
  <c r="CI67" i="1"/>
  <c r="BY22" i="1"/>
  <c r="P44" i="1"/>
  <c r="P48" i="1"/>
  <c r="W48" i="1"/>
  <c r="GN34" i="1"/>
  <c r="GM34" i="1"/>
  <c r="J62" i="6"/>
  <c r="R44" i="1"/>
  <c r="GK44" i="1" s="1"/>
  <c r="W26" i="1"/>
  <c r="U44" i="1"/>
  <c r="Q48" i="1"/>
  <c r="GO33" i="1"/>
  <c r="GM33" i="1"/>
  <c r="CZ43" i="1"/>
  <c r="Y43" i="1" s="1"/>
  <c r="AB53" i="1"/>
  <c r="CR53" i="1"/>
  <c r="Q53" i="1" s="1"/>
  <c r="CP53" i="1" s="1"/>
  <c r="O53" i="1" s="1"/>
  <c r="AB59" i="1"/>
  <c r="CR59" i="1"/>
  <c r="Q59" i="1" s="1"/>
  <c r="CP59" i="1" s="1"/>
  <c r="O59" i="1" s="1"/>
  <c r="GO25" i="1"/>
  <c r="GM25" i="1"/>
  <c r="CZ27" i="1"/>
  <c r="Y27" i="1" s="1"/>
  <c r="AB41" i="1"/>
  <c r="CR41" i="1"/>
  <c r="Q41" i="1" s="1"/>
  <c r="CP41" i="1" s="1"/>
  <c r="O41" i="1" s="1"/>
  <c r="CR47" i="1"/>
  <c r="Q47" i="1" s="1"/>
  <c r="CP47" i="1" s="1"/>
  <c r="O47" i="1" s="1"/>
  <c r="AB47" i="1"/>
  <c r="T57" i="1"/>
  <c r="EG22" i="1"/>
  <c r="P71" i="1"/>
  <c r="EG96" i="1"/>
  <c r="CY61" i="1"/>
  <c r="X61" i="1" s="1"/>
  <c r="CY49" i="1"/>
  <c r="X49" i="1" s="1"/>
  <c r="CZ53" i="1"/>
  <c r="Y53" i="1" s="1"/>
  <c r="CY41" i="1"/>
  <c r="X41" i="1" s="1"/>
  <c r="P32" i="8"/>
  <c r="O32" i="8" s="1"/>
  <c r="E32" i="8" s="1"/>
  <c r="G32" i="8" s="1"/>
  <c r="R37" i="1"/>
  <c r="GK37" i="1" s="1"/>
  <c r="GX37" i="1"/>
  <c r="GB67" i="1" s="1"/>
  <c r="P46" i="1"/>
  <c r="E78" i="6"/>
  <c r="E50" i="6"/>
  <c r="P26" i="1"/>
  <c r="CP26" i="1" s="1"/>
  <c r="O26" i="1" s="1"/>
  <c r="GN36" i="1"/>
  <c r="GM36" i="1"/>
  <c r="J64" i="6"/>
  <c r="GN56" i="1"/>
  <c r="GM56" i="1"/>
  <c r="J92" i="6"/>
  <c r="Q26" i="1"/>
  <c r="CP64" i="1"/>
  <c r="O64" i="1" s="1"/>
  <c r="AB64" i="1"/>
  <c r="U48" i="1"/>
  <c r="AO18" i="1"/>
  <c r="F100" i="1"/>
  <c r="CP50" i="1"/>
  <c r="O50" i="1" s="1"/>
  <c r="AB50" i="1"/>
  <c r="T46" i="1"/>
  <c r="CP24" i="1"/>
  <c r="O24" i="1" s="1"/>
  <c r="AB24" i="1"/>
  <c r="R46" i="1"/>
  <c r="GK46" i="1" s="1"/>
  <c r="GM58" i="1"/>
  <c r="GN58" i="1"/>
  <c r="J94" i="6"/>
  <c r="V26" i="1"/>
  <c r="CR61" i="1"/>
  <c r="Q61" i="1" s="1"/>
  <c r="CP61" i="1" s="1"/>
  <c r="O61" i="1" s="1"/>
  <c r="AB61" i="1"/>
  <c r="CR27" i="1"/>
  <c r="Q27" i="1" s="1"/>
  <c r="AB27" i="1"/>
  <c r="CZ31" i="1"/>
  <c r="Y31" i="1" s="1"/>
  <c r="AB51" i="1"/>
  <c r="CR51" i="1"/>
  <c r="Q51" i="1" s="1"/>
  <c r="CP51" i="1" s="1"/>
  <c r="O51" i="1" s="1"/>
  <c r="CY27" i="1"/>
  <c r="X27" i="1" s="1"/>
  <c r="AB49" i="1"/>
  <c r="CR49" i="1"/>
  <c r="Q49" i="1" s="1"/>
  <c r="CP49" i="1" s="1"/>
  <c r="O49" i="1" s="1"/>
  <c r="R57" i="1"/>
  <c r="GK57" i="1" s="1"/>
  <c r="CR39" i="1"/>
  <c r="Q39" i="1" s="1"/>
  <c r="CP39" i="1" s="1"/>
  <c r="O39" i="1" s="1"/>
  <c r="AB39" i="1"/>
  <c r="V37" i="1"/>
  <c r="CZ61" i="1"/>
  <c r="Y61" i="1" s="1"/>
  <c r="CZ49" i="1"/>
  <c r="Y49" i="1" s="1"/>
  <c r="U57" i="1"/>
  <c r="U37" i="1"/>
  <c r="CZ41" i="1"/>
  <c r="Y41" i="1" s="1"/>
  <c r="CY24" i="1"/>
  <c r="X24" i="1" s="1"/>
  <c r="CZ24" i="1"/>
  <c r="Y24" i="1" s="1"/>
  <c r="K46" i="6"/>
  <c r="Q44" i="1"/>
  <c r="R26" i="1"/>
  <c r="V44" i="1"/>
  <c r="S44" i="1"/>
  <c r="U26" i="1"/>
  <c r="GX48" i="1"/>
  <c r="S26" i="1"/>
  <c r="V48" i="1"/>
  <c r="R48" i="1"/>
  <c r="GK48" i="1" s="1"/>
  <c r="W46" i="1"/>
  <c r="CZ59" i="1"/>
  <c r="Y59" i="1" s="1"/>
  <c r="GM29" i="1"/>
  <c r="GN29" i="1"/>
  <c r="CY31" i="1"/>
  <c r="X31" i="1" s="1"/>
  <c r="CR43" i="1"/>
  <c r="Q43" i="1" s="1"/>
  <c r="CP43" i="1" s="1"/>
  <c r="O43" i="1" s="1"/>
  <c r="AB43" i="1"/>
  <c r="P57" i="1"/>
  <c r="GA67" i="1"/>
  <c r="EH67" i="1"/>
  <c r="FQ22" i="1"/>
  <c r="Q46" i="1"/>
  <c r="CZ47" i="1"/>
  <c r="Y47" i="1" s="1"/>
  <c r="CR57" i="1"/>
  <c r="Q57" i="1" s="1"/>
  <c r="AB57" i="1"/>
  <c r="CR35" i="1"/>
  <c r="Q35" i="1" s="1"/>
  <c r="CP35" i="1" s="1"/>
  <c r="O35" i="1" s="1"/>
  <c r="AB35" i="1"/>
  <c r="CR63" i="1"/>
  <c r="Q63" i="1" s="1"/>
  <c r="CP63" i="1" s="1"/>
  <c r="O63" i="1" s="1"/>
  <c r="AB63" i="1"/>
  <c r="V57" i="1"/>
  <c r="CY45" i="1"/>
  <c r="X45" i="1" s="1"/>
  <c r="CY65" i="1"/>
  <c r="X65" i="1" s="1"/>
  <c r="W37" i="1"/>
  <c r="S57" i="1"/>
  <c r="CZ42" i="1"/>
  <c r="Y42" i="1" s="1"/>
  <c r="J74" i="6" s="1"/>
  <c r="CY42" i="1"/>
  <c r="X42" i="1" s="1"/>
  <c r="J73" i="6" s="1"/>
  <c r="K72" i="6"/>
  <c r="GO54" i="1"/>
  <c r="GM54" i="1"/>
  <c r="J88" i="6"/>
  <c r="J91" i="6" s="1"/>
  <c r="CP32" i="1"/>
  <c r="O32" i="1" s="1"/>
  <c r="AB32" i="1"/>
  <c r="CP38" i="1"/>
  <c r="O38" i="1" s="1"/>
  <c r="AB38" i="1"/>
  <c r="S48" i="1"/>
  <c r="T44" i="1"/>
  <c r="GX46" i="1"/>
  <c r="S46" i="1"/>
  <c r="V46" i="1"/>
  <c r="T48" i="1"/>
  <c r="W44" i="1"/>
  <c r="GM28" i="1"/>
  <c r="GN28" i="1"/>
  <c r="J52" i="6"/>
  <c r="J55" i="6" s="1"/>
  <c r="GM60" i="1"/>
  <c r="GN60" i="1"/>
  <c r="J96" i="6"/>
  <c r="J99" i="6" s="1"/>
  <c r="T26" i="1"/>
  <c r="AG67" i="1" s="1"/>
  <c r="GX44" i="1"/>
  <c r="CJ67" i="1" s="1"/>
  <c r="BB18" i="1"/>
  <c r="F109" i="1"/>
  <c r="CR31" i="1"/>
  <c r="Q31" i="1" s="1"/>
  <c r="CP31" i="1" s="1"/>
  <c r="O31" i="1" s="1"/>
  <c r="AB31" i="1"/>
  <c r="CR45" i="1"/>
  <c r="Q45" i="1" s="1"/>
  <c r="CP45" i="1" s="1"/>
  <c r="O45" i="1" s="1"/>
  <c r="AB45" i="1"/>
  <c r="DY106" i="6"/>
  <c r="BC96" i="1"/>
  <c r="F83" i="1"/>
  <c r="BC22" i="1"/>
  <c r="P37" i="1"/>
  <c r="AB65" i="1"/>
  <c r="CR65" i="1"/>
  <c r="Q65" i="1" s="1"/>
  <c r="CP65" i="1" s="1"/>
  <c r="O65" i="1" s="1"/>
  <c r="Q37" i="1"/>
  <c r="CR55" i="1"/>
  <c r="Q55" i="1" s="1"/>
  <c r="CP55" i="1" s="1"/>
  <c r="O55" i="1" s="1"/>
  <c r="AB55" i="1"/>
  <c r="T37" i="1"/>
  <c r="DY67" i="1" s="1"/>
  <c r="EP67" i="1"/>
  <c r="FY22" i="1"/>
  <c r="CZ45" i="1"/>
  <c r="Y45" i="1" s="1"/>
  <c r="W57" i="1"/>
  <c r="CZ65" i="1"/>
  <c r="Y65" i="1" s="1"/>
  <c r="CY53" i="1"/>
  <c r="X53" i="1" s="1"/>
  <c r="S37" i="1"/>
  <c r="BA67" i="1" l="1"/>
  <c r="CJ22" i="1"/>
  <c r="GM65" i="1"/>
  <c r="GP65" i="1"/>
  <c r="FV67" i="1" s="1"/>
  <c r="CY48" i="1"/>
  <c r="X48" i="1" s="1"/>
  <c r="CZ48" i="1"/>
  <c r="Y48" i="1" s="1"/>
  <c r="GO32" i="1"/>
  <c r="GM32" i="1"/>
  <c r="J58" i="6"/>
  <c r="J61" i="6" s="1"/>
  <c r="AI67" i="1"/>
  <c r="GM41" i="1"/>
  <c r="GN41" i="1"/>
  <c r="GM53" i="1"/>
  <c r="GN53" i="1"/>
  <c r="CZ37" i="1"/>
  <c r="Y37" i="1" s="1"/>
  <c r="CY37" i="1"/>
  <c r="X37" i="1" s="1"/>
  <c r="EC67" i="1" s="1"/>
  <c r="DX67" i="1"/>
  <c r="GM45" i="1"/>
  <c r="GN45" i="1"/>
  <c r="CY46" i="1"/>
  <c r="X46" i="1" s="1"/>
  <c r="CZ46" i="1"/>
  <c r="Y46" i="1" s="1"/>
  <c r="GM63" i="1"/>
  <c r="GN63" i="1"/>
  <c r="EH96" i="1"/>
  <c r="EH22" i="1"/>
  <c r="P76" i="1"/>
  <c r="V16" i="2" s="1"/>
  <c r="V18" i="2" s="1"/>
  <c r="GM43" i="1"/>
  <c r="GO43" i="1"/>
  <c r="FU67" i="1" s="1"/>
  <c r="CY26" i="1"/>
  <c r="X26" i="1" s="1"/>
  <c r="CZ26" i="1"/>
  <c r="Y26" i="1" s="1"/>
  <c r="AL67" i="1" s="1"/>
  <c r="AF67" i="1"/>
  <c r="DZ67" i="1"/>
  <c r="EA67" i="1"/>
  <c r="GM49" i="1"/>
  <c r="GN49" i="1"/>
  <c r="GM51" i="1"/>
  <c r="GO51" i="1"/>
  <c r="DV67" i="1"/>
  <c r="CP27" i="1"/>
  <c r="O27" i="1" s="1"/>
  <c r="GM50" i="1"/>
  <c r="GO50" i="1"/>
  <c r="J82" i="6"/>
  <c r="J85" i="6" s="1"/>
  <c r="CP46" i="1"/>
  <c r="O46" i="1" s="1"/>
  <c r="EG18" i="1"/>
  <c r="P100" i="1"/>
  <c r="AZ67" i="1"/>
  <c r="CI22" i="1"/>
  <c r="GM42" i="1"/>
  <c r="GM55" i="1"/>
  <c r="GO55" i="1"/>
  <c r="ER67" i="1"/>
  <c r="GA22" i="1"/>
  <c r="J48" i="6"/>
  <c r="GB22" i="1"/>
  <c r="ES67" i="1"/>
  <c r="GM47" i="1"/>
  <c r="GN47" i="1"/>
  <c r="GN59" i="1"/>
  <c r="GM59" i="1"/>
  <c r="CP48" i="1"/>
  <c r="O48" i="1" s="1"/>
  <c r="F128" i="6"/>
  <c r="J128" i="6" s="1"/>
  <c r="AF124" i="6" s="1"/>
  <c r="AP96" i="1"/>
  <c r="DI106" i="6"/>
  <c r="DS106" i="6"/>
  <c r="I122" i="6" s="1"/>
  <c r="AP22" i="1"/>
  <c r="F76" i="1"/>
  <c r="G16" i="2" s="1"/>
  <c r="G18" i="2" s="1"/>
  <c r="BC18" i="1"/>
  <c r="F112" i="1"/>
  <c r="GO38" i="1"/>
  <c r="GM38" i="1"/>
  <c r="J66" i="6"/>
  <c r="J69" i="6" s="1"/>
  <c r="GK26" i="1"/>
  <c r="AE67" i="1"/>
  <c r="GO24" i="1"/>
  <c r="GM24" i="1"/>
  <c r="J46" i="6"/>
  <c r="GP64" i="1"/>
  <c r="CD67" i="1" s="1"/>
  <c r="J102" i="6"/>
  <c r="J105" i="6" s="1"/>
  <c r="GM64" i="1"/>
  <c r="GN26" i="1"/>
  <c r="J50" i="6"/>
  <c r="EP96" i="1"/>
  <c r="EP22" i="1"/>
  <c r="P74" i="1"/>
  <c r="CP37" i="1"/>
  <c r="O37" i="1" s="1"/>
  <c r="DU67" i="1"/>
  <c r="GM31" i="1"/>
  <c r="GN31" i="1"/>
  <c r="T67" i="1"/>
  <c r="AG22" i="1"/>
  <c r="CZ57" i="1"/>
  <c r="Y57" i="1" s="1"/>
  <c r="CY57" i="1"/>
  <c r="X57" i="1" s="1"/>
  <c r="GN35" i="1"/>
  <c r="GM35" i="1"/>
  <c r="CP57" i="1"/>
  <c r="O57" i="1" s="1"/>
  <c r="AH67" i="1"/>
  <c r="J47" i="6"/>
  <c r="GM39" i="1"/>
  <c r="GO39" i="1"/>
  <c r="GM61" i="1"/>
  <c r="GN61" i="1"/>
  <c r="AD67" i="1"/>
  <c r="DW67" i="1"/>
  <c r="AC67" i="1"/>
  <c r="CP44" i="1"/>
  <c r="O44" i="1" s="1"/>
  <c r="AB67" i="1" s="1"/>
  <c r="J75" i="6"/>
  <c r="DL67" i="1"/>
  <c r="DY22" i="1"/>
  <c r="EB67" i="1"/>
  <c r="CZ44" i="1"/>
  <c r="Y44" i="1" s="1"/>
  <c r="CY44" i="1"/>
  <c r="X44" i="1" s="1"/>
  <c r="AK67" i="1" s="1"/>
  <c r="AJ67" i="1"/>
  <c r="G34" i="8"/>
  <c r="M34" i="8" s="1"/>
  <c r="G36" i="8" s="1"/>
  <c r="G2" i="1" s="1"/>
  <c r="GO42" i="1"/>
  <c r="EL67" i="1" l="1"/>
  <c r="FU22" i="1"/>
  <c r="DP67" i="1"/>
  <c r="EC22" i="1"/>
  <c r="X67" i="1"/>
  <c r="AK22" i="1"/>
  <c r="Y67" i="1"/>
  <c r="AL22" i="1"/>
  <c r="O67" i="1"/>
  <c r="AB22" i="1"/>
  <c r="W67" i="1"/>
  <c r="AJ22" i="1"/>
  <c r="GM57" i="1"/>
  <c r="GN57" i="1"/>
  <c r="DL96" i="1"/>
  <c r="P88" i="1"/>
  <c r="DL22" i="1"/>
  <c r="DL106" i="6"/>
  <c r="T96" i="1"/>
  <c r="T22" i="1"/>
  <c r="F88" i="1"/>
  <c r="GM37" i="1"/>
  <c r="GN37" i="1"/>
  <c r="ES96" i="1"/>
  <c r="ES22" i="1"/>
  <c r="P87" i="1"/>
  <c r="DW22" i="1"/>
  <c r="DJ67" i="1"/>
  <c r="U67" i="1"/>
  <c r="AH22" i="1"/>
  <c r="GM26" i="1"/>
  <c r="AU67" i="1"/>
  <c r="CD22" i="1"/>
  <c r="CC67" i="1"/>
  <c r="AP18" i="1"/>
  <c r="F105" i="1"/>
  <c r="ER96" i="1"/>
  <c r="P78" i="1"/>
  <c r="ER22" i="1"/>
  <c r="GN46" i="1"/>
  <c r="GM46" i="1"/>
  <c r="J78" i="6"/>
  <c r="GN27" i="1"/>
  <c r="FT67" i="1" s="1"/>
  <c r="GM27" i="1"/>
  <c r="FS67" i="1" s="1"/>
  <c r="DT67" i="1"/>
  <c r="S67" i="1"/>
  <c r="AF22" i="1"/>
  <c r="ED67" i="1"/>
  <c r="Q67" i="1"/>
  <c r="AD22" i="1"/>
  <c r="DV22" i="1"/>
  <c r="DI67" i="1"/>
  <c r="V67" i="1"/>
  <c r="AI22" i="1"/>
  <c r="DO67" i="1"/>
  <c r="EB22" i="1"/>
  <c r="R67" i="1"/>
  <c r="AE22" i="1"/>
  <c r="DK106" i="6"/>
  <c r="AZ22" i="1"/>
  <c r="F78" i="1"/>
  <c r="AZ96" i="1"/>
  <c r="P67" i="1"/>
  <c r="CE67" i="1"/>
  <c r="CF67" i="1"/>
  <c r="CH67" i="1"/>
  <c r="AC22" i="1"/>
  <c r="FW67" i="1"/>
  <c r="FX67" i="1"/>
  <c r="FZ67" i="1"/>
  <c r="DH67" i="1"/>
  <c r="DU22" i="1"/>
  <c r="P103" i="1"/>
  <c r="EP18" i="1"/>
  <c r="J49" i="6"/>
  <c r="GN48" i="1"/>
  <c r="GM48" i="1"/>
  <c r="J80" i="6"/>
  <c r="DN67" i="1"/>
  <c r="EA22" i="1"/>
  <c r="DK67" i="1"/>
  <c r="DX22" i="1"/>
  <c r="GN44" i="1"/>
  <c r="CB67" i="1" s="1"/>
  <c r="GM44" i="1"/>
  <c r="J76" i="6"/>
  <c r="CA67" i="1"/>
  <c r="DM67" i="1"/>
  <c r="DZ22" i="1"/>
  <c r="P105" i="1"/>
  <c r="EH18" i="1"/>
  <c r="EM67" i="1"/>
  <c r="FV22" i="1"/>
  <c r="DW106" i="6"/>
  <c r="BA96" i="1"/>
  <c r="BA22" i="1"/>
  <c r="F87" i="1"/>
  <c r="AS67" i="1" l="1"/>
  <c r="CB22" i="1"/>
  <c r="DN22" i="1"/>
  <c r="DN96" i="1"/>
  <c r="P90" i="1"/>
  <c r="DH96" i="1"/>
  <c r="DH22" i="1"/>
  <c r="P70" i="1"/>
  <c r="DC106" i="6"/>
  <c r="I114" i="6" s="1"/>
  <c r="P96" i="1"/>
  <c r="P22" i="1"/>
  <c r="F70" i="1"/>
  <c r="DO96" i="1"/>
  <c r="DO22" i="1"/>
  <c r="P91" i="1"/>
  <c r="DQ67" i="1"/>
  <c r="ED22" i="1"/>
  <c r="EJ67" i="1"/>
  <c r="FS22" i="1"/>
  <c r="F129" i="6"/>
  <c r="J129" i="6" s="1"/>
  <c r="AG124" i="6" s="1"/>
  <c r="DT106" i="6"/>
  <c r="I123" i="6" s="1"/>
  <c r="AU96" i="1"/>
  <c r="F86" i="1"/>
  <c r="H16" i="2" s="1"/>
  <c r="H18" i="2" s="1"/>
  <c r="AU22" i="1"/>
  <c r="DJ96" i="1"/>
  <c r="DJ22" i="1"/>
  <c r="P81" i="1"/>
  <c r="ES18" i="1"/>
  <c r="P116" i="1"/>
  <c r="AR67" i="1"/>
  <c r="CA22" i="1"/>
  <c r="FZ22" i="1"/>
  <c r="EQ67" i="1"/>
  <c r="AY67" i="1"/>
  <c r="CH22" i="1"/>
  <c r="AZ18" i="1"/>
  <c r="F107" i="1"/>
  <c r="FT22" i="1"/>
  <c r="EK67" i="1"/>
  <c r="T18" i="1"/>
  <c r="F117" i="1"/>
  <c r="DL18" i="1"/>
  <c r="P117" i="1"/>
  <c r="DM106" i="6"/>
  <c r="W96" i="1"/>
  <c r="W22" i="1"/>
  <c r="F91" i="1"/>
  <c r="DO106" i="6"/>
  <c r="I117" i="6" s="1"/>
  <c r="Y96" i="1"/>
  <c r="Y22" i="1"/>
  <c r="F93" i="1"/>
  <c r="DP96" i="1"/>
  <c r="P92" i="1"/>
  <c r="DP22" i="1"/>
  <c r="EM96" i="1"/>
  <c r="EM22" i="1"/>
  <c r="P86" i="1"/>
  <c r="W16" i="2" s="1"/>
  <c r="W18" i="2" s="1"/>
  <c r="BA18" i="1"/>
  <c r="F116" i="1"/>
  <c r="DK96" i="1"/>
  <c r="P82" i="1"/>
  <c r="Y16" i="2" s="1"/>
  <c r="Y18" i="2" s="1"/>
  <c r="DK22" i="1"/>
  <c r="FX22" i="1"/>
  <c r="EO67" i="1"/>
  <c r="AW67" i="1"/>
  <c r="CF22" i="1"/>
  <c r="BL124" i="6"/>
  <c r="DB106" i="6"/>
  <c r="R96" i="1"/>
  <c r="R22" i="1"/>
  <c r="F81" i="1"/>
  <c r="CX106" i="6"/>
  <c r="V22" i="1"/>
  <c r="V96" i="1"/>
  <c r="F90" i="1"/>
  <c r="AJ124" i="6"/>
  <c r="CZ106" i="6"/>
  <c r="S96" i="1"/>
  <c r="F82" i="1"/>
  <c r="J16" i="2" s="1"/>
  <c r="J18" i="2" s="1"/>
  <c r="S22" i="1"/>
  <c r="AT67" i="1"/>
  <c r="CC22" i="1"/>
  <c r="DM96" i="1"/>
  <c r="DM22" i="1"/>
  <c r="P89" i="1"/>
  <c r="EN67" i="1"/>
  <c r="FW22" i="1"/>
  <c r="AV67" i="1"/>
  <c r="CE22" i="1"/>
  <c r="DI96" i="1"/>
  <c r="DI22" i="1"/>
  <c r="P79" i="1"/>
  <c r="DA106" i="6"/>
  <c r="Q96" i="1"/>
  <c r="Q22" i="1"/>
  <c r="F79" i="1"/>
  <c r="DG67" i="1"/>
  <c r="DT22" i="1"/>
  <c r="P107" i="1"/>
  <c r="ER18" i="1"/>
  <c r="CW106" i="6"/>
  <c r="L39" i="6" s="1"/>
  <c r="U96" i="1"/>
  <c r="F89" i="1"/>
  <c r="U22" i="1"/>
  <c r="CY106" i="6"/>
  <c r="O96" i="1"/>
  <c r="F69" i="1"/>
  <c r="O22" i="1"/>
  <c r="DN106" i="6"/>
  <c r="I116" i="6" s="1"/>
  <c r="X96" i="1"/>
  <c r="X22" i="1"/>
  <c r="F92" i="1"/>
  <c r="EL96" i="1"/>
  <c r="P85" i="1"/>
  <c r="U16" i="2" s="1"/>
  <c r="U18" i="2" s="1"/>
  <c r="EL22" i="1"/>
  <c r="DE106" i="6" l="1"/>
  <c r="AV22" i="1"/>
  <c r="F72" i="1"/>
  <c r="AV96" i="1"/>
  <c r="I113" i="6"/>
  <c r="M106" i="6"/>
  <c r="EO96" i="1"/>
  <c r="EO22" i="1"/>
  <c r="P73" i="1"/>
  <c r="DK18" i="1"/>
  <c r="P111" i="1"/>
  <c r="DP18" i="1"/>
  <c r="P121" i="1"/>
  <c r="DQ96" i="1"/>
  <c r="DQ22" i="1"/>
  <c r="P93" i="1"/>
  <c r="DN18" i="1"/>
  <c r="P119" i="1"/>
  <c r="DM18" i="1"/>
  <c r="P118" i="1"/>
  <c r="EM18" i="1"/>
  <c r="P115" i="1"/>
  <c r="EK96" i="1"/>
  <c r="P84" i="1"/>
  <c r="T16" i="2" s="1"/>
  <c r="EK22" i="1"/>
  <c r="X18" i="1"/>
  <c r="F121" i="1"/>
  <c r="O18" i="1"/>
  <c r="F98" i="1"/>
  <c r="U18" i="1"/>
  <c r="F118" i="1"/>
  <c r="Q18" i="1"/>
  <c r="F108" i="1"/>
  <c r="DI18" i="1"/>
  <c r="P108" i="1"/>
  <c r="EN96" i="1"/>
  <c r="P72" i="1"/>
  <c r="EN22" i="1"/>
  <c r="S18" i="1"/>
  <c r="F111" i="1"/>
  <c r="V18" i="1"/>
  <c r="F119" i="1"/>
  <c r="DH106" i="6"/>
  <c r="AY96" i="1"/>
  <c r="AY22" i="1"/>
  <c r="F75" i="1"/>
  <c r="DP106" i="6"/>
  <c r="I118" i="6" s="1"/>
  <c r="L38" i="6" s="1"/>
  <c r="AR22" i="1"/>
  <c r="F94" i="1"/>
  <c r="AR96" i="1"/>
  <c r="AU18" i="1"/>
  <c r="F115" i="1"/>
  <c r="P94" i="1"/>
  <c r="EJ22" i="1"/>
  <c r="EJ96" i="1"/>
  <c r="P18" i="1"/>
  <c r="F99" i="1"/>
  <c r="P99" i="1"/>
  <c r="DH18" i="1"/>
  <c r="EL18" i="1"/>
  <c r="P114" i="1"/>
  <c r="I106" i="6"/>
  <c r="I108" i="6"/>
  <c r="DG96" i="1"/>
  <c r="DG22" i="1"/>
  <c r="P69" i="1"/>
  <c r="I111" i="6"/>
  <c r="L106" i="6"/>
  <c r="DR106" i="6"/>
  <c r="I121" i="6" s="1"/>
  <c r="F127" i="6"/>
  <c r="J127" i="6" s="1"/>
  <c r="AE124" i="6" s="1"/>
  <c r="AT22" i="1"/>
  <c r="AT96" i="1"/>
  <c r="F85" i="1"/>
  <c r="F16" i="2" s="1"/>
  <c r="F18" i="2" s="1"/>
  <c r="I110" i="6"/>
  <c r="L40" i="6"/>
  <c r="K106" i="6"/>
  <c r="R18" i="1"/>
  <c r="F110" i="1"/>
  <c r="DF106" i="6"/>
  <c r="AW96" i="1"/>
  <c r="F73" i="1"/>
  <c r="AW22" i="1"/>
  <c r="Y18" i="1"/>
  <c r="F122" i="1"/>
  <c r="W18" i="1"/>
  <c r="F120" i="1"/>
  <c r="EQ96" i="1"/>
  <c r="EQ22" i="1"/>
  <c r="P75" i="1"/>
  <c r="DJ18" i="1"/>
  <c r="P110" i="1"/>
  <c r="DO18" i="1"/>
  <c r="P120" i="1"/>
  <c r="F126" i="6"/>
  <c r="DU106" i="6"/>
  <c r="DQ106" i="6"/>
  <c r="I120" i="6" s="1"/>
  <c r="AS96" i="1"/>
  <c r="F84" i="1"/>
  <c r="E16" i="2" s="1"/>
  <c r="AS22" i="1"/>
  <c r="AW18" i="1" l="1"/>
  <c r="F102" i="1"/>
  <c r="AT18" i="1"/>
  <c r="F114" i="1"/>
  <c r="DG18" i="1"/>
  <c r="P98" i="1"/>
  <c r="AY18" i="1"/>
  <c r="F104" i="1"/>
  <c r="P101" i="1"/>
  <c r="EN18" i="1"/>
  <c r="X16" i="2"/>
  <c r="X18" i="2" s="1"/>
  <c r="T18" i="2"/>
  <c r="AV18" i="1"/>
  <c r="F101" i="1"/>
  <c r="P104" i="1"/>
  <c r="EQ18" i="1"/>
  <c r="EJ18" i="1"/>
  <c r="P123" i="1"/>
  <c r="EK18" i="1"/>
  <c r="P113" i="1"/>
  <c r="P102" i="1"/>
  <c r="EO18" i="1"/>
  <c r="I16" i="2"/>
  <c r="I18" i="2" s="1"/>
  <c r="E18" i="2"/>
  <c r="F131" i="6"/>
  <c r="F133" i="6" s="1"/>
  <c r="J126" i="6"/>
  <c r="F130" i="6"/>
  <c r="AR18" i="1"/>
  <c r="F123" i="1"/>
  <c r="DQ18" i="1"/>
  <c r="P122" i="1"/>
  <c r="AS18" i="1"/>
  <c r="F113" i="1"/>
  <c r="J131" i="6" l="1"/>
  <c r="AD124" i="6"/>
  <c r="J130" i="6"/>
  <c r="AH124" i="6" s="1"/>
  <c r="AI124" i="6" l="1"/>
  <c r="J133" i="6"/>
  <c r="J134" i="6" l="1"/>
  <c r="BH124" i="6" s="1"/>
  <c r="BG124" i="6"/>
  <c r="J135" i="6"/>
  <c r="E26" i="6" l="1"/>
  <c r="BI124" i="6"/>
</calcChain>
</file>

<file path=xl/comments1.xml><?xml version="1.0" encoding="utf-8"?>
<comments xmlns="http://schemas.openxmlformats.org/spreadsheetml/2006/main">
  <authors>
    <author>ОПРиТП2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C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C3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F3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4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F4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comments2.xml><?xml version="1.0" encoding="utf-8"?>
<comments xmlns="http://schemas.openxmlformats.org/spreadsheetml/2006/main">
  <authors>
    <author>ОПРиТП2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L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L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L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L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L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L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L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L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I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J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C3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A34" authorId="0">
      <text>
        <r>
          <rPr>
            <sz val="9"/>
            <color indexed="81"/>
            <rFont val="Tahoma"/>
            <family val="2"/>
            <charset val="204"/>
          </rPr>
          <t>Не заполнено описание локальной сметы -&gt; Наименования -&gt; Шифр (№)</t>
        </r>
      </text>
    </comment>
    <comment ref="C3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Описание -&gt; Список чертежей</t>
        </r>
      </text>
    </comment>
    <comment ref="J133" authorId="0">
      <text>
        <r>
          <rPr>
            <sz val="9"/>
            <color indexed="81"/>
            <rFont val="Tahoma"/>
            <family val="2"/>
            <charset val="204"/>
          </rPr>
          <t>Всего : СМР + Оборудование + Прочие</t>
        </r>
      </text>
    </comment>
    <comment ref="C13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I13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C14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I14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  <comment ref="C14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I14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15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I15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sharedStrings.xml><?xml version="1.0" encoding="utf-8"?>
<sst xmlns="http://schemas.openxmlformats.org/spreadsheetml/2006/main" count="3689" uniqueCount="484">
  <si>
    <t>Smeta.RU  (495) 974-1589</t>
  </si>
  <si>
    <t>_PS_</t>
  </si>
  <si>
    <t>Smeta.RU</t>
  </si>
  <si>
    <t>АО "Орелоблэнерго"  Доп. раб. место  FStS-0040149</t>
  </si>
  <si>
    <t>ОП по  Мценску</t>
  </si>
  <si>
    <t>Монтаж узла учета тепловой энергии в здании Мценских  эл. сетей  г  Мценск  пер  Перевозный 13</t>
  </si>
  <si>
    <t/>
  </si>
  <si>
    <t>Сметные нормы списания</t>
  </si>
  <si>
    <t>Коды ценников</t>
  </si>
  <si>
    <t>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</si>
  <si>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</si>
  <si>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</si>
  <si>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</si>
  <si>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</si>
  <si>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</si>
  <si>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м11-02-022-04</t>
  </si>
  <si>
    <t>Ротаметр, счетчик, преобразователь, устанавливаемые на фланцевых соединениях, диаметр условного прохода до 50 мм</t>
  </si>
  <si>
    <t>ШТ</t>
  </si>
  <si>
    <t>ФЕРм-2001, м11-02-022-04, приказ Минстроя России №1039/пр от 30.12.2016г.</t>
  </si>
  <si>
    <t>Монтажные работы</t>
  </si>
  <si>
    <t>Автоматика  ( кроме микропроцессорной техники )</t>
  </si>
  <si>
    <t>ФЕРм-11</t>
  </si>
  <si>
    <t>1,1</t>
  </si>
  <si>
    <t>прайс лист</t>
  </si>
  <si>
    <t>Преобразователь расхода МФ 5.2</t>
  </si>
  <si>
    <t>1ШТ</t>
  </si>
  <si>
    <t>Материалы ( строительные )</t>
  </si>
  <si>
    <t>Строка добавленная вручную</t>
  </si>
  <si>
    <t>По умолчанию</t>
  </si>
  <si>
    <t>[31 700 /  6,41] +  2% Заг.скл</t>
  </si>
  <si>
    <t>2</t>
  </si>
  <si>
    <t>22-03-014-01</t>
  </si>
  <si>
    <t>Приварка фланцев к стальным трубопроводам диаметром 50 мм</t>
  </si>
  <si>
    <t>ФЕР-2001, 22-03-014-01, приказ Минстроя России №1039/пр от 30.12.2016г.</t>
  </si>
  <si>
    <t>Общестроительные и специальные строительные работы</t>
  </si>
  <si>
    <t>Водопровод - наружные сети</t>
  </si>
  <si>
    <t>ФЕР-22</t>
  </si>
  <si>
    <t>2,1</t>
  </si>
  <si>
    <t>Фланцы стальные плоские</t>
  </si>
  <si>
    <t>шт.</t>
  </si>
  <si>
    <t>[400 /  6,41] +  2% Заг.скл</t>
  </si>
  <si>
    <t>3</t>
  </si>
  <si>
    <t>м08-01-087-03</t>
  </si>
  <si>
    <t>Металлические конструкции</t>
  </si>
  <si>
    <t>т</t>
  </si>
  <si>
    <t>ФЕРм-2001, м08-01-087-03, приказ Минстроя России №1039/пр от 30.12.2016г.</t>
  </si>
  <si>
    <t>Электромонтажные работы  (ФЕРм-08, отдел 01-03)</t>
  </si>
  <si>
    <t>ФЕРм-08</t>
  </si>
  <si>
    <t>3,1</t>
  </si>
  <si>
    <t>Комплект монтажных частей</t>
  </si>
  <si>
    <t>[4 600 /  6,41] +  2% Заг.скл</t>
  </si>
  <si>
    <t>3,2</t>
  </si>
  <si>
    <t>Трубные переходы</t>
  </si>
  <si>
    <t>[550 /  6,41] +  2% Заг.скл</t>
  </si>
  <si>
    <t>4</t>
  </si>
  <si>
    <t>м12-10-001-01</t>
  </si>
  <si>
    <t>Бобышки, штуцеры на номинальное давление до 10 МПа</t>
  </si>
  <si>
    <t>100 ШТ</t>
  </si>
  <si>
    <t>ФЕРм-2001, м12-10-001-01, приказ Минстроя России №1039/пр от 30.12.2016г.</t>
  </si>
  <si>
    <t>Технологические трубопроводы</t>
  </si>
  <si>
    <t>ФЕРм-12</t>
  </si>
  <si>
    <t>4,1</t>
  </si>
  <si>
    <t>Гильза  под КТПТР</t>
  </si>
  <si>
    <t>[450 /  6,41] +  2% Заг.скл</t>
  </si>
  <si>
    <t>5</t>
  </si>
  <si>
    <t>м11-03-001-01</t>
  </si>
  <si>
    <t>Приборы, устанавливаемые на металлоконструкциях, щитах и пультах, масса до 5 кг</t>
  </si>
  <si>
    <t>ФЕРм-2001, м11-03-001-01, приказ Минстроя России №1039/пр от 30.12.2016г.</t>
  </si>
  <si>
    <t>5,1</t>
  </si>
  <si>
    <t>Тепловычислитель ТВК - 01</t>
  </si>
  <si>
    <t>[16 500 /  6,41] +  2% Заг.скл</t>
  </si>
  <si>
    <t>5,2</t>
  </si>
  <si>
    <t>Блок питания</t>
  </si>
  <si>
    <t>[1 300 /  6,41] +  2% Заг.скл</t>
  </si>
  <si>
    <t>5,3</t>
  </si>
  <si>
    <t>Датчик давления</t>
  </si>
  <si>
    <t>[3 500 /  6,41] +  2% Заг.скл</t>
  </si>
  <si>
    <t>6</t>
  </si>
  <si>
    <t>м11-02-001-01</t>
  </si>
  <si>
    <t>Прибор, устанавливаемый на резьбовых соединениях, масса до 1,5 кг</t>
  </si>
  <si>
    <t>ФЕРм-2001, м11-02-001-01, приказ Минстроя России №1039/пр от 30.12.2016г.</t>
  </si>
  <si>
    <t>6,1</t>
  </si>
  <si>
    <t>Термопреобразователь сопротивления</t>
  </si>
  <si>
    <t>[3 000 /  6,41] +  2% Заг.скл</t>
  </si>
  <si>
    <t>7</t>
  </si>
  <si>
    <t>м08-04-744-17</t>
  </si>
  <si>
    <t>Кабель контрольный с креплением по всей длине, масса 1 м кабеля до 1 кг</t>
  </si>
  <si>
    <t>100 м</t>
  </si>
  <si>
    <t>ФЕРм-2001, м08-04-744-17, приказ Минстроя России №1039/пр от 30.12.2016г.</t>
  </si>
  <si>
    <t>Электромонтажные работы: на атомных электростанциях (ФЕРм-08, отдел 04, раздел 1)</t>
  </si>
  <si>
    <t>7,1</t>
  </si>
  <si>
    <t>Кабель связи</t>
  </si>
  <si>
    <t>1М</t>
  </si>
  <si>
    <t>[60 /  6,41] +  2% Заг.скл</t>
  </si>
  <si>
    <t>7,2</t>
  </si>
  <si>
    <t>Гофра рукав</t>
  </si>
  <si>
    <t>[30 /  6,41] +  2% Заг.скл</t>
  </si>
  <si>
    <t>8</t>
  </si>
  <si>
    <t>20-02-019-01</t>
  </si>
  <si>
    <t>Установка кронштейнов под вентиляционное оборудование  (ПРИМ)</t>
  </si>
  <si>
    <t>100ШТ</t>
  </si>
  <si>
    <t>ФЕР-2001, 20-02-019-01, приказ Минстроя России №1039/пр от 30.12.2016г.</t>
  </si>
  <si>
    <t>Вентиляция и кондиционирование</t>
  </si>
  <si>
    <t>ФЕР-20</t>
  </si>
  <si>
    <t>8,1</t>
  </si>
  <si>
    <t>Крепеж</t>
  </si>
  <si>
    <t>[75 /  6,41] +  2% Заг.скл</t>
  </si>
  <si>
    <t>9</t>
  </si>
  <si>
    <t>п02-01-001-01</t>
  </si>
  <si>
    <t>Автоматизированная система управления I категории технической сложности с количеством каналов (Кобщ) 2</t>
  </si>
  <si>
    <t>система</t>
  </si>
  <si>
    <t>ФЕРп-2001, п02-01-001-01,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</si>
  <si>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</si>
  <si>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</si>
  <si>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</si>
  <si>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</si>
  <si>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</si>
  <si>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</si>
  <si>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</si>
  <si>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</si>
  <si>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</si>
  <si>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</si>
  <si>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</si>
  <si>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</si>
  <si>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</si>
  <si>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</si>
  <si>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</si>
  <si>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</si>
  <si>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</si>
  <si>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</si>
  <si>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</si>
  <si>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</si>
  <si>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</si>
  <si>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</si>
  <si>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</si>
  <si>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</si>
  <si>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</si>
  <si>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</si>
  <si>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</si>
  <si>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</si>
  <si>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</si>
  <si>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</si>
  <si>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</si>
  <si>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</si>
  <si>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</si>
  <si>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</si>
  <si>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</si>
  <si>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</si>
  <si>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</si>
  <si>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</si>
  <si>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</si>
  <si>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</si>
  <si>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</si>
  <si>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</si>
  <si>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</si>
  <si>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</si>
  <si>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</si>
  <si>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</si>
  <si>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</si>
  <si>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</si>
  <si>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</si>
  <si>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</si>
  <si>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</si>
  <si>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</si>
  <si>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</si>
  <si>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</si>
  <si>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</si>
  <si>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</si>
  <si>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</si>
  <si>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</si>
  <si>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</si>
  <si>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</si>
  <si>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</si>
  <si>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</si>
  <si>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</si>
  <si>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</si>
  <si>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</si>
  <si>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</si>
  <si>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</si>
  <si>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</si>
  <si>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</si>
  <si>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</si>
  <si>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</si>
  <si>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</si>
  <si>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</si>
  <si>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</si>
  <si>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</si>
  <si>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</si>
  <si>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</si>
  <si>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</si>
  <si>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</si>
  <si>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</si>
  <si>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</si>
  <si>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</si>
  <si>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</si>
  <si>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</si>
  <si>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</si>
  <si>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</si>
  <si>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</si>
  <si>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</si>
  <si>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</si>
  <si>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</si>
  <si>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</si>
  <si>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</si>
  <si>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</si>
  <si>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</si>
  <si>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</si>
  <si>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</si>
  <si>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</si>
  <si>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</si>
  <si>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</si>
  <si>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</si>
  <si>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</si>
  <si>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</si>
  <si>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</si>
  <si>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</si>
  <si>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</si>
  <si>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</si>
  <si>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</si>
  <si>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</si>
  <si>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</si>
  <si>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</si>
  <si>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</si>
  <si>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</si>
  <si>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</si>
  <si>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</si>
  <si>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</si>
  <si>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2019 г.</t>
  </si>
  <si>
    <t>Индексы за итогом</t>
  </si>
  <si>
    <t>_OBSM_</t>
  </si>
  <si>
    <t>1-100-32</t>
  </si>
  <si>
    <t>Рабочий среднего разряда 3.2</t>
  </si>
  <si>
    <t>чел.-ч.</t>
  </si>
  <si>
    <t>4-100-00</t>
  </si>
  <si>
    <t>Затраты труда машинистов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</si>
  <si>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</si>
  <si>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</si>
  <si>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</si>
  <si>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маш.-ч</t>
  </si>
  <si>
    <t>1-100-50</t>
  </si>
  <si>
    <t>Рабочий среднего разряда 5</t>
  </si>
  <si>
    <t>91.17.04-033</t>
  </si>
  <si>
    <t>ФСЭМ-2001, 91.17.04-033, приказ Минстроя России №1039/пр от 30.12.2016г.</t>
  </si>
  <si>
    <t>Агрегаты сварочные двухпостовые для ручной сварки на тракторе, мощность 79 кВт (108 л.с.)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</si>
  <si>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</si>
  <si>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</si>
  <si>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</si>
  <si>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</si>
  <si>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</si>
  <si>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</si>
  <si>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</si>
  <si>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</si>
  <si>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1-100-42</t>
  </si>
  <si>
    <t>Рабочий среднего разряда 4.2</t>
  </si>
  <si>
    <t>91.06.03-061</t>
  </si>
  <si>
    <t>ФСЭМ-2001, 91.06.03-061, приказ Минстроя России №1039/пр от 30.12.2016г.</t>
  </si>
  <si>
    <t>Лебедки электрические тяговым усилием до 12,26 кН (1,25 т)</t>
  </si>
  <si>
    <t>1-100-36</t>
  </si>
  <si>
    <t>Рабочий среднего разряда 3.6</t>
  </si>
  <si>
    <t>2-300-10</t>
  </si>
  <si>
    <t>Техник по наладке и испытаниям, категория I</t>
  </si>
  <si>
    <t>3-100</t>
  </si>
  <si>
    <t>Ведущий инженер</t>
  </si>
  <si>
    <t>3-100-10</t>
  </si>
  <si>
    <t>Инженер I категории</t>
  </si>
  <si>
    <t>3-100-20</t>
  </si>
  <si>
    <t>Инженер II категории</t>
  </si>
  <si>
    <t>3-100-30</t>
  </si>
  <si>
    <t>Инженер III категории</t>
  </si>
  <si>
    <t>01.1.02.08-0031</t>
  </si>
  <si>
    <t>ФССЦ-2001, 01.1.02.08-0031, приказ Минстроя России №1039/пр от 30.12.2016г.</t>
  </si>
  <si>
    <t>Прокладки паронитовые</t>
  </si>
  <si>
    <t>кг</t>
  </si>
  <si>
    <t>01.7.15.03-0033</t>
  </si>
  <si>
    <t>ФССЦ-2001, 01.7.15.03-0033, приказ Минстроя России №1039/пр от 30.12.2016г.</t>
  </si>
  <si>
    <t>Болты с гайками и шайбами оцинкованные, диаметр 10 мм</t>
  </si>
  <si>
    <t>999-9950</t>
  </si>
  <si>
    <t>Вспомогательные ненормируемые материалы (2% от ОЗП)</t>
  </si>
  <si>
    <t>РУБ</t>
  </si>
  <si>
    <t>01.7.11.07-0032</t>
  </si>
  <si>
    <t>ФССЦ-2001, 01.7.11.07-0032, приказ Минстроя России №1039/пр от 30.12.2016г.</t>
  </si>
  <si>
    <t>Электроды диаметром 4 мм Э42</t>
  </si>
  <si>
    <t>23.8.03.12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</si>
  <si>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</si>
  <si>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</si>
  <si>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</si>
  <si>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</si>
  <si>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</si>
  <si>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</si>
  <si>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01.7.15.07-0031</t>
  </si>
  <si>
    <t>ФССЦ-2001, 01.7.15.07-0031, приказ Минстроя России №1039/пр от 30.12.2016г.</t>
  </si>
  <si>
    <t>Дюбели распорные с гайкой</t>
  </si>
  <si>
    <t>100 шт.</t>
  </si>
  <si>
    <t>02.3.01.02-0020</t>
  </si>
  <si>
    <t>ФССЦ-2001, 02.3.01.02-0020, приказ Минстроя России №1039/пр от 30.12.2016г.</t>
  </si>
  <si>
    <t>Песок природный для строительных растворов средний</t>
  </si>
  <si>
    <t>м3</t>
  </si>
  <si>
    <t>03.2.01.01-0003</t>
  </si>
  <si>
    <t>ФССЦ-2001, 03.2.01.01-0003, приказ Минстроя России №1039/пр от 30.12.2016г.</t>
  </si>
  <si>
    <t>Портландцемент общестроительного назначения бездобавочный, марки 500</t>
  </si>
  <si>
    <t>07.2.07.04-0007</t>
  </si>
  <si>
    <t>ФССЦ-2001, 07.2.07.04-0007, приказ Минстроя России №1039/пр от 30.12.2016г.</t>
  </si>
  <si>
    <t>Конструкции стальные индивидуальные решетчатые сварные массой до 0,1 т</t>
  </si>
  <si>
    <t>01.7.11.07-0064</t>
  </si>
  <si>
    <t>ФССЦ-2001, 01.7.11.07-0064, приказ Минстроя России №1039/пр от 30.12.2016г.</t>
  </si>
  <si>
    <t>Электроды диаметром 8 мм Э42</t>
  </si>
  <si>
    <t>01.7.19.04-0031</t>
  </si>
  <si>
    <t>ФССЦ-2001, 01.7.19.04-0031, приказ Минстроя России №1039/пр от 30.12.2016г.</t>
  </si>
  <si>
    <t>Прокладки резиновые (пластина техническая прессованная)</t>
  </si>
  <si>
    <t>24.3.05.02-0301</t>
  </si>
  <si>
    <t>ФССЦ-2001, 24.3.05.02-0301, приказ Минстроя России №1039/пр от 30.12.2016г.</t>
  </si>
  <si>
    <t>Колпачки-заглушки 1"</t>
  </si>
  <si>
    <t>24.3.05.19-0001</t>
  </si>
  <si>
    <t>ФССЦ-2001, 24.3.05.19-0001, приказ Минстроя России №1039/пр от 30.12.2016г.</t>
  </si>
  <si>
    <t>Пробки П-М27х2</t>
  </si>
  <si>
    <t>26.1.01.07-0002</t>
  </si>
  <si>
    <t>ФССЦ-2001, 26.1.01.07-0002, приказ Минстроя России №1039/пр от 30.12.2016г.</t>
  </si>
  <si>
    <t>Бобышки скошенные</t>
  </si>
  <si>
    <t>01.7.15.03-0031</t>
  </si>
  <si>
    <t>ФССЦ-2001, 01.7.15.03-0031, приказ Минстроя России №1039/пр от 30.12.2016г.</t>
  </si>
  <si>
    <t>Болты с гайками и шайбами оцинкованные, диаметр 6 мм</t>
  </si>
  <si>
    <t>01.7.07.29-0194</t>
  </si>
  <si>
    <t>ФССЦ-2001, 01.7.07.29-0194, приказ Минстроя России №1039/пр от 30.12.2016г.</t>
  </si>
  <si>
    <t>Состав органосиликатный</t>
  </si>
  <si>
    <t>01.7.15.06-0121</t>
  </si>
  <si>
    <t>ФССЦ-2001, 01.7.15.06-0121, приказ Минстроя России №1039/пр от 30.12.2016г.</t>
  </si>
  <si>
    <t>Гвозди строительные с плоской головкой 1,6x50 мм</t>
  </si>
  <si>
    <t>11.1.03.05-0085</t>
  </si>
  <si>
    <t>ФССЦ-2001, 11.1.03.05-0085, приказ Минстроя России №1039/пр от 30.12.2016г.</t>
  </si>
  <si>
    <t>Доски необрезные хвойных пород длиной 4-6,5 м, все ширины, толщиной 44 мм и более, III сорта</t>
  </si>
  <si>
    <t>23.3.06.04-0006</t>
  </si>
  <si>
    <t>ФССЦ-2001, 23.3.06.04-0006, приказ Минстроя России №1039/пр от 30.12.2016г.</t>
  </si>
  <si>
    <t>Трубы стальные сварные водогазопроводные с резьбой черные легкие (неоцинкованные) диаметр условного прохода 20 мм, толщина стенки 2,5 мм</t>
  </si>
  <si>
    <t>м</t>
  </si>
  <si>
    <t>01.7.11.07-0045</t>
  </si>
  <si>
    <t>ФССЦ-2001, 01.7.11.07-0045, приказ Минстроя России №1039/пр от 30.12.2016г.</t>
  </si>
  <si>
    <t>Электроды диаметром 5 мм Э42А</t>
  </si>
  <si>
    <t>01.7.15.03-0041</t>
  </si>
  <si>
    <t>ФССЦ-2001, 01.7.15.03-0041, приказ Минстроя России №1039/пр от 30.12.2016г.</t>
  </si>
  <si>
    <t>04.3.01.09</t>
  </si>
  <si>
    <t>Раствор цементный</t>
  </si>
  <si>
    <t>18.5.08.18-0071</t>
  </si>
  <si>
    <t>ФССЦ-2001, 18.5.08.18-0071, приказ Минстроя России №1039/пр от 30.12.2016г.</t>
  </si>
  <si>
    <t>Кронштейны и подставки под оборудование из сортовой стали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</si>
  <si>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</si>
  <si>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</si>
  <si>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Параметры5.xls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</si>
  <si>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</si>
  <si>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</si>
  <si>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</si>
  <si>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</si>
  <si>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</si>
  <si>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</si>
  <si>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</si>
  <si>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</si>
  <si>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</si>
  <si>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</si>
  <si>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</si>
  <si>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</si>
  <si>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</si>
  <si>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</si>
  <si>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</si>
  <si>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</si>
  <si>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</si>
  <si>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</si>
  <si>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</si>
  <si>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</si>
  <si>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</si>
  <si>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</si>
  <si>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</si>
  <si>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</si>
  <si>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</si>
  <si>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</si>
  <si>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</si>
  <si>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</si>
  <si>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</si>
  <si>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 xml:space="preserve">Составлен в уровне цен : 01.01.2000 г.  с пересчетом в текущий уровень цен на: 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</si>
  <si>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</si>
  <si>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</si>
  <si>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</si>
  <si>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Шифр объекта: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</si>
  <si>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</si>
  <si>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</si>
  <si>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</si>
  <si>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</si>
  <si>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01.01.2000 г.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</si>
  <si>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</si>
  <si>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</si>
  <si>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</si>
  <si>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</si>
  <si>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</si>
  <si>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</si>
  <si>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</t>
  </si>
  <si>
    <t>норматива</t>
  </si>
  <si>
    <t>Наименование работ и затрат</t>
  </si>
  <si>
    <t>Единица</t>
  </si>
  <si>
    <t>изме-</t>
  </si>
  <si>
    <t>рения</t>
  </si>
  <si>
    <t>Коли-</t>
  </si>
  <si>
    <t>чество</t>
  </si>
  <si>
    <t>Цена за единицу, руб.</t>
  </si>
  <si>
    <t>в том числе:</t>
  </si>
  <si>
    <t xml:space="preserve"> </t>
  </si>
  <si>
    <t>Экспл.</t>
  </si>
  <si>
    <t>машин</t>
  </si>
  <si>
    <t>в т.ч.</t>
  </si>
  <si>
    <t>з/п маш.</t>
  </si>
  <si>
    <t>Cтоимость, руб.</t>
  </si>
  <si>
    <t xml:space="preserve">   Накладные расходы (НР) : </t>
  </si>
  <si>
    <t xml:space="preserve"> % </t>
  </si>
  <si>
    <t xml:space="preserve">   Сметная прибыль    (СП) : </t>
  </si>
  <si>
    <t xml:space="preserve">   Итого с НР и СП : </t>
  </si>
  <si>
    <t xml:space="preserve"> Расчет цены </t>
  </si>
  <si>
    <t xml:space="preserve">   [31 700 /  6,41] +  2% Заг.скл = 5044.31</t>
  </si>
  <si>
    <t xml:space="preserve">   [400 /  6,41] +  2% Заг.скл = 63.65</t>
  </si>
  <si>
    <t xml:space="preserve">   [4 600 /  6,41] +  2% Заг.скл = 731.98</t>
  </si>
  <si>
    <t xml:space="preserve">   [550 /  6,41] +  2% Заг.скл = 87.52</t>
  </si>
  <si>
    <t xml:space="preserve">   [450 /  6,41] +  2% Заг.скл = 71.6</t>
  </si>
  <si>
    <t xml:space="preserve">   [16 500 /  6,41] +  2% Заг.скл = 2625.58</t>
  </si>
  <si>
    <t xml:space="preserve">   [1 300 /  6,41] +  2% Заг.скл = 206.87</t>
  </si>
  <si>
    <t xml:space="preserve">   [3 500 /  6,41] +  2% Заг.скл = 556.94</t>
  </si>
  <si>
    <t xml:space="preserve">   [3 000 /  6,41] +  2% Заг.скл = 477.38</t>
  </si>
  <si>
    <t xml:space="preserve">   [60 /  6,41] +  2% Заг.скл = 9.55</t>
  </si>
  <si>
    <t xml:space="preserve">   [30 /  6,41] +  2% Заг.скл = 4.77</t>
  </si>
  <si>
    <t xml:space="preserve">   [75 /  6,41] +  2% Заг.скл = 11.93</t>
  </si>
  <si>
    <t>Итого по локальной смете: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</si>
  <si>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</si>
  <si>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</si>
  <si>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</si>
  <si>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    ЗП машинистов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</si>
  <si>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</si>
  <si>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</si>
  <si>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</si>
  <si>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</si>
  <si>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</si>
  <si>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</si>
  <si>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</si>
  <si>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</si>
  <si>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</si>
  <si>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Наименование</t>
  </si>
  <si>
    <t>Стоимость                    в базовых ценах</t>
  </si>
  <si>
    <t>Коэффициенты</t>
  </si>
  <si>
    <t>Индекс пересчета</t>
  </si>
  <si>
    <t>Стоимость                    в текущих ценах</t>
  </si>
  <si>
    <t xml:space="preserve">Итого: </t>
  </si>
  <si>
    <t>Строительные</t>
  </si>
  <si>
    <t>Монтажные</t>
  </si>
  <si>
    <t>Оборудование</t>
  </si>
  <si>
    <t>Итого</t>
  </si>
  <si>
    <t>В том числе: СМР</t>
  </si>
  <si>
    <t xml:space="preserve">Всего </t>
  </si>
  <si>
    <t>НДС</t>
  </si>
  <si>
    <t>%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</si>
  <si>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</si>
  <si>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</si>
  <si>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</si>
  <si>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</si>
  <si>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</si>
  <si>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</si>
  <si>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</si>
  <si>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</si>
  <si>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</si>
  <si>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>РАСЧЕТ СТОИМОСТИ МАТЕРИАЛОВ</t>
  </si>
  <si>
    <t>Составлен в уровне цен : I квартал 20198 г.</t>
  </si>
  <si>
    <t>№</t>
  </si>
  <si>
    <t>п/п</t>
  </si>
  <si>
    <t>Обосно-</t>
  </si>
  <si>
    <t>вание</t>
  </si>
  <si>
    <t>материала</t>
  </si>
  <si>
    <t>измере-</t>
  </si>
  <si>
    <t>ния</t>
  </si>
  <si>
    <t>Цена,</t>
  </si>
  <si>
    <t>руб.</t>
  </si>
  <si>
    <t>Стои-</t>
  </si>
  <si>
    <t>мость</t>
  </si>
  <si>
    <t>Расчет цены ресурса,</t>
  </si>
  <si>
    <t>наименование поставщика материала,</t>
  </si>
  <si>
    <t>наименование прайса и номер строки в прайсе</t>
  </si>
  <si>
    <t>Материалы Подрядчика (неучтенные в расценках)</t>
  </si>
  <si>
    <t>Цена по прайсу : (занесенная вручную)</t>
  </si>
  <si>
    <t>Без НДС</t>
  </si>
  <si>
    <t>- стоимость материалов (последний расчет)</t>
  </si>
  <si>
    <t>Монтаж узла учета тепловой энергии в здании Литер А, г.  Мценск,  пер.  Перевозный, 13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</si>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</sst>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8"/>
      <name val="Times New Roman Cyr"/>
      <charset val="204"/>
    </font>
    <font>
      <b/>
      <sz val="11"/>
      <name val="Arial"/>
      <family val="2"/>
      <charset val="204"/>
    </font>
    <font>
      <b/>
      <u/>
      <sz val="12"/>
      <name val="Times New Roman"/>
      <family val="1"/>
      <charset val="204"/>
    </font>
    <font>
      <sz val="9"/>
      <color indexed="14"/>
      <name val="Arial"/>
      <family val="2"/>
      <charset val="204"/>
    </font>
    <font>
      <sz val="9"/>
      <color indexed="9"/>
      <name val="Arial"/>
      <family val="2"/>
      <charset val="204"/>
    </font>
    <font>
      <sz val="8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wrapText="1"/>
    </xf>
    <xf numFmtId="0" fontId="14" fillId="0" borderId="1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0" fillId="0" borderId="1" xfId="0" applyBorder="1"/>
    <xf numFmtId="0" fontId="14" fillId="0" borderId="2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wrapText="1"/>
    </xf>
    <xf numFmtId="0" fontId="26" fillId="0" borderId="0" xfId="0" applyFont="1"/>
    <xf numFmtId="4" fontId="22" fillId="0" borderId="0" xfId="0" applyNumberFormat="1" applyFont="1" applyAlignment="1">
      <alignment horizontal="right" shrinkToFi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wrapText="1"/>
    </xf>
    <xf numFmtId="0" fontId="1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right" vertical="top" wrapText="1"/>
    </xf>
    <xf numFmtId="0" fontId="22" fillId="0" borderId="9" xfId="0" applyFont="1" applyBorder="1" applyAlignment="1">
      <alignment horizontal="right" vertical="top" shrinkToFit="1"/>
    </xf>
    <xf numFmtId="49" fontId="12" fillId="0" borderId="9" xfId="0" applyNumberFormat="1" applyFont="1" applyBorder="1" applyAlignment="1">
      <alignment horizontal="left" vertical="top" wrapText="1"/>
    </xf>
    <xf numFmtId="4" fontId="11" fillId="0" borderId="9" xfId="0" applyNumberFormat="1" applyFont="1" applyBorder="1" applyAlignment="1">
      <alignment vertical="top" shrinkToFit="1"/>
    </xf>
    <xf numFmtId="3" fontId="11" fillId="0" borderId="9" xfId="0" applyNumberFormat="1" applyFont="1" applyBorder="1" applyAlignment="1">
      <alignment vertical="top" shrinkToFit="1"/>
    </xf>
    <xf numFmtId="3" fontId="11" fillId="0" borderId="10" xfId="0" applyNumberFormat="1" applyFont="1" applyBorder="1" applyAlignment="1">
      <alignment vertical="top" shrinkToFit="1"/>
    </xf>
    <xf numFmtId="0" fontId="0" fillId="0" borderId="2" xfId="0" applyBorder="1"/>
    <xf numFmtId="0" fontId="0" fillId="0" borderId="12" xfId="0" applyBorder="1"/>
    <xf numFmtId="0" fontId="27" fillId="0" borderId="2" xfId="0" applyFont="1" applyBorder="1"/>
    <xf numFmtId="0" fontId="27" fillId="0" borderId="12" xfId="0" applyFont="1" applyBorder="1"/>
    <xf numFmtId="0" fontId="27" fillId="0" borderId="13" xfId="0" applyFont="1" applyBorder="1"/>
    <xf numFmtId="0" fontId="27" fillId="0" borderId="14" xfId="0" applyFont="1" applyBorder="1"/>
    <xf numFmtId="3" fontId="0" fillId="0" borderId="0" xfId="0" applyNumberFormat="1"/>
    <xf numFmtId="0" fontId="28" fillId="0" borderId="13" xfId="0" applyFont="1" applyBorder="1"/>
    <xf numFmtId="0" fontId="28" fillId="0" borderId="14" xfId="0" applyFont="1" applyBorder="1"/>
    <xf numFmtId="3" fontId="6" fillId="0" borderId="1" xfId="0" applyNumberFormat="1" applyFont="1" applyBorder="1" applyAlignment="1">
      <alignment vertical="top" shrinkToFit="1"/>
    </xf>
    <xf numFmtId="3" fontId="6" fillId="0" borderId="16" xfId="0" applyNumberFormat="1" applyFont="1" applyBorder="1" applyAlignment="1">
      <alignment vertical="top" shrinkToFit="1"/>
    </xf>
    <xf numFmtId="0" fontId="11" fillId="0" borderId="2" xfId="0" applyFont="1" applyBorder="1"/>
    <xf numFmtId="0" fontId="22" fillId="0" borderId="1" xfId="0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vertical="top" shrinkToFit="1"/>
    </xf>
    <xf numFmtId="3" fontId="11" fillId="0" borderId="16" xfId="0" applyNumberFormat="1" applyFont="1" applyBorder="1" applyAlignment="1">
      <alignment vertical="top" shrinkToFit="1"/>
    </xf>
    <xf numFmtId="3" fontId="19" fillId="0" borderId="17" xfId="0" applyNumberFormat="1" applyFont="1" applyBorder="1" applyAlignment="1">
      <alignment shrinkToFit="1"/>
    </xf>
    <xf numFmtId="0" fontId="12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3" fontId="18" fillId="0" borderId="0" xfId="0" applyNumberFormat="1" applyFont="1"/>
    <xf numFmtId="3" fontId="19" fillId="0" borderId="18" xfId="0" applyNumberFormat="1" applyFont="1" applyBorder="1" applyAlignment="1">
      <alignment horizontal="right" shrinkToFi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left" indent="1"/>
    </xf>
    <xf numFmtId="0" fontId="11" fillId="0" borderId="20" xfId="0" applyFont="1" applyBorder="1"/>
    <xf numFmtId="3" fontId="11" fillId="0" borderId="1" xfId="0" applyNumberFormat="1" applyFont="1" applyBorder="1" applyAlignment="1">
      <alignment shrinkToFit="1"/>
    </xf>
    <xf numFmtId="0" fontId="11" fillId="0" borderId="1" xfId="0" applyFont="1" applyBorder="1" applyAlignment="1">
      <alignment horizontal="right" shrinkToFit="1"/>
    </xf>
    <xf numFmtId="3" fontId="11" fillId="0" borderId="1" xfId="0" applyNumberFormat="1" applyFont="1" applyBorder="1" applyAlignment="1">
      <alignment horizontal="right" shrinkToFit="1"/>
    </xf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 applyAlignment="1">
      <alignment horizontal="left" indent="1"/>
    </xf>
    <xf numFmtId="0" fontId="11" fillId="0" borderId="24" xfId="0" applyFont="1" applyBorder="1"/>
    <xf numFmtId="3" fontId="11" fillId="0" borderId="18" xfId="0" applyNumberFormat="1" applyFont="1" applyBorder="1" applyAlignment="1">
      <alignment shrinkToFit="1"/>
    </xf>
    <xf numFmtId="0" fontId="11" fillId="0" borderId="18" xfId="0" applyFont="1" applyBorder="1" applyAlignment="1">
      <alignment horizontal="right" shrinkToFit="1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19" xfId="0" applyFont="1" applyBorder="1" applyAlignment="1">
      <alignment horizontal="left" indent="1"/>
    </xf>
    <xf numFmtId="0" fontId="29" fillId="0" borderId="20" xfId="0" applyFont="1" applyBorder="1"/>
    <xf numFmtId="3" fontId="29" fillId="0" borderId="1" xfId="0" applyNumberFormat="1" applyFont="1" applyBorder="1" applyAlignment="1">
      <alignment shrinkToFit="1"/>
    </xf>
    <xf numFmtId="0" fontId="29" fillId="0" borderId="1" xfId="0" applyFont="1" applyBorder="1" applyAlignment="1">
      <alignment horizontal="right" shrinkToFit="1"/>
    </xf>
    <xf numFmtId="0" fontId="29" fillId="0" borderId="1" xfId="0" applyFont="1" applyBorder="1" applyAlignment="1">
      <alignment horizontal="left" shrinkToFit="1"/>
    </xf>
    <xf numFmtId="4" fontId="30" fillId="0" borderId="1" xfId="0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4" xfId="0" applyFont="1" applyBorder="1" applyAlignment="1">
      <alignment horizontal="left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horizontal="left"/>
    </xf>
    <xf numFmtId="0" fontId="32" fillId="0" borderId="0" xfId="0" applyFont="1"/>
    <xf numFmtId="0" fontId="20" fillId="0" borderId="0" xfId="0" applyFont="1" applyAlignment="1">
      <alignment wrapText="1"/>
    </xf>
    <xf numFmtId="0" fontId="22" fillId="0" borderId="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36" fillId="0" borderId="0" xfId="0" applyFont="1"/>
    <xf numFmtId="0" fontId="19" fillId="0" borderId="0" xfId="0" applyFont="1" applyAlignment="1">
      <alignment horizontal="left" vertical="top"/>
    </xf>
    <xf numFmtId="3" fontId="19" fillId="0" borderId="0" xfId="0" applyNumberFormat="1" applyFont="1" applyAlignment="1">
      <alignment horizontal="right" vertical="top" shrinkToFit="1"/>
    </xf>
    <xf numFmtId="0" fontId="19" fillId="0" borderId="1" xfId="0" applyFont="1" applyBorder="1" applyAlignment="1">
      <alignment horizontal="left" vertical="top"/>
    </xf>
    <xf numFmtId="3" fontId="19" fillId="0" borderId="1" xfId="0" applyNumberFormat="1" applyFont="1" applyBorder="1" applyAlignment="1">
      <alignment horizontal="right" vertical="top" shrinkToFit="1"/>
    </xf>
    <xf numFmtId="0" fontId="19" fillId="0" borderId="1" xfId="0" applyFont="1" applyBorder="1"/>
    <xf numFmtId="0" fontId="22" fillId="0" borderId="1" xfId="0" applyFont="1" applyBorder="1" applyAlignment="1">
      <alignment horizontal="center" vertical="top" shrinkToFit="1"/>
    </xf>
    <xf numFmtId="0" fontId="22" fillId="0" borderId="1" xfId="0" applyFont="1" applyBorder="1" applyAlignment="1">
      <alignment horizontal="right" shrinkToFit="1"/>
    </xf>
    <xf numFmtId="4" fontId="22" fillId="0" borderId="1" xfId="0" applyNumberFormat="1" applyFont="1" applyBorder="1" applyAlignment="1">
      <alignment horizontal="right" shrinkToFit="1"/>
    </xf>
    <xf numFmtId="3" fontId="22" fillId="0" borderId="1" xfId="0" applyNumberFormat="1" applyFont="1" applyBorder="1" applyAlignment="1">
      <alignment horizontal="right" shrinkToFit="1"/>
    </xf>
    <xf numFmtId="0" fontId="35" fillId="0" borderId="1" xfId="0" applyFont="1" applyBorder="1" applyAlignment="1">
      <alignment horizontal="left" vertical="top" wrapText="1"/>
    </xf>
    <xf numFmtId="0" fontId="37" fillId="0" borderId="0" xfId="0" applyFont="1" applyAlignment="1">
      <alignment horizontal="left"/>
    </xf>
    <xf numFmtId="0" fontId="37" fillId="0" borderId="0" xfId="0" applyFont="1"/>
    <xf numFmtId="0" fontId="12" fillId="0" borderId="24" xfId="0" applyFont="1" applyBorder="1" applyAlignment="1">
      <alignment horizontal="left" wrapText="1"/>
    </xf>
    <xf numFmtId="0" fontId="37" fillId="0" borderId="2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34" fillId="0" borderId="0" xfId="0" applyFont="1" applyAlignment="1">
      <alignment horizontal="left" wrapText="1"/>
    </xf>
    <xf numFmtId="0" fontId="11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3" fillId="0" borderId="0" xfId="0" applyFont="1" applyAlignment="1">
      <alignment horizontal="center" wrapText="1"/>
    </xf>
    <xf numFmtId="0" fontId="13" fillId="0" borderId="0" xfId="0" applyFont="1"/>
    <xf numFmtId="0" fontId="0" fillId="0" borderId="0" xfId="0"/>
    <xf numFmtId="0" fontId="11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32" fillId="0" borderId="22" xfId="0" applyFont="1" applyBorder="1" applyAlignment="1">
      <alignment horizontal="center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2" fillId="0" borderId="25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24" xfId="0" applyNumberFormat="1" applyFont="1" applyBorder="1" applyAlignment="1">
      <alignment horizontal="right" shrinkToFit="1"/>
    </xf>
    <xf numFmtId="0" fontId="14" fillId="0" borderId="24" xfId="0" applyFont="1" applyBorder="1" applyAlignment="1">
      <alignment horizontal="right" shrinkToFit="1"/>
    </xf>
    <xf numFmtId="49" fontId="22" fillId="0" borderId="0" xfId="0" applyNumberFormat="1" applyFont="1" applyAlignment="1">
      <alignment horizontal="left" vertical="top" wrapText="1"/>
    </xf>
    <xf numFmtId="49" fontId="19" fillId="0" borderId="19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19" fillId="0" borderId="20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center"/>
    </xf>
    <xf numFmtId="0" fontId="14" fillId="0" borderId="0" xfId="0" applyFont="1" applyAlignment="1">
      <alignment horizontal="right" vertical="top"/>
    </xf>
    <xf numFmtId="49" fontId="13" fillId="0" borderId="19" xfId="0" applyNumberFormat="1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4" fontId="13" fillId="0" borderId="19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5" fillId="0" borderId="0" xfId="0" applyFont="1" applyAlignment="1">
      <alignment horizontal="right"/>
    </xf>
    <xf numFmtId="0" fontId="12" fillId="0" borderId="19" xfId="0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0" fontId="30" fillId="0" borderId="0" xfId="0" applyFont="1" applyAlignment="1">
      <alignment horizontal="left" vertical="top" wrapText="1"/>
    </xf>
    <xf numFmtId="0" fontId="38" fillId="0" borderId="11" xfId="0" applyFont="1" applyBorder="1"/>
    <xf numFmtId="0" fontId="38" fillId="0" borderId="2" xfId="0" applyFont="1" applyBorder="1"/>
    <xf numFmtId="0" fontId="39" fillId="0" borderId="2" xfId="0" applyFont="1" applyBorder="1" applyAlignment="1">
      <alignment horizontal="left" vertical="top" shrinkToFit="1"/>
    </xf>
    <xf numFmtId="0" fontId="39" fillId="0" borderId="2" xfId="0" applyFont="1" applyBorder="1" applyAlignment="1">
      <alignment horizontal="right" vertical="top"/>
    </xf>
    <xf numFmtId="0" fontId="39" fillId="0" borderId="2" xfId="0" applyFont="1" applyBorder="1" applyAlignment="1">
      <alignment horizontal="left" vertical="top"/>
    </xf>
    <xf numFmtId="3" fontId="38" fillId="0" borderId="2" xfId="0" applyNumberFormat="1" applyFont="1" applyBorder="1" applyAlignment="1">
      <alignment horizontal="right" vertical="top" shrinkToFit="1"/>
    </xf>
    <xf numFmtId="0" fontId="38" fillId="0" borderId="4" xfId="0" applyFont="1" applyBorder="1"/>
    <xf numFmtId="0" fontId="38" fillId="0" borderId="13" xfId="0" applyFont="1" applyBorder="1"/>
    <xf numFmtId="0" fontId="39" fillId="0" borderId="13" xfId="0" applyFont="1" applyBorder="1" applyAlignment="1">
      <alignment horizontal="left" vertical="top" shrinkToFit="1"/>
    </xf>
    <xf numFmtId="0" fontId="39" fillId="0" borderId="13" xfId="0" applyFont="1" applyBorder="1" applyAlignment="1">
      <alignment horizontal="right" vertical="top"/>
    </xf>
    <xf numFmtId="0" fontId="39" fillId="0" borderId="13" xfId="0" applyFont="1" applyBorder="1" applyAlignment="1">
      <alignment horizontal="left" vertical="top"/>
    </xf>
    <xf numFmtId="3" fontId="38" fillId="0" borderId="13" xfId="0" applyNumberFormat="1" applyFont="1" applyBorder="1" applyAlignment="1">
      <alignment horizontal="right" vertical="top" shrinkToFit="1"/>
    </xf>
    <xf numFmtId="0" fontId="40" fillId="0" borderId="4" xfId="0" applyFont="1" applyBorder="1"/>
    <xf numFmtId="0" fontId="40" fillId="0" borderId="13" xfId="0" applyFont="1" applyBorder="1"/>
    <xf numFmtId="0" fontId="41" fillId="0" borderId="13" xfId="0" applyFont="1" applyBorder="1" applyAlignment="1">
      <alignment horizontal="left" vertical="top" shrinkToFit="1"/>
    </xf>
    <xf numFmtId="0" fontId="41" fillId="0" borderId="13" xfId="0" applyFont="1" applyBorder="1" applyAlignment="1">
      <alignment horizontal="right" vertical="top"/>
    </xf>
    <xf numFmtId="0" fontId="41" fillId="0" borderId="13" xfId="0" applyFont="1" applyBorder="1" applyAlignment="1">
      <alignment horizontal="left" vertical="top"/>
    </xf>
    <xf numFmtId="3" fontId="40" fillId="0" borderId="13" xfId="0" applyNumberFormat="1" applyFont="1" applyBorder="1" applyAlignment="1">
      <alignment horizontal="right" vertical="top" shrinkToFit="1"/>
    </xf>
    <xf numFmtId="0" fontId="39" fillId="0" borderId="15" xfId="0" applyFont="1" applyBorder="1" applyAlignment="1">
      <alignment horizontal="left" vertical="top" wrapText="1"/>
    </xf>
    <xf numFmtId="49" fontId="39" fillId="0" borderId="1" xfId="0" applyNumberFormat="1" applyFont="1" applyBorder="1" applyAlignment="1">
      <alignment horizontal="left" vertical="top" wrapText="1"/>
    </xf>
    <xf numFmtId="0" fontId="42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right" vertical="top" wrapText="1"/>
    </xf>
    <xf numFmtId="0" fontId="42" fillId="0" borderId="1" xfId="0" applyFont="1" applyBorder="1" applyAlignment="1">
      <alignment horizontal="right" vertical="top" shrinkToFit="1"/>
    </xf>
    <xf numFmtId="4" fontId="38" fillId="0" borderId="1" xfId="0" applyNumberFormat="1" applyFont="1" applyBorder="1" applyAlignment="1">
      <alignment vertical="top" shrinkToFit="1"/>
    </xf>
    <xf numFmtId="3" fontId="38" fillId="0" borderId="1" xfId="0" applyNumberFormat="1" applyFont="1" applyBorder="1" applyAlignment="1">
      <alignment vertical="top" shrinkToFit="1"/>
    </xf>
    <xf numFmtId="0" fontId="38" fillId="0" borderId="17" xfId="0" applyFont="1" applyBorder="1" applyAlignment="1">
      <alignment shrinkToFit="1"/>
    </xf>
    <xf numFmtId="0" fontId="40" fillId="0" borderId="17" xfId="0" applyFont="1" applyBorder="1" applyAlignment="1">
      <alignment shrinkToFit="1"/>
    </xf>
    <xf numFmtId="3" fontId="40" fillId="0" borderId="17" xfId="0" applyNumberFormat="1" applyFont="1" applyBorder="1" applyAlignment="1">
      <alignment shrinkToFit="1"/>
    </xf>
    <xf numFmtId="3" fontId="40" fillId="0" borderId="17" xfId="0" applyNumberFormat="1" applyFont="1" applyBorder="1" applyAlignment="1">
      <alignment shrinkToFit="1"/>
    </xf>
    <xf numFmtId="0" fontId="38" fillId="0" borderId="0" xfId="0" applyFont="1"/>
    <xf numFmtId="0" fontId="38" fillId="0" borderId="0" xfId="0" applyFont="1" applyAlignment="1"/>
    <xf numFmtId="0" fontId="40" fillId="0" borderId="0" xfId="0" applyFont="1"/>
    <xf numFmtId="3" fontId="40" fillId="0" borderId="0" xfId="0" applyNumberFormat="1" applyFont="1" applyAlignment="1">
      <alignment shrinkToFit="1"/>
    </xf>
    <xf numFmtId="3" fontId="38" fillId="0" borderId="0" xfId="0" applyNumberFormat="1" applyFont="1" applyAlignment="1">
      <alignment shrinkToFit="1"/>
    </xf>
    <xf numFmtId="0" fontId="4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6"/>
  <sheetViews>
    <sheetView topLeftCell="A19" workbookViewId="0">
      <selection sqref="A1:G1"/>
    </sheetView>
  </sheetViews>
  <sheetFormatPr defaultColWidth="0" defaultRowHeight="12.75" x14ac:dyDescent="0.2"/>
  <cols>
    <col min="1" max="1" width="6.7109375" customWidth="1"/>
    <col min="2" max="2" width="10.7109375" customWidth="1"/>
    <col min="3" max="3" width="33.7109375" customWidth="1"/>
    <col min="4" max="7" width="8.7109375" customWidth="1"/>
    <col min="8" max="8" width="70.7109375" customWidth="1"/>
    <col min="9" max="9" width="8.7109375" customWidth="1"/>
    <col min="10" max="10" width="9.140625" customWidth="1"/>
    <col min="11" max="69" width="0" hidden="1" customWidth="1"/>
    <col min="70" max="70" width="66.7109375" hidden="1" customWidth="1"/>
    <col min="71" max="71" width="76.7109375" hidden="1" customWidth="1"/>
    <col min="72" max="76" width="0" hidden="1" customWidth="1"/>
    <col min="77" max="77" width="34.7109375" hidden="1" customWidth="1"/>
    <col min="78" max="78" width="17.7109375" hidden="1" customWidth="1"/>
  </cols>
  <sheetData>
    <row r="1" spans="1:255" s="15" customFormat="1" ht="11.25" x14ac:dyDescent="0.2">
      <c r="A1" s="128" t="s">
        <v>349</v>
      </c>
      <c r="B1" s="128"/>
      <c r="C1" s="128"/>
      <c r="D1" s="128"/>
      <c r="E1" s="128"/>
      <c r="F1" s="128"/>
      <c r="G1" s="128"/>
    </row>
    <row r="2" spans="1:255" x14ac:dyDescent="0.2">
      <c r="A2" s="129"/>
      <c r="B2" s="129"/>
      <c r="C2" s="129"/>
      <c r="D2" s="129"/>
      <c r="E2" s="129"/>
      <c r="F2" s="129"/>
      <c r="G2" s="129"/>
    </row>
    <row r="3" spans="1:255" x14ac:dyDescent="0.2">
      <c r="A3" s="20" t="s">
        <v>356</v>
      </c>
      <c r="C3" s="130"/>
      <c r="D3" s="131"/>
      <c r="E3" s="131"/>
      <c r="F3" s="131"/>
      <c r="G3" s="131"/>
      <c r="BR3" s="22">
        <f>C3</f>
        <v>0</v>
      </c>
      <c r="IU3" s="23"/>
    </row>
    <row r="4" spans="1:255" x14ac:dyDescent="0.2">
      <c r="A4" s="20" t="s">
        <v>358</v>
      </c>
      <c r="C4" s="124"/>
      <c r="D4" s="125"/>
      <c r="E4" s="125"/>
      <c r="F4" s="125"/>
      <c r="G4" s="125"/>
      <c r="BR4" s="22">
        <f>C4</f>
        <v>0</v>
      </c>
      <c r="IU4" s="23"/>
    </row>
    <row r="5" spans="1:255" x14ac:dyDescent="0.2">
      <c r="A5" s="20" t="s">
        <v>359</v>
      </c>
      <c r="C5" s="124"/>
      <c r="D5" s="125"/>
      <c r="E5" s="125"/>
      <c r="F5" s="125"/>
      <c r="G5" s="125"/>
      <c r="BR5" s="22">
        <f>C5</f>
        <v>0</v>
      </c>
      <c r="IU5" s="23"/>
    </row>
    <row r="6" spans="1:255" x14ac:dyDescent="0.2">
      <c r="A6" s="20" t="s">
        <v>360</v>
      </c>
      <c r="C6" s="124"/>
      <c r="D6" s="125"/>
      <c r="E6" s="125"/>
      <c r="F6" s="125"/>
      <c r="G6" s="125"/>
      <c r="BR6" s="22">
        <f>C6</f>
        <v>0</v>
      </c>
      <c r="IU6" s="23"/>
    </row>
    <row r="8" spans="1:255" x14ac:dyDescent="0.2">
      <c r="A8" s="126"/>
      <c r="B8" s="126"/>
      <c r="C8" s="126"/>
      <c r="D8" s="126"/>
      <c r="E8" s="126"/>
      <c r="F8" s="126"/>
      <c r="G8" s="126"/>
    </row>
    <row r="9" spans="1:255" ht="15" x14ac:dyDescent="0.25">
      <c r="A9" s="127" t="s">
        <v>462</v>
      </c>
      <c r="B9" s="127"/>
      <c r="C9" s="127"/>
      <c r="D9" s="127"/>
      <c r="E9" s="127"/>
      <c r="F9" s="127"/>
      <c r="G9" s="127"/>
    </row>
    <row r="10" spans="1:255" ht="15" x14ac:dyDescent="0.25">
      <c r="A10" s="127"/>
      <c r="B10" s="127"/>
      <c r="C10" s="127"/>
      <c r="D10" s="127"/>
      <c r="E10" s="127"/>
      <c r="F10" s="127"/>
      <c r="G10" s="127"/>
    </row>
    <row r="11" spans="1:255" x14ac:dyDescent="0.2">
      <c r="A11" s="132"/>
      <c r="B11" s="132"/>
      <c r="C11" s="132"/>
      <c r="D11" s="132"/>
      <c r="E11" s="132"/>
      <c r="F11" s="132"/>
      <c r="G11" s="132"/>
    </row>
    <row r="12" spans="1:255" x14ac:dyDescent="0.2">
      <c r="A12" s="126"/>
      <c r="B12" s="126"/>
      <c r="C12" s="126"/>
      <c r="D12" s="126"/>
      <c r="E12" s="126"/>
      <c r="F12" s="126"/>
      <c r="G12" s="126"/>
    </row>
    <row r="13" spans="1:255" ht="31.5" x14ac:dyDescent="0.25">
      <c r="A13" s="14" t="s">
        <v>362</v>
      </c>
      <c r="B13" s="123" t="s">
        <v>5</v>
      </c>
      <c r="C13" s="123"/>
      <c r="D13" s="123"/>
      <c r="E13" s="123"/>
      <c r="F13" s="123"/>
      <c r="G13" s="123"/>
      <c r="BS13" s="102" t="str">
        <f>B13</f>
        <v>Монтаж узла учета тепловой энергии в здании Мценских  эл. сетей  г  Мценск  пер  Перевозный 13</v>
      </c>
      <c r="IU13" s="23"/>
    </row>
    <row r="14" spans="1:255" x14ac:dyDescent="0.2">
      <c r="A14" s="122"/>
      <c r="B14" s="122"/>
      <c r="C14" s="122"/>
      <c r="D14" s="122"/>
      <c r="E14" s="122"/>
      <c r="F14" s="122"/>
      <c r="G14" s="122"/>
    </row>
    <row r="15" spans="1:255" x14ac:dyDescent="0.2">
      <c r="A15" s="14" t="s">
        <v>463</v>
      </c>
    </row>
    <row r="16" spans="1:255" x14ac:dyDescent="0.2">
      <c r="A16" s="14" t="s">
        <v>377</v>
      </c>
    </row>
    <row r="17" spans="1:255" x14ac:dyDescent="0.2">
      <c r="A17" s="103" t="s">
        <v>464</v>
      </c>
      <c r="B17" s="103" t="s">
        <v>466</v>
      </c>
      <c r="C17" s="103" t="s">
        <v>439</v>
      </c>
      <c r="D17" s="103" t="s">
        <v>395</v>
      </c>
      <c r="E17" s="103" t="s">
        <v>398</v>
      </c>
      <c r="F17" s="103" t="s">
        <v>471</v>
      </c>
      <c r="G17" s="103" t="s">
        <v>473</v>
      </c>
      <c r="H17" s="103" t="s">
        <v>475</v>
      </c>
      <c r="I17" s="103" t="s">
        <v>451</v>
      </c>
    </row>
    <row r="18" spans="1:255" x14ac:dyDescent="0.2">
      <c r="A18" s="104" t="s">
        <v>465</v>
      </c>
      <c r="B18" s="104" t="s">
        <v>467</v>
      </c>
      <c r="C18" s="104" t="s">
        <v>468</v>
      </c>
      <c r="D18" s="104" t="s">
        <v>469</v>
      </c>
      <c r="E18" s="104" t="s">
        <v>399</v>
      </c>
      <c r="F18" s="104" t="s">
        <v>472</v>
      </c>
      <c r="G18" s="104" t="s">
        <v>474</v>
      </c>
      <c r="H18" s="104" t="s">
        <v>476</v>
      </c>
      <c r="I18" s="104" t="s">
        <v>452</v>
      </c>
    </row>
    <row r="19" spans="1:255" x14ac:dyDescent="0.2">
      <c r="A19" s="105"/>
      <c r="B19" s="105" t="s">
        <v>393</v>
      </c>
      <c r="C19" s="105"/>
      <c r="D19" s="105" t="s">
        <v>470</v>
      </c>
      <c r="E19" s="105"/>
      <c r="F19" s="105"/>
      <c r="G19" s="105" t="s">
        <v>472</v>
      </c>
      <c r="H19" s="105" t="s">
        <v>477</v>
      </c>
      <c r="I19" s="105"/>
    </row>
    <row r="20" spans="1:255" x14ac:dyDescent="0.2">
      <c r="A20" s="106">
        <v>1</v>
      </c>
      <c r="B20" s="106">
        <v>2</v>
      </c>
      <c r="C20" s="106">
        <v>3</v>
      </c>
      <c r="D20" s="106">
        <v>4</v>
      </c>
      <c r="E20" s="106">
        <v>5</v>
      </c>
      <c r="F20" s="106">
        <v>6</v>
      </c>
      <c r="G20" s="106">
        <v>7</v>
      </c>
      <c r="H20" s="106">
        <v>8</v>
      </c>
      <c r="I20" s="106">
        <v>9</v>
      </c>
    </row>
    <row r="21" spans="1:255" x14ac:dyDescent="0.2">
      <c r="A21" s="112"/>
      <c r="B21" s="112" t="s">
        <v>478</v>
      </c>
      <c r="C21" s="112"/>
      <c r="D21" s="112"/>
      <c r="E21" s="112"/>
      <c r="F21" s="112"/>
      <c r="G21" s="28"/>
      <c r="H21" s="28"/>
      <c r="I21" s="28"/>
    </row>
    <row r="22" spans="1:255" s="36" customFormat="1" ht="12" x14ac:dyDescent="0.2">
      <c r="A22" s="113">
        <v>1</v>
      </c>
      <c r="B22" s="68" t="s">
        <v>23</v>
      </c>
      <c r="C22" s="68" t="s">
        <v>72</v>
      </c>
      <c r="D22" s="68" t="s">
        <v>25</v>
      </c>
      <c r="E22" s="114">
        <f t="shared" ref="E22:E33" si="0">O22</f>
        <v>5</v>
      </c>
      <c r="F22" s="115">
        <f>ROUND( 1300, 2 )</f>
        <v>1300</v>
      </c>
      <c r="G22" s="116">
        <f t="shared" ref="G22:G33" si="1">ROUND(E22*F22,0)</f>
        <v>6500</v>
      </c>
      <c r="H22" s="117" t="s">
        <v>479</v>
      </c>
      <c r="I22" s="117" t="s">
        <v>480</v>
      </c>
      <c r="N22" s="107"/>
      <c r="O22" s="107">
        <f t="shared" ref="O22:O33" si="2">SUM(P22:IV22)</f>
        <v>5</v>
      </c>
      <c r="P22" s="107">
        <f>Source!I47</f>
        <v>5</v>
      </c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07"/>
    </row>
    <row r="23" spans="1:255" s="36" customFormat="1" ht="12" x14ac:dyDescent="0.2">
      <c r="A23" s="113">
        <v>2</v>
      </c>
      <c r="B23" s="68" t="s">
        <v>23</v>
      </c>
      <c r="C23" s="68" t="s">
        <v>62</v>
      </c>
      <c r="D23" s="68" t="s">
        <v>25</v>
      </c>
      <c r="E23" s="114">
        <f t="shared" si="0"/>
        <v>2</v>
      </c>
      <c r="F23" s="115">
        <f>ROUND( 450, 2 )</f>
        <v>450</v>
      </c>
      <c r="G23" s="116">
        <f t="shared" si="1"/>
        <v>900</v>
      </c>
      <c r="H23" s="117" t="s">
        <v>479</v>
      </c>
      <c r="I23" s="117" t="s">
        <v>480</v>
      </c>
      <c r="N23" s="107"/>
      <c r="O23" s="107">
        <f t="shared" si="2"/>
        <v>2</v>
      </c>
      <c r="P23" s="107">
        <f>Source!I41</f>
        <v>2</v>
      </c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</row>
    <row r="24" spans="1:255" s="36" customFormat="1" ht="12" x14ac:dyDescent="0.2">
      <c r="A24" s="113">
        <v>3</v>
      </c>
      <c r="B24" s="68" t="s">
        <v>23</v>
      </c>
      <c r="C24" s="68" t="s">
        <v>95</v>
      </c>
      <c r="D24" s="68" t="s">
        <v>92</v>
      </c>
      <c r="E24" s="114">
        <f t="shared" si="0"/>
        <v>30</v>
      </c>
      <c r="F24" s="115">
        <f>ROUND( 30, 2 )</f>
        <v>30</v>
      </c>
      <c r="G24" s="116">
        <f t="shared" si="1"/>
        <v>900</v>
      </c>
      <c r="H24" s="117" t="s">
        <v>479</v>
      </c>
      <c r="I24" s="117" t="s">
        <v>480</v>
      </c>
      <c r="N24" s="107"/>
      <c r="O24" s="107">
        <f t="shared" si="2"/>
        <v>30</v>
      </c>
      <c r="P24" s="107">
        <f>Source!I59</f>
        <v>30</v>
      </c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</row>
    <row r="25" spans="1:255" s="36" customFormat="1" ht="12" x14ac:dyDescent="0.2">
      <c r="A25" s="113">
        <v>4</v>
      </c>
      <c r="B25" s="68" t="s">
        <v>23</v>
      </c>
      <c r="C25" s="68" t="s">
        <v>75</v>
      </c>
      <c r="D25" s="68" t="s">
        <v>25</v>
      </c>
      <c r="E25" s="114">
        <f t="shared" si="0"/>
        <v>2</v>
      </c>
      <c r="F25" s="115">
        <f>ROUND( 3500, 2 )</f>
        <v>3500</v>
      </c>
      <c r="G25" s="116">
        <f t="shared" si="1"/>
        <v>7000</v>
      </c>
      <c r="H25" s="117" t="s">
        <v>479</v>
      </c>
      <c r="I25" s="117" t="s">
        <v>480</v>
      </c>
      <c r="N25" s="107"/>
      <c r="O25" s="107">
        <f t="shared" si="2"/>
        <v>2</v>
      </c>
      <c r="P25" s="107">
        <f>Source!I49</f>
        <v>2</v>
      </c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</row>
    <row r="26" spans="1:255" s="36" customFormat="1" ht="12" x14ac:dyDescent="0.2">
      <c r="A26" s="113">
        <v>5</v>
      </c>
      <c r="B26" s="68" t="s">
        <v>23</v>
      </c>
      <c r="C26" s="68" t="s">
        <v>91</v>
      </c>
      <c r="D26" s="68" t="s">
        <v>92</v>
      </c>
      <c r="E26" s="114">
        <f t="shared" si="0"/>
        <v>30</v>
      </c>
      <c r="F26" s="115">
        <f>ROUND( 60, 2 )</f>
        <v>60</v>
      </c>
      <c r="G26" s="116">
        <f t="shared" si="1"/>
        <v>1800</v>
      </c>
      <c r="H26" s="117" t="s">
        <v>479</v>
      </c>
      <c r="I26" s="117" t="s">
        <v>480</v>
      </c>
      <c r="N26" s="107"/>
      <c r="O26" s="107">
        <f t="shared" si="2"/>
        <v>30</v>
      </c>
      <c r="P26" s="107">
        <f>Source!I57</f>
        <v>30</v>
      </c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107"/>
    </row>
    <row r="27" spans="1:255" s="36" customFormat="1" ht="12" x14ac:dyDescent="0.2">
      <c r="A27" s="113">
        <v>6</v>
      </c>
      <c r="B27" s="68" t="s">
        <v>23</v>
      </c>
      <c r="C27" s="68" t="s">
        <v>49</v>
      </c>
      <c r="D27" s="68" t="s">
        <v>17</v>
      </c>
      <c r="E27" s="114">
        <f t="shared" si="0"/>
        <v>2</v>
      </c>
      <c r="F27" s="115">
        <f>ROUND( 4600, 2 )</f>
        <v>4600</v>
      </c>
      <c r="G27" s="116">
        <f t="shared" si="1"/>
        <v>9200</v>
      </c>
      <c r="H27" s="117" t="s">
        <v>479</v>
      </c>
      <c r="I27" s="117" t="s">
        <v>480</v>
      </c>
      <c r="N27" s="107"/>
      <c r="O27" s="107">
        <f t="shared" si="2"/>
        <v>2</v>
      </c>
      <c r="P27" s="107">
        <f>Source!I35</f>
        <v>2</v>
      </c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</row>
    <row r="28" spans="1:255" s="36" customFormat="1" ht="12" x14ac:dyDescent="0.2">
      <c r="A28" s="113">
        <v>7</v>
      </c>
      <c r="B28" s="68" t="s">
        <v>23</v>
      </c>
      <c r="C28" s="68" t="s">
        <v>105</v>
      </c>
      <c r="D28" s="68" t="s">
        <v>25</v>
      </c>
      <c r="E28" s="114">
        <f t="shared" si="0"/>
        <v>16</v>
      </c>
      <c r="F28" s="115">
        <f>ROUND( 75, 2 )</f>
        <v>75</v>
      </c>
      <c r="G28" s="116">
        <f t="shared" si="1"/>
        <v>1200</v>
      </c>
      <c r="H28" s="117" t="s">
        <v>479</v>
      </c>
      <c r="I28" s="117" t="s">
        <v>480</v>
      </c>
      <c r="N28" s="107"/>
      <c r="O28" s="107">
        <f t="shared" si="2"/>
        <v>16</v>
      </c>
      <c r="P28" s="107">
        <f>Source!I63</f>
        <v>16</v>
      </c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</row>
    <row r="29" spans="1:255" s="36" customFormat="1" ht="12" x14ac:dyDescent="0.2">
      <c r="A29" s="113">
        <v>8</v>
      </c>
      <c r="B29" s="68" t="s">
        <v>23</v>
      </c>
      <c r="C29" s="68" t="s">
        <v>24</v>
      </c>
      <c r="D29" s="68" t="s">
        <v>25</v>
      </c>
      <c r="E29" s="114">
        <f t="shared" si="0"/>
        <v>2</v>
      </c>
      <c r="F29" s="115">
        <f>ROUND( 31700, 2 )</f>
        <v>31700</v>
      </c>
      <c r="G29" s="116">
        <f t="shared" si="1"/>
        <v>63400</v>
      </c>
      <c r="H29" s="117" t="s">
        <v>479</v>
      </c>
      <c r="I29" s="117" t="s">
        <v>480</v>
      </c>
      <c r="N29" s="107"/>
      <c r="O29" s="107">
        <f t="shared" si="2"/>
        <v>2</v>
      </c>
      <c r="P29" s="107">
        <f>Source!I27</f>
        <v>2</v>
      </c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07"/>
    </row>
    <row r="30" spans="1:255" s="36" customFormat="1" ht="12" x14ac:dyDescent="0.2">
      <c r="A30" s="113">
        <v>9</v>
      </c>
      <c r="B30" s="68" t="s">
        <v>23</v>
      </c>
      <c r="C30" s="68" t="s">
        <v>69</v>
      </c>
      <c r="D30" s="68" t="s">
        <v>25</v>
      </c>
      <c r="E30" s="114">
        <f t="shared" si="0"/>
        <v>1</v>
      </c>
      <c r="F30" s="115">
        <f>ROUND( 16500, 2 )</f>
        <v>16500</v>
      </c>
      <c r="G30" s="116">
        <f t="shared" si="1"/>
        <v>16500</v>
      </c>
      <c r="H30" s="117" t="s">
        <v>479</v>
      </c>
      <c r="I30" s="117" t="s">
        <v>480</v>
      </c>
      <c r="N30" s="107"/>
      <c r="O30" s="107">
        <f t="shared" si="2"/>
        <v>1</v>
      </c>
      <c r="P30" s="107">
        <f>Source!I45</f>
        <v>1</v>
      </c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  <c r="IU30" s="107"/>
    </row>
    <row r="31" spans="1:255" s="36" customFormat="1" ht="24" x14ac:dyDescent="0.2">
      <c r="A31" s="113">
        <v>10</v>
      </c>
      <c r="B31" s="68" t="s">
        <v>23</v>
      </c>
      <c r="C31" s="68" t="s">
        <v>82</v>
      </c>
      <c r="D31" s="68" t="s">
        <v>25</v>
      </c>
      <c r="E31" s="114">
        <f t="shared" si="0"/>
        <v>1</v>
      </c>
      <c r="F31" s="115">
        <f>ROUND( 3000, 2 )</f>
        <v>3000</v>
      </c>
      <c r="G31" s="116">
        <f t="shared" si="1"/>
        <v>3000</v>
      </c>
      <c r="H31" s="117" t="s">
        <v>479</v>
      </c>
      <c r="I31" s="117" t="s">
        <v>480</v>
      </c>
      <c r="N31" s="107"/>
      <c r="O31" s="107">
        <f t="shared" si="2"/>
        <v>1</v>
      </c>
      <c r="P31" s="107">
        <f>Source!I53</f>
        <v>1</v>
      </c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  <c r="IU31" s="107"/>
    </row>
    <row r="32" spans="1:255" s="36" customFormat="1" ht="12" x14ac:dyDescent="0.2">
      <c r="A32" s="113">
        <v>11</v>
      </c>
      <c r="B32" s="68" t="s">
        <v>23</v>
      </c>
      <c r="C32" s="68" t="s">
        <v>52</v>
      </c>
      <c r="D32" s="68" t="s">
        <v>17</v>
      </c>
      <c r="E32" s="114">
        <f t="shared" si="0"/>
        <v>4</v>
      </c>
      <c r="F32" s="115">
        <f>ROUND( 550, 2 )</f>
        <v>550</v>
      </c>
      <c r="G32" s="116">
        <f t="shared" si="1"/>
        <v>2200</v>
      </c>
      <c r="H32" s="117" t="s">
        <v>479</v>
      </c>
      <c r="I32" s="117" t="s">
        <v>480</v>
      </c>
      <c r="N32" s="107"/>
      <c r="O32" s="107">
        <f t="shared" si="2"/>
        <v>4</v>
      </c>
      <c r="P32" s="107">
        <f>Source!I37</f>
        <v>4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</row>
    <row r="33" spans="1:255" s="36" customFormat="1" ht="12" x14ac:dyDescent="0.2">
      <c r="A33" s="113">
        <v>12</v>
      </c>
      <c r="B33" s="68" t="s">
        <v>23</v>
      </c>
      <c r="C33" s="68" t="s">
        <v>38</v>
      </c>
      <c r="D33" s="68" t="s">
        <v>39</v>
      </c>
      <c r="E33" s="114">
        <f t="shared" si="0"/>
        <v>4</v>
      </c>
      <c r="F33" s="115">
        <f>ROUND( 400, 2 )</f>
        <v>400</v>
      </c>
      <c r="G33" s="116">
        <f t="shared" si="1"/>
        <v>1600</v>
      </c>
      <c r="H33" s="117" t="s">
        <v>479</v>
      </c>
      <c r="I33" s="117" t="s">
        <v>480</v>
      </c>
      <c r="N33" s="107"/>
      <c r="O33" s="107">
        <f t="shared" si="2"/>
        <v>4</v>
      </c>
      <c r="P33" s="107">
        <f>Source!I31</f>
        <v>4</v>
      </c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07"/>
    </row>
    <row r="34" spans="1:255" x14ac:dyDescent="0.2">
      <c r="A34" s="28"/>
      <c r="B34" s="28"/>
      <c r="C34" s="110" t="s">
        <v>448</v>
      </c>
      <c r="D34" s="28"/>
      <c r="E34" s="28"/>
      <c r="F34" s="28"/>
      <c r="G34" s="111">
        <f>ROUND(SUM(G22:G33),0)</f>
        <v>114200</v>
      </c>
      <c r="H34" s="28"/>
      <c r="I34" s="28"/>
      <c r="J34" s="23"/>
      <c r="K34" s="23"/>
      <c r="L34" s="23"/>
      <c r="M34" s="74">
        <f>G34</f>
        <v>114200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</row>
    <row r="36" spans="1:255" x14ac:dyDescent="0.2">
      <c r="C36" s="108" t="s">
        <v>165</v>
      </c>
      <c r="G36" s="109">
        <f>ROUND(SUM(M21:M36),0)</f>
        <v>114200</v>
      </c>
    </row>
    <row r="39" spans="1:255" x14ac:dyDescent="0.2">
      <c r="A39" s="96" t="s">
        <v>459</v>
      </c>
      <c r="B39" s="96"/>
      <c r="C39" s="98"/>
      <c r="D39" s="97"/>
      <c r="E39" s="97"/>
      <c r="F39" s="120"/>
      <c r="G39" s="120"/>
      <c r="BY39" s="99">
        <f>C39</f>
        <v>0</v>
      </c>
      <c r="BZ39" s="99">
        <f>F39</f>
        <v>0</v>
      </c>
      <c r="IU39" s="23"/>
    </row>
    <row r="40" spans="1:255" s="119" customFormat="1" ht="11.25" x14ac:dyDescent="0.2">
      <c r="A40" s="118"/>
      <c r="B40" s="118"/>
      <c r="C40" s="121" t="s">
        <v>455</v>
      </c>
      <c r="D40" s="121"/>
      <c r="E40" s="121"/>
      <c r="F40" s="121" t="s">
        <v>456</v>
      </c>
      <c r="G40" s="121"/>
    </row>
    <row r="41" spans="1:255" x14ac:dyDescent="0.2">
      <c r="A41" s="18"/>
      <c r="B41" s="18"/>
      <c r="C41" s="18"/>
      <c r="D41" s="11" t="s">
        <v>457</v>
      </c>
      <c r="E41" s="18"/>
      <c r="F41" s="18"/>
      <c r="G41" s="18"/>
    </row>
    <row r="42" spans="1:255" x14ac:dyDescent="0.2">
      <c r="A42" s="96" t="s">
        <v>460</v>
      </c>
      <c r="B42" s="96"/>
      <c r="C42" s="98"/>
      <c r="D42" s="97"/>
      <c r="E42" s="97"/>
      <c r="F42" s="120"/>
      <c r="G42" s="120"/>
      <c r="BY42" s="99">
        <f>C42</f>
        <v>0</v>
      </c>
      <c r="BZ42" s="99">
        <f>F42</f>
        <v>0</v>
      </c>
      <c r="IU42" s="23"/>
    </row>
    <row r="43" spans="1:255" s="119" customFormat="1" ht="11.25" x14ac:dyDescent="0.2">
      <c r="A43" s="118"/>
      <c r="B43" s="118"/>
      <c r="C43" s="121" t="s">
        <v>455</v>
      </c>
      <c r="D43" s="121"/>
      <c r="E43" s="121"/>
      <c r="F43" s="121" t="s">
        <v>456</v>
      </c>
      <c r="G43" s="121"/>
    </row>
    <row r="44" spans="1:255" x14ac:dyDescent="0.2">
      <c r="A44" s="18"/>
      <c r="B44" s="18"/>
      <c r="C44" s="18"/>
      <c r="D44" s="11" t="s">
        <v>457</v>
      </c>
      <c r="E44" s="18"/>
      <c r="F44" s="18"/>
      <c r="G44" s="18"/>
    </row>
    <row r="46" spans="1:255" x14ac:dyDescent="0.2">
      <c r="A46" s="27"/>
      <c r="B46" s="27"/>
    </row>
  </sheetData>
  <mergeCells count="19">
    <mergeCell ref="A1:G1"/>
    <mergeCell ref="A2:G2"/>
    <mergeCell ref="C3:G3"/>
    <mergeCell ref="C4:G4"/>
    <mergeCell ref="A11:G11"/>
    <mergeCell ref="B13:G13"/>
    <mergeCell ref="C5:G5"/>
    <mergeCell ref="C6:G6"/>
    <mergeCell ref="A8:G8"/>
    <mergeCell ref="A9:G9"/>
    <mergeCell ref="A10:G10"/>
    <mergeCell ref="A12:G12"/>
    <mergeCell ref="F42:G42"/>
    <mergeCell ref="C43:E43"/>
    <mergeCell ref="F43:G43"/>
    <mergeCell ref="A14:G14"/>
    <mergeCell ref="F39:G39"/>
    <mergeCell ref="C40:E40"/>
    <mergeCell ref="F40:G40"/>
  </mergeCells>
  <phoneticPr fontId="12" type="noConversion"/>
  <pageMargins left="0.75" right="0.75" top="1" bottom="1" header="0.5" footer="0.5"/>
  <pageSetup paperSize="9" orientation="portrait" r:id="rId1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55"/>
  <sheetViews>
    <sheetView tabSelected="1" topLeftCell="A27" zoomScale="116" workbookViewId="0">
      <selection activeCell="A152" sqref="A152"/>
    </sheetView>
  </sheetViews>
  <sheetFormatPr defaultColWidth="0" defaultRowHeight="12.75" outlineLevelRow="1" x14ac:dyDescent="0.2"/>
  <cols>
    <col min="1" max="1" width="5.7109375" customWidth="1"/>
    <col min="2" max="2" width="16.7109375" customWidth="1"/>
    <col min="3" max="3" width="42.7109375" customWidth="1"/>
    <col min="4" max="4" width="10.7109375" customWidth="1"/>
    <col min="5" max="5" width="7.7109375" customWidth="1"/>
    <col min="6" max="6" width="11.7109375" customWidth="1"/>
    <col min="7" max="9" width="10.7109375" customWidth="1"/>
    <col min="10" max="10" width="11.7109375" customWidth="1"/>
    <col min="11" max="13" width="10.7109375" customWidth="1"/>
    <col min="14" max="24" width="9.140625" customWidth="1"/>
    <col min="25" max="69" width="0" hidden="1" customWidth="1"/>
    <col min="70" max="71" width="101.7109375" hidden="1" customWidth="1"/>
    <col min="72" max="72" width="142.7109375" hidden="1" customWidth="1"/>
    <col min="73" max="74" width="163.7109375" hidden="1" customWidth="1"/>
    <col min="75" max="75" width="21.7109375" hidden="1" customWidth="1"/>
    <col min="76" max="76" width="0" hidden="1" customWidth="1"/>
    <col min="77" max="77" width="71.7109375" hidden="1" customWidth="1"/>
    <col min="78" max="78" width="22.7109375" hidden="1" customWidth="1"/>
  </cols>
  <sheetData>
    <row r="1" spans="1:255" s="15" customFormat="1" ht="11.25" x14ac:dyDescent="0.2">
      <c r="A1" s="15" t="s">
        <v>349</v>
      </c>
    </row>
    <row r="2" spans="1:255" hidden="1" outlineLevel="1" x14ac:dyDescent="0.2">
      <c r="J2" s="165" t="s">
        <v>350</v>
      </c>
      <c r="K2" s="165"/>
      <c r="L2" s="165"/>
      <c r="M2" s="165"/>
    </row>
    <row r="3" spans="1:255" hidden="1" outlineLevel="1" x14ac:dyDescent="0.2">
      <c r="J3" s="165" t="s">
        <v>351</v>
      </c>
      <c r="K3" s="165"/>
      <c r="L3" s="165"/>
      <c r="M3" s="165"/>
    </row>
    <row r="4" spans="1:255" hidden="1" outlineLevel="1" x14ac:dyDescent="0.2">
      <c r="J4" s="165" t="s">
        <v>352</v>
      </c>
      <c r="K4" s="165"/>
      <c r="L4" s="165"/>
      <c r="M4" s="165"/>
    </row>
    <row r="5" spans="1:255" s="14" customFormat="1" ht="11.25" hidden="1" outlineLevel="1" x14ac:dyDescent="0.2">
      <c r="L5" s="166" t="s">
        <v>353</v>
      </c>
      <c r="M5" s="159"/>
    </row>
    <row r="6" spans="1:255" s="16" customFormat="1" ht="9.75" hidden="1" outlineLevel="1" x14ac:dyDescent="0.2">
      <c r="K6" s="17" t="s">
        <v>354</v>
      </c>
      <c r="L6" s="167" t="s">
        <v>355</v>
      </c>
      <c r="M6" s="155"/>
    </row>
    <row r="7" spans="1:255" hidden="1" outlineLevel="1" x14ac:dyDescent="0.2">
      <c r="A7" s="21" t="s">
        <v>356</v>
      </c>
      <c r="B7" s="19"/>
      <c r="C7" s="130"/>
      <c r="D7" s="131"/>
      <c r="E7" s="131"/>
      <c r="F7" s="131"/>
      <c r="G7" s="131"/>
      <c r="H7" s="131"/>
      <c r="I7" s="131"/>
      <c r="K7" s="17" t="s">
        <v>357</v>
      </c>
      <c r="L7" s="156"/>
      <c r="M7" s="157"/>
      <c r="BR7" s="22">
        <f>C7</f>
        <v>0</v>
      </c>
      <c r="IU7" s="23"/>
    </row>
    <row r="8" spans="1:255" hidden="1" outlineLevel="1" x14ac:dyDescent="0.2">
      <c r="A8" s="21" t="s">
        <v>358</v>
      </c>
      <c r="B8" s="19"/>
      <c r="C8" s="124"/>
      <c r="D8" s="125"/>
      <c r="E8" s="125"/>
      <c r="F8" s="125"/>
      <c r="G8" s="125"/>
      <c r="H8" s="125"/>
      <c r="I8" s="125"/>
      <c r="K8" s="17" t="s">
        <v>357</v>
      </c>
      <c r="L8" s="156"/>
      <c r="M8" s="157"/>
      <c r="BR8" s="22">
        <f>C8</f>
        <v>0</v>
      </c>
      <c r="IU8" s="23"/>
    </row>
    <row r="9" spans="1:255" hidden="1" outlineLevel="1" x14ac:dyDescent="0.2">
      <c r="A9" s="21" t="s">
        <v>359</v>
      </c>
      <c r="B9" s="19"/>
      <c r="C9" s="124"/>
      <c r="D9" s="125"/>
      <c r="E9" s="125"/>
      <c r="F9" s="125"/>
      <c r="G9" s="125"/>
      <c r="H9" s="125"/>
      <c r="I9" s="125"/>
      <c r="K9" s="17" t="s">
        <v>357</v>
      </c>
      <c r="L9" s="156"/>
      <c r="M9" s="157"/>
      <c r="BR9" s="22">
        <f>C9</f>
        <v>0</v>
      </c>
      <c r="IU9" s="23"/>
    </row>
    <row r="10" spans="1:255" hidden="1" outlineLevel="1" x14ac:dyDescent="0.2">
      <c r="A10" s="21" t="s">
        <v>360</v>
      </c>
      <c r="B10" s="19"/>
      <c r="C10" s="124"/>
      <c r="D10" s="125"/>
      <c r="E10" s="125"/>
      <c r="F10" s="125"/>
      <c r="G10" s="125"/>
      <c r="H10" s="125"/>
      <c r="I10" s="125"/>
      <c r="K10" s="17" t="s">
        <v>357</v>
      </c>
      <c r="L10" s="156"/>
      <c r="M10" s="157"/>
      <c r="BR10" s="22">
        <f>C10</f>
        <v>0</v>
      </c>
      <c r="IU10" s="23"/>
    </row>
    <row r="11" spans="1:255" hidden="1" outlineLevel="1" x14ac:dyDescent="0.2">
      <c r="A11" s="21" t="s">
        <v>361</v>
      </c>
      <c r="C11" s="158"/>
      <c r="D11" s="125"/>
      <c r="E11" s="125"/>
      <c r="F11" s="125"/>
      <c r="G11" s="125"/>
      <c r="H11" s="125"/>
      <c r="I11" s="125"/>
      <c r="J11" s="14"/>
      <c r="K11" s="14"/>
      <c r="L11" s="156"/>
      <c r="M11" s="159"/>
      <c r="BS11" s="24">
        <f>C11</f>
        <v>0</v>
      </c>
      <c r="IU11" s="23"/>
    </row>
    <row r="12" spans="1:255" hidden="1" outlineLevel="1" x14ac:dyDescent="0.2">
      <c r="A12" s="21" t="s">
        <v>362</v>
      </c>
      <c r="C12" s="158" t="s">
        <v>5</v>
      </c>
      <c r="D12" s="125"/>
      <c r="E12" s="125"/>
      <c r="F12" s="125"/>
      <c r="G12" s="125"/>
      <c r="H12" s="125"/>
      <c r="I12" s="125"/>
      <c r="J12" s="14"/>
      <c r="K12" s="14"/>
      <c r="L12" s="156"/>
      <c r="M12" s="159"/>
      <c r="BS12" s="24" t="str">
        <f>C12</f>
        <v>Монтаж узла учета тепловой энергии в здании Мценских  эл. сетей  г  Мценск  пер  Перевозный 13</v>
      </c>
      <c r="IU12" s="23"/>
    </row>
    <row r="13" spans="1:255" hidden="1" outlineLevel="1" x14ac:dyDescent="0.2">
      <c r="A13" s="21" t="s">
        <v>363</v>
      </c>
      <c r="C13" s="158" t="s">
        <v>4</v>
      </c>
      <c r="D13" s="125"/>
      <c r="E13" s="125"/>
      <c r="F13" s="125"/>
      <c r="G13" s="125"/>
      <c r="H13" s="125"/>
      <c r="I13" s="125"/>
      <c r="K13" s="17" t="s">
        <v>364</v>
      </c>
      <c r="L13" s="156"/>
      <c r="M13" s="159"/>
      <c r="BS13" s="24" t="str">
        <f>C13</f>
        <v>ОП по  Мценску</v>
      </c>
      <c r="IU13" s="23"/>
    </row>
    <row r="14" spans="1:255" hidden="1" outlineLevel="1" x14ac:dyDescent="0.2">
      <c r="I14" s="160" t="s">
        <v>365</v>
      </c>
      <c r="J14" s="160"/>
      <c r="K14" s="25" t="s">
        <v>366</v>
      </c>
      <c r="L14" s="161"/>
      <c r="M14" s="162"/>
      <c r="BW14" s="26">
        <f>L14</f>
        <v>0</v>
      </c>
      <c r="IU14" s="23"/>
    </row>
    <row r="15" spans="1:255" hidden="1" outlineLevel="1" x14ac:dyDescent="0.2">
      <c r="K15" s="25" t="s">
        <v>367</v>
      </c>
      <c r="L15" s="163"/>
      <c r="M15" s="164"/>
    </row>
    <row r="16" spans="1:255" s="16" customFormat="1" hidden="1" outlineLevel="1" x14ac:dyDescent="0.2">
      <c r="K16" s="17" t="s">
        <v>368</v>
      </c>
      <c r="L16" s="154"/>
      <c r="M16" s="155"/>
    </row>
    <row r="17" spans="1:255" hidden="1" outlineLevel="1" x14ac:dyDescent="0.2"/>
    <row r="18" spans="1:255" hidden="1" outlineLevel="1" x14ac:dyDescent="0.2">
      <c r="I18" s="143" t="s">
        <v>369</v>
      </c>
      <c r="J18" s="143" t="s">
        <v>370</v>
      </c>
      <c r="K18" s="145" t="s">
        <v>371</v>
      </c>
      <c r="L18" s="146"/>
    </row>
    <row r="19" spans="1:255" ht="13.5" hidden="1" outlineLevel="1" thickBot="1" x14ac:dyDescent="0.25">
      <c r="I19" s="144"/>
      <c r="J19" s="144"/>
      <c r="K19" s="29" t="s">
        <v>372</v>
      </c>
      <c r="L19" s="29" t="s">
        <v>373</v>
      </c>
    </row>
    <row r="20" spans="1:255" ht="14.25" hidden="1" outlineLevel="1" thickBot="1" x14ac:dyDescent="0.3">
      <c r="C20" s="147" t="s">
        <v>374</v>
      </c>
      <c r="D20" s="126"/>
      <c r="E20" s="126"/>
      <c r="F20" s="126"/>
      <c r="G20" s="126"/>
      <c r="H20" s="148"/>
      <c r="I20" s="30"/>
      <c r="J20" s="31"/>
      <c r="K20" s="32"/>
      <c r="L20" s="32"/>
      <c r="M20" s="33"/>
    </row>
    <row r="21" spans="1:255" ht="13.5" hidden="1" outlineLevel="1" x14ac:dyDescent="0.25">
      <c r="C21" s="147" t="s">
        <v>375</v>
      </c>
      <c r="D21" s="126"/>
      <c r="E21" s="126"/>
      <c r="F21" s="126"/>
      <c r="G21" s="126"/>
      <c r="H21" s="126"/>
    </row>
    <row r="22" spans="1:255" hidden="1" outlineLevel="1" x14ac:dyDescent="0.2">
      <c r="A22" s="132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255" hidden="1" outlineLevel="1" x14ac:dyDescent="0.2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34">
        <f>A23</f>
        <v>0</v>
      </c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</row>
    <row r="24" spans="1:255" hidden="1" outlineLevel="1" x14ac:dyDescent="0.2">
      <c r="A24" s="16" t="s">
        <v>376</v>
      </c>
    </row>
    <row r="25" spans="1:255" hidden="1" outlineLevel="1" x14ac:dyDescent="0.2">
      <c r="A25" s="16" t="s">
        <v>377</v>
      </c>
    </row>
    <row r="26" spans="1:255" hidden="1" outlineLevel="1" x14ac:dyDescent="0.2">
      <c r="A26" s="16" t="s">
        <v>378</v>
      </c>
      <c r="B26" s="16"/>
      <c r="C26" s="16"/>
      <c r="D26" s="16"/>
      <c r="E26" s="151">
        <f>J135/1000</f>
        <v>173.84520000000001</v>
      </c>
      <c r="F26" s="152"/>
      <c r="G26" s="16" t="s">
        <v>379</v>
      </c>
      <c r="H26" s="16"/>
      <c r="I26" s="16"/>
      <c r="J26" s="16"/>
      <c r="K26" s="16"/>
      <c r="L26" s="16"/>
      <c r="M26" s="16"/>
    </row>
    <row r="27" spans="1:255" collapsed="1" x14ac:dyDescent="0.2"/>
    <row r="28" spans="1:255" outlineLevel="1" x14ac:dyDescent="0.2">
      <c r="M28" s="35"/>
    </row>
    <row r="29" spans="1:255" outlineLevel="1" x14ac:dyDescent="0.2"/>
    <row r="30" spans="1:255" outlineLevel="1" x14ac:dyDescent="0.2">
      <c r="A30" s="21" t="s">
        <v>361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BT30" s="37">
        <f>C30</f>
        <v>0</v>
      </c>
      <c r="IU30" s="23"/>
    </row>
    <row r="31" spans="1:255" outlineLevel="1" x14ac:dyDescent="0.2">
      <c r="A31" s="21" t="s">
        <v>362</v>
      </c>
      <c r="C31" s="168" t="s">
        <v>482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BT31" s="37" t="str">
        <f>C31</f>
        <v>Монтаж узла учета тепловой энергии в здании Литер А, г.  Мценск,  пер.  Перевозный, 13</v>
      </c>
      <c r="IU31" s="23"/>
    </row>
    <row r="32" spans="1:255" outlineLevel="1" x14ac:dyDescent="0.2">
      <c r="A32" s="21" t="s">
        <v>380</v>
      </c>
      <c r="C32" s="153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BT32" s="38">
        <f>C32</f>
        <v>0</v>
      </c>
      <c r="IU32" s="23"/>
    </row>
    <row r="33" spans="1:255" outlineLevel="1" x14ac:dyDescent="0.2"/>
    <row r="34" spans="1:255" ht="18.75" outlineLevel="1" x14ac:dyDescent="0.3">
      <c r="A34" s="142" t="s">
        <v>381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</row>
    <row r="35" spans="1:255" outlineLevel="1" x14ac:dyDescent="0.2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Y35" s="23">
        <v>3</v>
      </c>
      <c r="Z35" s="23" t="s">
        <v>382</v>
      </c>
      <c r="AA35" s="23"/>
      <c r="AB35" s="23" t="s">
        <v>383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34">
        <f>A35</f>
        <v>0</v>
      </c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</row>
    <row r="36" spans="1:255" outlineLevel="1" x14ac:dyDescent="0.2">
      <c r="A36" s="21" t="s">
        <v>384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BT36" s="37">
        <f>C36</f>
        <v>0</v>
      </c>
      <c r="IU36" s="23"/>
    </row>
    <row r="37" spans="1:255" outlineLevel="1" x14ac:dyDescent="0.2"/>
    <row r="38" spans="1:255" outlineLevel="1" x14ac:dyDescent="0.2">
      <c r="A38" s="16" t="s">
        <v>385</v>
      </c>
      <c r="I38" s="39" t="s">
        <v>386</v>
      </c>
      <c r="K38" s="40"/>
      <c r="L38" s="40">
        <f>I118/1000</f>
        <v>22.466000000000001</v>
      </c>
      <c r="M38" s="16" t="s">
        <v>387</v>
      </c>
    </row>
    <row r="39" spans="1:255" outlineLevel="1" x14ac:dyDescent="0.2">
      <c r="A39" s="16" t="s">
        <v>377</v>
      </c>
      <c r="I39" s="39" t="s">
        <v>388</v>
      </c>
      <c r="K39" s="40"/>
      <c r="L39" s="40">
        <f>CW106</f>
        <v>110.89320000000001</v>
      </c>
      <c r="M39" s="16" t="s">
        <v>389</v>
      </c>
    </row>
    <row r="40" spans="1:255" ht="13.5" outlineLevel="1" thickBot="1" x14ac:dyDescent="0.25">
      <c r="I40" s="39" t="s">
        <v>390</v>
      </c>
      <c r="K40" s="40"/>
      <c r="L40" s="40">
        <f>(CZ106+DB106)/1000</f>
        <v>1.4510000000000001</v>
      </c>
      <c r="M40" s="16" t="s">
        <v>387</v>
      </c>
    </row>
    <row r="41" spans="1:255" ht="13.5" thickBot="1" x14ac:dyDescent="0.25">
      <c r="A41" s="41" t="s">
        <v>391</v>
      </c>
      <c r="B41" s="44" t="s">
        <v>392</v>
      </c>
      <c r="C41" s="44"/>
      <c r="D41" s="44" t="s">
        <v>395</v>
      </c>
      <c r="E41" s="44" t="s">
        <v>398</v>
      </c>
      <c r="F41" s="139" t="s">
        <v>400</v>
      </c>
      <c r="G41" s="140"/>
      <c r="H41" s="140"/>
      <c r="I41" s="141"/>
      <c r="J41" s="139" t="s">
        <v>407</v>
      </c>
      <c r="K41" s="140"/>
      <c r="L41" s="140"/>
      <c r="M41" s="141"/>
    </row>
    <row r="42" spans="1:255" ht="13.5" thickBot="1" x14ac:dyDescent="0.25">
      <c r="A42" s="42"/>
      <c r="B42" s="45" t="s">
        <v>393</v>
      </c>
      <c r="C42" s="45" t="s">
        <v>394</v>
      </c>
      <c r="D42" s="45" t="s">
        <v>396</v>
      </c>
      <c r="E42" s="45" t="s">
        <v>399</v>
      </c>
      <c r="F42" s="44"/>
      <c r="G42" s="139" t="s">
        <v>401</v>
      </c>
      <c r="H42" s="140"/>
      <c r="I42" s="141"/>
      <c r="J42" s="44"/>
      <c r="K42" s="139" t="s">
        <v>401</v>
      </c>
      <c r="L42" s="140"/>
      <c r="M42" s="141"/>
    </row>
    <row r="43" spans="1:255" x14ac:dyDescent="0.2">
      <c r="A43" s="42"/>
      <c r="B43" s="45"/>
      <c r="C43" s="45"/>
      <c r="D43" s="45" t="s">
        <v>397</v>
      </c>
      <c r="E43" s="45"/>
      <c r="F43" s="45" t="s">
        <v>165</v>
      </c>
      <c r="G43" s="44" t="s">
        <v>141</v>
      </c>
      <c r="H43" s="44" t="s">
        <v>403</v>
      </c>
      <c r="I43" s="44" t="s">
        <v>405</v>
      </c>
      <c r="J43" s="45" t="s">
        <v>165</v>
      </c>
      <c r="K43" s="44" t="s">
        <v>141</v>
      </c>
      <c r="L43" s="44" t="s">
        <v>403</v>
      </c>
      <c r="M43" s="44" t="s">
        <v>405</v>
      </c>
    </row>
    <row r="44" spans="1:255" ht="13.5" thickBot="1" x14ac:dyDescent="0.25">
      <c r="A44" s="43"/>
      <c r="B44" s="46"/>
      <c r="C44" s="46"/>
      <c r="D44" s="46"/>
      <c r="E44" s="46"/>
      <c r="F44" s="46"/>
      <c r="G44" s="46" t="s">
        <v>402</v>
      </c>
      <c r="H44" s="46" t="s">
        <v>404</v>
      </c>
      <c r="I44" s="46" t="s">
        <v>406</v>
      </c>
      <c r="J44" s="46"/>
      <c r="K44" s="46" t="s">
        <v>402</v>
      </c>
      <c r="L44" s="46" t="s">
        <v>404</v>
      </c>
      <c r="M44" s="46" t="s">
        <v>406</v>
      </c>
    </row>
    <row r="45" spans="1:255" ht="13.5" thickBot="1" x14ac:dyDescent="0.25">
      <c r="A45" s="47">
        <v>1</v>
      </c>
      <c r="B45" s="47">
        <v>2</v>
      </c>
      <c r="C45" s="47">
        <v>3</v>
      </c>
      <c r="D45" s="47">
        <v>4</v>
      </c>
      <c r="E45" s="47">
        <v>5</v>
      </c>
      <c r="F45" s="47">
        <v>6</v>
      </c>
      <c r="G45" s="47">
        <v>7</v>
      </c>
      <c r="H45" s="47">
        <v>8</v>
      </c>
      <c r="I45" s="47">
        <v>9</v>
      </c>
      <c r="J45" s="47">
        <v>10</v>
      </c>
      <c r="K45" s="47">
        <v>11</v>
      </c>
      <c r="L45" s="47">
        <v>12</v>
      </c>
      <c r="M45" s="47">
        <v>13</v>
      </c>
    </row>
    <row r="46" spans="1:255" ht="36" x14ac:dyDescent="0.2">
      <c r="A46" s="48">
        <v>1</v>
      </c>
      <c r="B46" s="52" t="s">
        <v>15</v>
      </c>
      <c r="C46" s="49" t="s">
        <v>16</v>
      </c>
      <c r="D46" s="50" t="s">
        <v>17</v>
      </c>
      <c r="E46" s="51">
        <v>2</v>
      </c>
      <c r="F46" s="53">
        <f>Source!AC24+Source!AD24+Source!AF24</f>
        <v>45.47</v>
      </c>
      <c r="G46" s="53">
        <v>27.01</v>
      </c>
      <c r="H46" s="53">
        <v>7.23</v>
      </c>
      <c r="I46" s="53">
        <v>1.28</v>
      </c>
      <c r="J46" s="54">
        <f>Source!O24</f>
        <v>90</v>
      </c>
      <c r="K46" s="54">
        <f>Source!S24</f>
        <v>54</v>
      </c>
      <c r="L46" s="54">
        <f>Source!Q24</f>
        <v>14</v>
      </c>
      <c r="M46" s="55">
        <f>Source!R24</f>
        <v>3</v>
      </c>
    </row>
    <row r="47" spans="1:255" x14ac:dyDescent="0.2">
      <c r="A47" s="169"/>
      <c r="B47" s="170"/>
      <c r="C47" s="171" t="s">
        <v>408</v>
      </c>
      <c r="D47" s="170"/>
      <c r="E47" s="172">
        <v>80</v>
      </c>
      <c r="F47" s="173" t="s">
        <v>409</v>
      </c>
      <c r="G47" s="170"/>
      <c r="H47" s="170"/>
      <c r="I47" s="170"/>
      <c r="J47" s="174">
        <f>Source!X24</f>
        <v>46</v>
      </c>
      <c r="K47" s="170"/>
      <c r="L47" s="58"/>
      <c r="M47" s="59"/>
    </row>
    <row r="48" spans="1:255" x14ac:dyDescent="0.2">
      <c r="A48" s="175"/>
      <c r="B48" s="176"/>
      <c r="C48" s="177" t="s">
        <v>410</v>
      </c>
      <c r="D48" s="176"/>
      <c r="E48" s="178">
        <v>60</v>
      </c>
      <c r="F48" s="179" t="s">
        <v>409</v>
      </c>
      <c r="G48" s="176"/>
      <c r="H48" s="176"/>
      <c r="I48" s="176"/>
      <c r="J48" s="180">
        <f>Source!Y24</f>
        <v>34</v>
      </c>
      <c r="K48" s="176"/>
      <c r="L48" s="60"/>
      <c r="M48" s="61"/>
    </row>
    <row r="49" spans="1:13" x14ac:dyDescent="0.2">
      <c r="A49" s="181"/>
      <c r="B49" s="182"/>
      <c r="C49" s="183" t="s">
        <v>411</v>
      </c>
      <c r="D49" s="182"/>
      <c r="E49" s="184"/>
      <c r="F49" s="185"/>
      <c r="G49" s="182"/>
      <c r="H49" s="182"/>
      <c r="I49" s="182"/>
      <c r="J49" s="186">
        <f>J46+J47+J48</f>
        <v>170</v>
      </c>
      <c r="K49" s="182"/>
      <c r="L49" s="63"/>
      <c r="M49" s="64"/>
    </row>
    <row r="50" spans="1:13" x14ac:dyDescent="0.2">
      <c r="A50" s="187" t="s">
        <v>22</v>
      </c>
      <c r="B50" s="188" t="s">
        <v>23</v>
      </c>
      <c r="C50" s="189" t="s">
        <v>24</v>
      </c>
      <c r="D50" s="190" t="s">
        <v>25</v>
      </c>
      <c r="E50" s="191">
        <f>Source!I26</f>
        <v>2</v>
      </c>
      <c r="F50" s="192">
        <v>5044.3100000000004</v>
      </c>
      <c r="G50" s="192"/>
      <c r="H50" s="192"/>
      <c r="I50" s="192"/>
      <c r="J50" s="193">
        <f>Source!O26</f>
        <v>10089</v>
      </c>
      <c r="K50" s="193"/>
      <c r="L50" s="65"/>
      <c r="M50" s="66"/>
    </row>
    <row r="51" spans="1:13" x14ac:dyDescent="0.2">
      <c r="A51" s="169"/>
      <c r="B51" s="173" t="s">
        <v>412</v>
      </c>
      <c r="C51" s="173" t="s">
        <v>413</v>
      </c>
      <c r="D51" s="170"/>
      <c r="E51" s="170"/>
      <c r="F51" s="170"/>
      <c r="G51" s="170"/>
      <c r="H51" s="170"/>
      <c r="I51" s="170"/>
      <c r="J51" s="170"/>
      <c r="K51" s="170"/>
      <c r="L51" s="56"/>
      <c r="M51" s="57"/>
    </row>
    <row r="52" spans="1:13" ht="24" x14ac:dyDescent="0.2">
      <c r="A52" s="187">
        <v>2</v>
      </c>
      <c r="B52" s="188" t="s">
        <v>31</v>
      </c>
      <c r="C52" s="189" t="s">
        <v>32</v>
      </c>
      <c r="D52" s="190" t="s">
        <v>17</v>
      </c>
      <c r="E52" s="191">
        <v>4</v>
      </c>
      <c r="F52" s="192">
        <f>Source!AC28+Source!AD28+Source!AF28</f>
        <v>38.620000000000005</v>
      </c>
      <c r="G52" s="192">
        <v>4.0999999999999996</v>
      </c>
      <c r="H52" s="192">
        <v>33.49</v>
      </c>
      <c r="I52" s="192">
        <v>3.38</v>
      </c>
      <c r="J52" s="193">
        <f>Source!O28</f>
        <v>154</v>
      </c>
      <c r="K52" s="193">
        <f>Source!S28</f>
        <v>16</v>
      </c>
      <c r="L52" s="69">
        <f>Source!Q28</f>
        <v>134</v>
      </c>
      <c r="M52" s="70">
        <f>Source!R28</f>
        <v>14</v>
      </c>
    </row>
    <row r="53" spans="1:13" x14ac:dyDescent="0.2">
      <c r="A53" s="169"/>
      <c r="B53" s="170"/>
      <c r="C53" s="171" t="s">
        <v>408</v>
      </c>
      <c r="D53" s="170"/>
      <c r="E53" s="172">
        <v>130</v>
      </c>
      <c r="F53" s="173" t="s">
        <v>409</v>
      </c>
      <c r="G53" s="170"/>
      <c r="H53" s="170"/>
      <c r="I53" s="170"/>
      <c r="J53" s="174">
        <f>Source!X28</f>
        <v>39</v>
      </c>
      <c r="K53" s="170"/>
      <c r="L53" s="58"/>
      <c r="M53" s="59"/>
    </row>
    <row r="54" spans="1:13" x14ac:dyDescent="0.2">
      <c r="A54" s="175"/>
      <c r="B54" s="176"/>
      <c r="C54" s="177" t="s">
        <v>410</v>
      </c>
      <c r="D54" s="176"/>
      <c r="E54" s="178">
        <v>89</v>
      </c>
      <c r="F54" s="179" t="s">
        <v>409</v>
      </c>
      <c r="G54" s="176"/>
      <c r="H54" s="176"/>
      <c r="I54" s="176"/>
      <c r="J54" s="180">
        <f>Source!Y28</f>
        <v>27</v>
      </c>
      <c r="K54" s="176"/>
      <c r="L54" s="60"/>
      <c r="M54" s="61"/>
    </row>
    <row r="55" spans="1:13" x14ac:dyDescent="0.2">
      <c r="A55" s="181"/>
      <c r="B55" s="182"/>
      <c r="C55" s="183" t="s">
        <v>411</v>
      </c>
      <c r="D55" s="182"/>
      <c r="E55" s="184"/>
      <c r="F55" s="185"/>
      <c r="G55" s="182"/>
      <c r="H55" s="182"/>
      <c r="I55" s="182"/>
      <c r="J55" s="186">
        <f>J52+J53+J54</f>
        <v>220</v>
      </c>
      <c r="K55" s="182"/>
      <c r="L55" s="63"/>
      <c r="M55" s="64"/>
    </row>
    <row r="56" spans="1:13" x14ac:dyDescent="0.2">
      <c r="A56" s="187" t="s">
        <v>37</v>
      </c>
      <c r="B56" s="188" t="s">
        <v>23</v>
      </c>
      <c r="C56" s="189" t="s">
        <v>38</v>
      </c>
      <c r="D56" s="190" t="s">
        <v>39</v>
      </c>
      <c r="E56" s="191">
        <f>Source!I30</f>
        <v>4</v>
      </c>
      <c r="F56" s="192">
        <v>63.65</v>
      </c>
      <c r="G56" s="192"/>
      <c r="H56" s="192"/>
      <c r="I56" s="192"/>
      <c r="J56" s="193">
        <f>Source!O30</f>
        <v>255</v>
      </c>
      <c r="K56" s="193"/>
      <c r="L56" s="65"/>
      <c r="M56" s="66"/>
    </row>
    <row r="57" spans="1:13" x14ac:dyDescent="0.2">
      <c r="A57" s="169"/>
      <c r="B57" s="173" t="s">
        <v>412</v>
      </c>
      <c r="C57" s="173" t="s">
        <v>414</v>
      </c>
      <c r="D57" s="170"/>
      <c r="E57" s="170"/>
      <c r="F57" s="170"/>
      <c r="G57" s="170"/>
      <c r="H57" s="170"/>
      <c r="I57" s="170"/>
      <c r="J57" s="170"/>
      <c r="K57" s="170"/>
      <c r="L57" s="56"/>
      <c r="M57" s="57"/>
    </row>
    <row r="58" spans="1:13" x14ac:dyDescent="0.2">
      <c r="A58" s="187">
        <v>3</v>
      </c>
      <c r="B58" s="188" t="s">
        <v>42</v>
      </c>
      <c r="C58" s="189" t="s">
        <v>43</v>
      </c>
      <c r="D58" s="190" t="s">
        <v>44</v>
      </c>
      <c r="E58" s="191">
        <v>0.06</v>
      </c>
      <c r="F58" s="192">
        <f>Source!AC32+Source!AD32+Source!AF32</f>
        <v>13013.710000000001</v>
      </c>
      <c r="G58" s="192">
        <v>598.36</v>
      </c>
      <c r="H58" s="192">
        <v>431.51</v>
      </c>
      <c r="I58" s="192">
        <v>43.67</v>
      </c>
      <c r="J58" s="193">
        <f>Source!O32</f>
        <v>781</v>
      </c>
      <c r="K58" s="193">
        <f>Source!S32</f>
        <v>36</v>
      </c>
      <c r="L58" s="69">
        <f>Source!Q32</f>
        <v>26</v>
      </c>
      <c r="M58" s="70">
        <f>Source!R32</f>
        <v>3</v>
      </c>
    </row>
    <row r="59" spans="1:13" x14ac:dyDescent="0.2">
      <c r="A59" s="169"/>
      <c r="B59" s="170"/>
      <c r="C59" s="171" t="s">
        <v>408</v>
      </c>
      <c r="D59" s="170"/>
      <c r="E59" s="172">
        <v>95</v>
      </c>
      <c r="F59" s="173" t="s">
        <v>409</v>
      </c>
      <c r="G59" s="170"/>
      <c r="H59" s="170"/>
      <c r="I59" s="170"/>
      <c r="J59" s="174">
        <f>Source!X32</f>
        <v>37</v>
      </c>
      <c r="K59" s="170"/>
      <c r="L59" s="58"/>
      <c r="M59" s="59"/>
    </row>
    <row r="60" spans="1:13" x14ac:dyDescent="0.2">
      <c r="A60" s="175"/>
      <c r="B60" s="176"/>
      <c r="C60" s="177" t="s">
        <v>410</v>
      </c>
      <c r="D60" s="176"/>
      <c r="E60" s="178">
        <v>65</v>
      </c>
      <c r="F60" s="179" t="s">
        <v>409</v>
      </c>
      <c r="G60" s="176"/>
      <c r="H60" s="176"/>
      <c r="I60" s="176"/>
      <c r="J60" s="180">
        <f>Source!Y32</f>
        <v>25</v>
      </c>
      <c r="K60" s="176"/>
      <c r="L60" s="60"/>
      <c r="M60" s="61"/>
    </row>
    <row r="61" spans="1:13" x14ac:dyDescent="0.2">
      <c r="A61" s="181"/>
      <c r="B61" s="182"/>
      <c r="C61" s="183" t="s">
        <v>411</v>
      </c>
      <c r="D61" s="182"/>
      <c r="E61" s="184"/>
      <c r="F61" s="185"/>
      <c r="G61" s="182"/>
      <c r="H61" s="182"/>
      <c r="I61" s="182"/>
      <c r="J61" s="186">
        <f>J58+J59+J60</f>
        <v>843</v>
      </c>
      <c r="K61" s="182"/>
      <c r="L61" s="63"/>
      <c r="M61" s="64"/>
    </row>
    <row r="62" spans="1:13" x14ac:dyDescent="0.2">
      <c r="A62" s="187" t="s">
        <v>48</v>
      </c>
      <c r="B62" s="188" t="s">
        <v>23</v>
      </c>
      <c r="C62" s="189" t="s">
        <v>49</v>
      </c>
      <c r="D62" s="190" t="s">
        <v>17</v>
      </c>
      <c r="E62" s="191">
        <f>Source!I34</f>
        <v>2</v>
      </c>
      <c r="F62" s="192">
        <v>731.98</v>
      </c>
      <c r="G62" s="192"/>
      <c r="H62" s="192"/>
      <c r="I62" s="192"/>
      <c r="J62" s="193">
        <f>Source!O34</f>
        <v>1464</v>
      </c>
      <c r="K62" s="193"/>
      <c r="L62" s="65"/>
      <c r="M62" s="66"/>
    </row>
    <row r="63" spans="1:13" x14ac:dyDescent="0.2">
      <c r="A63" s="169"/>
      <c r="B63" s="173" t="s">
        <v>412</v>
      </c>
      <c r="C63" s="173" t="s">
        <v>415</v>
      </c>
      <c r="D63" s="170"/>
      <c r="E63" s="170"/>
      <c r="F63" s="170"/>
      <c r="G63" s="170"/>
      <c r="H63" s="170"/>
      <c r="I63" s="170"/>
      <c r="J63" s="170"/>
      <c r="K63" s="170"/>
      <c r="L63" s="56"/>
      <c r="M63" s="57"/>
    </row>
    <row r="64" spans="1:13" x14ac:dyDescent="0.2">
      <c r="A64" s="187" t="s">
        <v>51</v>
      </c>
      <c r="B64" s="188" t="s">
        <v>23</v>
      </c>
      <c r="C64" s="189" t="s">
        <v>52</v>
      </c>
      <c r="D64" s="190" t="s">
        <v>17</v>
      </c>
      <c r="E64" s="191">
        <f>Source!I36</f>
        <v>4</v>
      </c>
      <c r="F64" s="192">
        <v>87.52</v>
      </c>
      <c r="G64" s="192"/>
      <c r="H64" s="192"/>
      <c r="I64" s="192"/>
      <c r="J64" s="193">
        <f>Source!O36</f>
        <v>350</v>
      </c>
      <c r="K64" s="193"/>
      <c r="L64" s="65"/>
      <c r="M64" s="66"/>
    </row>
    <row r="65" spans="1:13" x14ac:dyDescent="0.2">
      <c r="A65" s="169"/>
      <c r="B65" s="173" t="s">
        <v>412</v>
      </c>
      <c r="C65" s="173" t="s">
        <v>416</v>
      </c>
      <c r="D65" s="170"/>
      <c r="E65" s="170"/>
      <c r="F65" s="170"/>
      <c r="G65" s="170"/>
      <c r="H65" s="170"/>
      <c r="I65" s="170"/>
      <c r="J65" s="170"/>
      <c r="K65" s="170"/>
      <c r="L65" s="56"/>
      <c r="M65" s="57"/>
    </row>
    <row r="66" spans="1:13" ht="24" x14ac:dyDescent="0.2">
      <c r="A66" s="187">
        <v>4</v>
      </c>
      <c r="B66" s="188" t="s">
        <v>55</v>
      </c>
      <c r="C66" s="189" t="s">
        <v>56</v>
      </c>
      <c r="D66" s="190" t="s">
        <v>57</v>
      </c>
      <c r="E66" s="191">
        <v>0.02</v>
      </c>
      <c r="F66" s="192">
        <f>Source!AC38+Source!AD38+Source!AF38</f>
        <v>2984.25</v>
      </c>
      <c r="G66" s="192">
        <v>629.15</v>
      </c>
      <c r="H66" s="192">
        <v>444.14</v>
      </c>
      <c r="I66" s="192">
        <v>0.12</v>
      </c>
      <c r="J66" s="193">
        <f>Source!O38</f>
        <v>60</v>
      </c>
      <c r="K66" s="193">
        <f>Source!S38</f>
        <v>13</v>
      </c>
      <c r="L66" s="69">
        <f>Source!Q38</f>
        <v>9</v>
      </c>
      <c r="M66" s="70">
        <f>Source!R38</f>
        <v>0</v>
      </c>
    </row>
    <row r="67" spans="1:13" x14ac:dyDescent="0.2">
      <c r="A67" s="169"/>
      <c r="B67" s="170"/>
      <c r="C67" s="171" t="s">
        <v>408</v>
      </c>
      <c r="D67" s="170"/>
      <c r="E67" s="172">
        <v>80</v>
      </c>
      <c r="F67" s="173" t="s">
        <v>409</v>
      </c>
      <c r="G67" s="170"/>
      <c r="H67" s="170"/>
      <c r="I67" s="170"/>
      <c r="J67" s="174">
        <f>Source!X38</f>
        <v>10</v>
      </c>
      <c r="K67" s="170"/>
      <c r="L67" s="58"/>
      <c r="M67" s="59"/>
    </row>
    <row r="68" spans="1:13" x14ac:dyDescent="0.2">
      <c r="A68" s="175"/>
      <c r="B68" s="176"/>
      <c r="C68" s="177" t="s">
        <v>410</v>
      </c>
      <c r="D68" s="176"/>
      <c r="E68" s="178">
        <v>60</v>
      </c>
      <c r="F68" s="179" t="s">
        <v>409</v>
      </c>
      <c r="G68" s="176"/>
      <c r="H68" s="176"/>
      <c r="I68" s="176"/>
      <c r="J68" s="180">
        <f>Source!Y38</f>
        <v>8</v>
      </c>
      <c r="K68" s="176"/>
      <c r="L68" s="60"/>
      <c r="M68" s="61"/>
    </row>
    <row r="69" spans="1:13" x14ac:dyDescent="0.2">
      <c r="A69" s="181"/>
      <c r="B69" s="182"/>
      <c r="C69" s="183" t="s">
        <v>411</v>
      </c>
      <c r="D69" s="182"/>
      <c r="E69" s="184"/>
      <c r="F69" s="185"/>
      <c r="G69" s="182"/>
      <c r="H69" s="182"/>
      <c r="I69" s="182"/>
      <c r="J69" s="186">
        <f>J66+J67+J68</f>
        <v>78</v>
      </c>
      <c r="K69" s="182"/>
      <c r="L69" s="63"/>
      <c r="M69" s="64"/>
    </row>
    <row r="70" spans="1:13" x14ac:dyDescent="0.2">
      <c r="A70" s="187" t="s">
        <v>61</v>
      </c>
      <c r="B70" s="188" t="s">
        <v>23</v>
      </c>
      <c r="C70" s="189" t="s">
        <v>62</v>
      </c>
      <c r="D70" s="190" t="s">
        <v>25</v>
      </c>
      <c r="E70" s="191">
        <f>Source!I40</f>
        <v>2</v>
      </c>
      <c r="F70" s="192">
        <v>71.599999999999994</v>
      </c>
      <c r="G70" s="192"/>
      <c r="H70" s="192"/>
      <c r="I70" s="192"/>
      <c r="J70" s="193">
        <f>Source!O40</f>
        <v>143</v>
      </c>
      <c r="K70" s="193"/>
      <c r="L70" s="65"/>
      <c r="M70" s="66"/>
    </row>
    <row r="71" spans="1:13" x14ac:dyDescent="0.2">
      <c r="A71" s="169"/>
      <c r="B71" s="173" t="s">
        <v>412</v>
      </c>
      <c r="C71" s="173" t="s">
        <v>417</v>
      </c>
      <c r="D71" s="170"/>
      <c r="E71" s="170"/>
      <c r="F71" s="170"/>
      <c r="G71" s="170"/>
      <c r="H71" s="170"/>
      <c r="I71" s="170"/>
      <c r="J71" s="170"/>
      <c r="K71" s="170"/>
      <c r="L71" s="56"/>
      <c r="M71" s="57"/>
    </row>
    <row r="72" spans="1:13" ht="36" x14ac:dyDescent="0.2">
      <c r="A72" s="187">
        <v>5</v>
      </c>
      <c r="B72" s="188" t="s">
        <v>65</v>
      </c>
      <c r="C72" s="189" t="s">
        <v>66</v>
      </c>
      <c r="D72" s="190" t="s">
        <v>17</v>
      </c>
      <c r="E72" s="191">
        <v>8</v>
      </c>
      <c r="F72" s="192">
        <f>Source!AC42+Source!AD42+Source!AF42</f>
        <v>6.25</v>
      </c>
      <c r="G72" s="192">
        <v>5.16</v>
      </c>
      <c r="H72" s="192">
        <v>0</v>
      </c>
      <c r="I72" s="192">
        <v>0</v>
      </c>
      <c r="J72" s="193">
        <f>Source!O42</f>
        <v>50</v>
      </c>
      <c r="K72" s="193">
        <f>Source!S42</f>
        <v>41</v>
      </c>
      <c r="L72" s="69">
        <f>Source!Q42</f>
        <v>0</v>
      </c>
      <c r="M72" s="70">
        <f>Source!R42</f>
        <v>0</v>
      </c>
    </row>
    <row r="73" spans="1:13" x14ac:dyDescent="0.2">
      <c r="A73" s="169"/>
      <c r="B73" s="170"/>
      <c r="C73" s="171" t="s">
        <v>408</v>
      </c>
      <c r="D73" s="170"/>
      <c r="E73" s="172">
        <v>80</v>
      </c>
      <c r="F73" s="173" t="s">
        <v>409</v>
      </c>
      <c r="G73" s="170"/>
      <c r="H73" s="170"/>
      <c r="I73" s="170"/>
      <c r="J73" s="174">
        <f>Source!X42</f>
        <v>33</v>
      </c>
      <c r="K73" s="170"/>
      <c r="L73" s="58"/>
      <c r="M73" s="59"/>
    </row>
    <row r="74" spans="1:13" x14ac:dyDescent="0.2">
      <c r="A74" s="175"/>
      <c r="B74" s="176"/>
      <c r="C74" s="177" t="s">
        <v>410</v>
      </c>
      <c r="D74" s="176"/>
      <c r="E74" s="178">
        <v>60</v>
      </c>
      <c r="F74" s="179" t="s">
        <v>409</v>
      </c>
      <c r="G74" s="176"/>
      <c r="H74" s="176"/>
      <c r="I74" s="176"/>
      <c r="J74" s="180">
        <f>Source!Y42</f>
        <v>25</v>
      </c>
      <c r="K74" s="176"/>
      <c r="L74" s="60"/>
      <c r="M74" s="61"/>
    </row>
    <row r="75" spans="1:13" x14ac:dyDescent="0.2">
      <c r="A75" s="181"/>
      <c r="B75" s="182"/>
      <c r="C75" s="183" t="s">
        <v>411</v>
      </c>
      <c r="D75" s="182"/>
      <c r="E75" s="184"/>
      <c r="F75" s="185"/>
      <c r="G75" s="182"/>
      <c r="H75" s="182"/>
      <c r="I75" s="182"/>
      <c r="J75" s="186">
        <f>J72+J73+J74</f>
        <v>108</v>
      </c>
      <c r="K75" s="182"/>
      <c r="L75" s="63"/>
      <c r="M75" s="64"/>
    </row>
    <row r="76" spans="1:13" x14ac:dyDescent="0.2">
      <c r="A76" s="187" t="s">
        <v>68</v>
      </c>
      <c r="B76" s="188" t="s">
        <v>23</v>
      </c>
      <c r="C76" s="189" t="s">
        <v>69</v>
      </c>
      <c r="D76" s="190" t="s">
        <v>25</v>
      </c>
      <c r="E76" s="191">
        <f>Source!I44</f>
        <v>1</v>
      </c>
      <c r="F76" s="192">
        <v>2625.58</v>
      </c>
      <c r="G76" s="192"/>
      <c r="H76" s="192"/>
      <c r="I76" s="192"/>
      <c r="J76" s="193">
        <f>Source!O44</f>
        <v>2626</v>
      </c>
      <c r="K76" s="193"/>
      <c r="L76" s="65"/>
      <c r="M76" s="66"/>
    </row>
    <row r="77" spans="1:13" x14ac:dyDescent="0.2">
      <c r="A77" s="169"/>
      <c r="B77" s="173" t="s">
        <v>412</v>
      </c>
      <c r="C77" s="173" t="s">
        <v>418</v>
      </c>
      <c r="D77" s="170"/>
      <c r="E77" s="170"/>
      <c r="F77" s="170"/>
      <c r="G77" s="170"/>
      <c r="H77" s="170"/>
      <c r="I77" s="170"/>
      <c r="J77" s="170"/>
      <c r="K77" s="170"/>
      <c r="L77" s="56"/>
      <c r="M77" s="57"/>
    </row>
    <row r="78" spans="1:13" x14ac:dyDescent="0.2">
      <c r="A78" s="187" t="s">
        <v>71</v>
      </c>
      <c r="B78" s="188" t="s">
        <v>23</v>
      </c>
      <c r="C78" s="189" t="s">
        <v>72</v>
      </c>
      <c r="D78" s="190" t="s">
        <v>25</v>
      </c>
      <c r="E78" s="191">
        <f>Source!I46</f>
        <v>5</v>
      </c>
      <c r="F78" s="192">
        <v>206.87</v>
      </c>
      <c r="G78" s="192"/>
      <c r="H78" s="192"/>
      <c r="I78" s="192"/>
      <c r="J78" s="193">
        <f>Source!O46</f>
        <v>1034</v>
      </c>
      <c r="K78" s="193"/>
      <c r="L78" s="65"/>
      <c r="M78" s="66"/>
    </row>
    <row r="79" spans="1:13" x14ac:dyDescent="0.2">
      <c r="A79" s="169"/>
      <c r="B79" s="173" t="s">
        <v>412</v>
      </c>
      <c r="C79" s="173" t="s">
        <v>419</v>
      </c>
      <c r="D79" s="170"/>
      <c r="E79" s="170"/>
      <c r="F79" s="170"/>
      <c r="G79" s="170"/>
      <c r="H79" s="170"/>
      <c r="I79" s="170"/>
      <c r="J79" s="170"/>
      <c r="K79" s="170"/>
      <c r="L79" s="56"/>
      <c r="M79" s="57"/>
    </row>
    <row r="80" spans="1:13" x14ac:dyDescent="0.2">
      <c r="A80" s="187" t="s">
        <v>74</v>
      </c>
      <c r="B80" s="188" t="s">
        <v>23</v>
      </c>
      <c r="C80" s="189" t="s">
        <v>75</v>
      </c>
      <c r="D80" s="190" t="s">
        <v>25</v>
      </c>
      <c r="E80" s="191">
        <f>Source!I48</f>
        <v>2</v>
      </c>
      <c r="F80" s="192">
        <v>556.94000000000005</v>
      </c>
      <c r="G80" s="192"/>
      <c r="H80" s="192"/>
      <c r="I80" s="192"/>
      <c r="J80" s="193">
        <f>Source!O48</f>
        <v>1114</v>
      </c>
      <c r="K80" s="193"/>
      <c r="L80" s="65"/>
      <c r="M80" s="66"/>
    </row>
    <row r="81" spans="1:13" x14ac:dyDescent="0.2">
      <c r="A81" s="169"/>
      <c r="B81" s="173" t="s">
        <v>412</v>
      </c>
      <c r="C81" s="173" t="s">
        <v>420</v>
      </c>
      <c r="D81" s="170"/>
      <c r="E81" s="170"/>
      <c r="F81" s="170"/>
      <c r="G81" s="170"/>
      <c r="H81" s="170"/>
      <c r="I81" s="170"/>
      <c r="J81" s="170"/>
      <c r="K81" s="170"/>
      <c r="L81" s="56"/>
      <c r="M81" s="57"/>
    </row>
    <row r="82" spans="1:13" ht="24" x14ac:dyDescent="0.2">
      <c r="A82" s="187">
        <v>6</v>
      </c>
      <c r="B82" s="188" t="s">
        <v>78</v>
      </c>
      <c r="C82" s="189" t="s">
        <v>79</v>
      </c>
      <c r="D82" s="190" t="s">
        <v>17</v>
      </c>
      <c r="E82" s="191">
        <v>1</v>
      </c>
      <c r="F82" s="192">
        <f>Source!AC50+Source!AD50+Source!AF50</f>
        <v>11.530000000000001</v>
      </c>
      <c r="G82" s="192">
        <v>10.220000000000001</v>
      </c>
      <c r="H82" s="192">
        <v>0</v>
      </c>
      <c r="I82" s="192">
        <v>0</v>
      </c>
      <c r="J82" s="193">
        <f>Source!O50</f>
        <v>11</v>
      </c>
      <c r="K82" s="193">
        <f>Source!S50</f>
        <v>10</v>
      </c>
      <c r="L82" s="69">
        <f>Source!Q50</f>
        <v>0</v>
      </c>
      <c r="M82" s="70">
        <f>Source!R50</f>
        <v>0</v>
      </c>
    </row>
    <row r="83" spans="1:13" x14ac:dyDescent="0.2">
      <c r="A83" s="169"/>
      <c r="B83" s="170"/>
      <c r="C83" s="171" t="s">
        <v>408</v>
      </c>
      <c r="D83" s="170"/>
      <c r="E83" s="172">
        <v>80</v>
      </c>
      <c r="F83" s="173" t="s">
        <v>409</v>
      </c>
      <c r="G83" s="170"/>
      <c r="H83" s="170"/>
      <c r="I83" s="170"/>
      <c r="J83" s="174">
        <f>Source!X50</f>
        <v>8</v>
      </c>
      <c r="K83" s="170"/>
      <c r="L83" s="58"/>
      <c r="M83" s="59"/>
    </row>
    <row r="84" spans="1:13" x14ac:dyDescent="0.2">
      <c r="A84" s="175"/>
      <c r="B84" s="176"/>
      <c r="C84" s="177" t="s">
        <v>410</v>
      </c>
      <c r="D84" s="176"/>
      <c r="E84" s="178">
        <v>60</v>
      </c>
      <c r="F84" s="179" t="s">
        <v>409</v>
      </c>
      <c r="G84" s="176"/>
      <c r="H84" s="176"/>
      <c r="I84" s="176"/>
      <c r="J84" s="180">
        <f>Source!Y50</f>
        <v>6</v>
      </c>
      <c r="K84" s="176"/>
      <c r="L84" s="60"/>
      <c r="M84" s="61"/>
    </row>
    <row r="85" spans="1:13" x14ac:dyDescent="0.2">
      <c r="A85" s="181"/>
      <c r="B85" s="182"/>
      <c r="C85" s="183" t="s">
        <v>411</v>
      </c>
      <c r="D85" s="182"/>
      <c r="E85" s="184"/>
      <c r="F85" s="185"/>
      <c r="G85" s="182"/>
      <c r="H85" s="182"/>
      <c r="I85" s="182"/>
      <c r="J85" s="186">
        <f>J82+J83+J84</f>
        <v>25</v>
      </c>
      <c r="K85" s="182"/>
      <c r="L85" s="63"/>
      <c r="M85" s="64"/>
    </row>
    <row r="86" spans="1:13" x14ac:dyDescent="0.2">
      <c r="A86" s="187" t="s">
        <v>81</v>
      </c>
      <c r="B86" s="188" t="s">
        <v>23</v>
      </c>
      <c r="C86" s="189" t="s">
        <v>82</v>
      </c>
      <c r="D86" s="190" t="s">
        <v>25</v>
      </c>
      <c r="E86" s="191">
        <f>Source!I52</f>
        <v>1</v>
      </c>
      <c r="F86" s="192">
        <v>477.38</v>
      </c>
      <c r="G86" s="192"/>
      <c r="H86" s="192"/>
      <c r="I86" s="192"/>
      <c r="J86" s="193">
        <f>Source!O52</f>
        <v>477</v>
      </c>
      <c r="K86" s="193"/>
      <c r="L86" s="65"/>
      <c r="M86" s="66"/>
    </row>
    <row r="87" spans="1:13" x14ac:dyDescent="0.2">
      <c r="A87" s="169"/>
      <c r="B87" s="173" t="s">
        <v>412</v>
      </c>
      <c r="C87" s="173" t="s">
        <v>421</v>
      </c>
      <c r="D87" s="170"/>
      <c r="E87" s="170"/>
      <c r="F87" s="170"/>
      <c r="G87" s="170"/>
      <c r="H87" s="170"/>
      <c r="I87" s="170"/>
      <c r="J87" s="170"/>
      <c r="K87" s="170"/>
      <c r="L87" s="56"/>
      <c r="M87" s="57"/>
    </row>
    <row r="88" spans="1:13" ht="24" x14ac:dyDescent="0.2">
      <c r="A88" s="187">
        <v>7</v>
      </c>
      <c r="B88" s="188" t="s">
        <v>85</v>
      </c>
      <c r="C88" s="189" t="s">
        <v>86</v>
      </c>
      <c r="D88" s="190" t="s">
        <v>87</v>
      </c>
      <c r="E88" s="191">
        <v>0.3</v>
      </c>
      <c r="F88" s="192">
        <f>Source!AC54+Source!AD54+Source!AF54</f>
        <v>479.75</v>
      </c>
      <c r="G88" s="192">
        <v>373.26</v>
      </c>
      <c r="H88" s="192">
        <v>10.86</v>
      </c>
      <c r="I88" s="192">
        <v>1.51</v>
      </c>
      <c r="J88" s="193">
        <f>Source!O54</f>
        <v>144</v>
      </c>
      <c r="K88" s="193">
        <f>Source!S54</f>
        <v>112</v>
      </c>
      <c r="L88" s="69">
        <f>Source!Q54</f>
        <v>3</v>
      </c>
      <c r="M88" s="70">
        <f>Source!R54</f>
        <v>0</v>
      </c>
    </row>
    <row r="89" spans="1:13" x14ac:dyDescent="0.2">
      <c r="A89" s="169"/>
      <c r="B89" s="170"/>
      <c r="C89" s="171" t="s">
        <v>408</v>
      </c>
      <c r="D89" s="170"/>
      <c r="E89" s="172">
        <v>110</v>
      </c>
      <c r="F89" s="173" t="s">
        <v>409</v>
      </c>
      <c r="G89" s="170"/>
      <c r="H89" s="170"/>
      <c r="I89" s="170"/>
      <c r="J89" s="174">
        <f>Source!X54</f>
        <v>123</v>
      </c>
      <c r="K89" s="170"/>
      <c r="L89" s="58"/>
      <c r="M89" s="59"/>
    </row>
    <row r="90" spans="1:13" x14ac:dyDescent="0.2">
      <c r="A90" s="175"/>
      <c r="B90" s="176"/>
      <c r="C90" s="177" t="s">
        <v>410</v>
      </c>
      <c r="D90" s="176"/>
      <c r="E90" s="178">
        <v>68</v>
      </c>
      <c r="F90" s="179" t="s">
        <v>409</v>
      </c>
      <c r="G90" s="176"/>
      <c r="H90" s="176"/>
      <c r="I90" s="176"/>
      <c r="J90" s="180">
        <f>Source!Y54</f>
        <v>76</v>
      </c>
      <c r="K90" s="176"/>
      <c r="L90" s="60"/>
      <c r="M90" s="61"/>
    </row>
    <row r="91" spans="1:13" x14ac:dyDescent="0.2">
      <c r="A91" s="181"/>
      <c r="B91" s="182"/>
      <c r="C91" s="183" t="s">
        <v>411</v>
      </c>
      <c r="D91" s="182"/>
      <c r="E91" s="184"/>
      <c r="F91" s="185"/>
      <c r="G91" s="182"/>
      <c r="H91" s="182"/>
      <c r="I91" s="182"/>
      <c r="J91" s="186">
        <f>J88+J89+J90</f>
        <v>343</v>
      </c>
      <c r="K91" s="182"/>
      <c r="L91" s="63"/>
      <c r="M91" s="64"/>
    </row>
    <row r="92" spans="1:13" x14ac:dyDescent="0.2">
      <c r="A92" s="187" t="s">
        <v>90</v>
      </c>
      <c r="B92" s="188" t="s">
        <v>23</v>
      </c>
      <c r="C92" s="189" t="s">
        <v>91</v>
      </c>
      <c r="D92" s="190" t="s">
        <v>92</v>
      </c>
      <c r="E92" s="191">
        <f>Source!I56</f>
        <v>30</v>
      </c>
      <c r="F92" s="192">
        <v>9.5500000000000007</v>
      </c>
      <c r="G92" s="192"/>
      <c r="H92" s="192"/>
      <c r="I92" s="192"/>
      <c r="J92" s="193">
        <f>Source!O56</f>
        <v>287</v>
      </c>
      <c r="K92" s="193"/>
      <c r="L92" s="65"/>
      <c r="M92" s="66"/>
    </row>
    <row r="93" spans="1:13" x14ac:dyDescent="0.2">
      <c r="A93" s="169"/>
      <c r="B93" s="173" t="s">
        <v>412</v>
      </c>
      <c r="C93" s="173" t="s">
        <v>422</v>
      </c>
      <c r="D93" s="170"/>
      <c r="E93" s="170"/>
      <c r="F93" s="170"/>
      <c r="G93" s="170"/>
      <c r="H93" s="170"/>
      <c r="I93" s="170"/>
      <c r="J93" s="170"/>
      <c r="K93" s="170"/>
      <c r="L93" s="56"/>
      <c r="M93" s="57"/>
    </row>
    <row r="94" spans="1:13" x14ac:dyDescent="0.2">
      <c r="A94" s="187" t="s">
        <v>94</v>
      </c>
      <c r="B94" s="188" t="s">
        <v>23</v>
      </c>
      <c r="C94" s="189" t="s">
        <v>95</v>
      </c>
      <c r="D94" s="190" t="s">
        <v>92</v>
      </c>
      <c r="E94" s="191">
        <f>Source!I58</f>
        <v>30</v>
      </c>
      <c r="F94" s="192">
        <v>4.7699999999999996</v>
      </c>
      <c r="G94" s="192"/>
      <c r="H94" s="192"/>
      <c r="I94" s="192"/>
      <c r="J94" s="193">
        <f>Source!O58</f>
        <v>143</v>
      </c>
      <c r="K94" s="193"/>
      <c r="L94" s="65"/>
      <c r="M94" s="66"/>
    </row>
    <row r="95" spans="1:13" x14ac:dyDescent="0.2">
      <c r="A95" s="169"/>
      <c r="B95" s="173" t="s">
        <v>412</v>
      </c>
      <c r="C95" s="173" t="s">
        <v>423</v>
      </c>
      <c r="D95" s="170"/>
      <c r="E95" s="170"/>
      <c r="F95" s="170"/>
      <c r="G95" s="170"/>
      <c r="H95" s="170"/>
      <c r="I95" s="170"/>
      <c r="J95" s="170"/>
      <c r="K95" s="170"/>
      <c r="L95" s="56"/>
      <c r="M95" s="57"/>
    </row>
    <row r="96" spans="1:13" ht="24" x14ac:dyDescent="0.2">
      <c r="A96" s="187">
        <v>8</v>
      </c>
      <c r="B96" s="188" t="s">
        <v>98</v>
      </c>
      <c r="C96" s="189" t="s">
        <v>99</v>
      </c>
      <c r="D96" s="190" t="s">
        <v>100</v>
      </c>
      <c r="E96" s="191">
        <v>0.16</v>
      </c>
      <c r="F96" s="192">
        <f>Source!AC60+Source!AD60+Source!AF60</f>
        <v>932.04</v>
      </c>
      <c r="G96" s="192">
        <v>55.26</v>
      </c>
      <c r="H96" s="192">
        <v>10.16</v>
      </c>
      <c r="I96" s="192">
        <v>0.46</v>
      </c>
      <c r="J96" s="193">
        <f>Source!O60</f>
        <v>150</v>
      </c>
      <c r="K96" s="193">
        <f>Source!S60</f>
        <v>9</v>
      </c>
      <c r="L96" s="69">
        <f>Source!Q60</f>
        <v>2</v>
      </c>
      <c r="M96" s="70">
        <f>Source!R60</f>
        <v>0</v>
      </c>
    </row>
    <row r="97" spans="1:255" x14ac:dyDescent="0.2">
      <c r="A97" s="169"/>
      <c r="B97" s="170"/>
      <c r="C97" s="171" t="s">
        <v>408</v>
      </c>
      <c r="D97" s="170"/>
      <c r="E97" s="172">
        <v>128</v>
      </c>
      <c r="F97" s="173" t="s">
        <v>409</v>
      </c>
      <c r="G97" s="170"/>
      <c r="H97" s="170"/>
      <c r="I97" s="170"/>
      <c r="J97" s="174">
        <f>Source!X60</f>
        <v>12</v>
      </c>
      <c r="K97" s="170"/>
      <c r="L97" s="58"/>
      <c r="M97" s="59"/>
    </row>
    <row r="98" spans="1:255" x14ac:dyDescent="0.2">
      <c r="A98" s="175"/>
      <c r="B98" s="176"/>
      <c r="C98" s="177" t="s">
        <v>410</v>
      </c>
      <c r="D98" s="176"/>
      <c r="E98" s="178">
        <v>83</v>
      </c>
      <c r="F98" s="179" t="s">
        <v>409</v>
      </c>
      <c r="G98" s="176"/>
      <c r="H98" s="176"/>
      <c r="I98" s="176"/>
      <c r="J98" s="180">
        <f>Source!Y60</f>
        <v>7</v>
      </c>
      <c r="K98" s="176"/>
      <c r="L98" s="60"/>
      <c r="M98" s="61"/>
    </row>
    <row r="99" spans="1:255" x14ac:dyDescent="0.2">
      <c r="A99" s="181"/>
      <c r="B99" s="182"/>
      <c r="C99" s="183" t="s">
        <v>411</v>
      </c>
      <c r="D99" s="182"/>
      <c r="E99" s="184"/>
      <c r="F99" s="185"/>
      <c r="G99" s="182"/>
      <c r="H99" s="182"/>
      <c r="I99" s="182"/>
      <c r="J99" s="186">
        <f>J96+J97+J98</f>
        <v>169</v>
      </c>
      <c r="K99" s="182"/>
      <c r="L99" s="63"/>
      <c r="M99" s="64"/>
    </row>
    <row r="100" spans="1:255" x14ac:dyDescent="0.2">
      <c r="A100" s="187" t="s">
        <v>104</v>
      </c>
      <c r="B100" s="188" t="s">
        <v>23</v>
      </c>
      <c r="C100" s="189" t="s">
        <v>105</v>
      </c>
      <c r="D100" s="190" t="s">
        <v>25</v>
      </c>
      <c r="E100" s="191">
        <f>Source!I62</f>
        <v>16</v>
      </c>
      <c r="F100" s="192">
        <v>11.93</v>
      </c>
      <c r="G100" s="192"/>
      <c r="H100" s="192"/>
      <c r="I100" s="192"/>
      <c r="J100" s="193">
        <f>Source!O62</f>
        <v>191</v>
      </c>
      <c r="K100" s="193"/>
      <c r="L100" s="65"/>
      <c r="M100" s="66"/>
    </row>
    <row r="101" spans="1:255" x14ac:dyDescent="0.2">
      <c r="A101" s="169"/>
      <c r="B101" s="173" t="s">
        <v>412</v>
      </c>
      <c r="C101" s="173" t="s">
        <v>424</v>
      </c>
      <c r="D101" s="170"/>
      <c r="E101" s="170"/>
      <c r="F101" s="170"/>
      <c r="G101" s="170"/>
      <c r="H101" s="170"/>
      <c r="I101" s="170"/>
      <c r="J101" s="170"/>
      <c r="K101" s="170"/>
      <c r="L101" s="56"/>
      <c r="M101" s="57"/>
    </row>
    <row r="102" spans="1:255" ht="36" x14ac:dyDescent="0.2">
      <c r="A102" s="187">
        <v>9</v>
      </c>
      <c r="B102" s="188" t="s">
        <v>108</v>
      </c>
      <c r="C102" s="189" t="s">
        <v>109</v>
      </c>
      <c r="D102" s="190" t="s">
        <v>110</v>
      </c>
      <c r="E102" s="191">
        <v>6</v>
      </c>
      <c r="F102" s="192">
        <f>Source!AC64+Source!AD64+Source!AF64</f>
        <v>190.01</v>
      </c>
      <c r="G102" s="192">
        <v>190.01</v>
      </c>
      <c r="H102" s="192">
        <v>0</v>
      </c>
      <c r="I102" s="192">
        <v>0</v>
      </c>
      <c r="J102" s="193">
        <f>Source!O64</f>
        <v>1140</v>
      </c>
      <c r="K102" s="193">
        <f>Source!S64</f>
        <v>1140</v>
      </c>
      <c r="L102" s="69">
        <f>Source!Q64</f>
        <v>0</v>
      </c>
      <c r="M102" s="70">
        <f>Source!R64</f>
        <v>0</v>
      </c>
    </row>
    <row r="103" spans="1:255" x14ac:dyDescent="0.2">
      <c r="A103" s="169"/>
      <c r="B103" s="170"/>
      <c r="C103" s="171" t="s">
        <v>408</v>
      </c>
      <c r="D103" s="170"/>
      <c r="E103" s="172">
        <v>65</v>
      </c>
      <c r="F103" s="173" t="s">
        <v>409</v>
      </c>
      <c r="G103" s="170"/>
      <c r="H103" s="170"/>
      <c r="I103" s="170"/>
      <c r="J103" s="174">
        <f>Source!X64</f>
        <v>741</v>
      </c>
      <c r="K103" s="170"/>
      <c r="L103" s="58"/>
      <c r="M103" s="59"/>
    </row>
    <row r="104" spans="1:255" x14ac:dyDescent="0.2">
      <c r="A104" s="175"/>
      <c r="B104" s="176"/>
      <c r="C104" s="177" t="s">
        <v>410</v>
      </c>
      <c r="D104" s="176"/>
      <c r="E104" s="178">
        <v>40</v>
      </c>
      <c r="F104" s="179" t="s">
        <v>409</v>
      </c>
      <c r="G104" s="176"/>
      <c r="H104" s="176"/>
      <c r="I104" s="176"/>
      <c r="J104" s="180">
        <f>Source!Y64</f>
        <v>456</v>
      </c>
      <c r="K104" s="176"/>
      <c r="L104" s="60"/>
      <c r="M104" s="61"/>
    </row>
    <row r="105" spans="1:255" ht="13.5" thickBot="1" x14ac:dyDescent="0.25">
      <c r="A105" s="181"/>
      <c r="B105" s="182"/>
      <c r="C105" s="183" t="s">
        <v>411</v>
      </c>
      <c r="D105" s="182"/>
      <c r="E105" s="184"/>
      <c r="F105" s="185"/>
      <c r="G105" s="182"/>
      <c r="H105" s="182"/>
      <c r="I105" s="182"/>
      <c r="J105" s="186">
        <f>J102+J103+J104</f>
        <v>2337</v>
      </c>
      <c r="K105" s="182"/>
      <c r="L105" s="63"/>
      <c r="M105" s="64"/>
    </row>
    <row r="106" spans="1:255" x14ac:dyDescent="0.2">
      <c r="A106" s="194"/>
      <c r="B106" s="194"/>
      <c r="C106" s="195" t="s">
        <v>425</v>
      </c>
      <c r="D106" s="195"/>
      <c r="E106" s="195"/>
      <c r="F106" s="195"/>
      <c r="G106" s="195"/>
      <c r="H106" s="195"/>
      <c r="I106" s="196">
        <f>CY106</f>
        <v>20753</v>
      </c>
      <c r="J106" s="196"/>
      <c r="K106" s="197">
        <f>CZ106</f>
        <v>1431</v>
      </c>
      <c r="L106" s="71">
        <f>DA106</f>
        <v>188</v>
      </c>
      <c r="M106" s="71">
        <f>DB106</f>
        <v>20</v>
      </c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>
        <f>Source!U67</f>
        <v>110.89320000000001</v>
      </c>
      <c r="CX106" s="23">
        <f>Source!V67</f>
        <v>1.4713999999999998</v>
      </c>
      <c r="CY106" s="23">
        <f>Source!O67</f>
        <v>20753</v>
      </c>
      <c r="CZ106" s="23">
        <f>Source!S67</f>
        <v>1431</v>
      </c>
      <c r="DA106" s="23">
        <f>Source!Q67</f>
        <v>188</v>
      </c>
      <c r="DB106" s="23">
        <f>Source!R67</f>
        <v>20</v>
      </c>
      <c r="DC106" s="23">
        <f>Source!P67</f>
        <v>19134</v>
      </c>
      <c r="DD106" s="23">
        <f>Source!AO67</f>
        <v>0</v>
      </c>
      <c r="DE106" s="23">
        <f>Source!AV67</f>
        <v>19134</v>
      </c>
      <c r="DF106" s="23">
        <f>Source!AW67</f>
        <v>19134</v>
      </c>
      <c r="DG106" s="23">
        <f>Source!AX67</f>
        <v>0</v>
      </c>
      <c r="DH106" s="23">
        <f>Source!AY67</f>
        <v>19134</v>
      </c>
      <c r="DI106" s="23">
        <f>Source!AP67</f>
        <v>0</v>
      </c>
      <c r="DJ106" s="23">
        <f>Source!AQ67</f>
        <v>0</v>
      </c>
      <c r="DK106" s="23">
        <f>Source!AZ67</f>
        <v>0</v>
      </c>
      <c r="DL106" s="23">
        <f>Source!T67</f>
        <v>0</v>
      </c>
      <c r="DM106" s="23">
        <f>Source!W67</f>
        <v>0</v>
      </c>
      <c r="DN106" s="23">
        <f>Source!X67</f>
        <v>1049</v>
      </c>
      <c r="DO106" s="23">
        <f>Source!Y67</f>
        <v>664</v>
      </c>
      <c r="DP106" s="23">
        <f>Source!AR67</f>
        <v>22466</v>
      </c>
      <c r="DQ106" s="23">
        <f>Source!AS67</f>
        <v>18562</v>
      </c>
      <c r="DR106" s="23">
        <f>Source!AT67</f>
        <v>1567</v>
      </c>
      <c r="DS106" s="23">
        <f>Source!AP67</f>
        <v>0</v>
      </c>
      <c r="DT106" s="23">
        <f>Source!AU67</f>
        <v>2337</v>
      </c>
      <c r="DU106" s="23">
        <f>Source!AS67+Source!AT67</f>
        <v>20129</v>
      </c>
      <c r="DV106" s="23"/>
      <c r="DW106" s="23">
        <f>Source!BA67</f>
        <v>0</v>
      </c>
      <c r="DX106" s="23">
        <f>Source!BB67</f>
        <v>0</v>
      </c>
      <c r="DY106" s="23">
        <f>Source!BC67</f>
        <v>0</v>
      </c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</row>
    <row r="107" spans="1:255" x14ac:dyDescent="0.2">
      <c r="A107" s="198"/>
      <c r="B107" s="198"/>
      <c r="C107" s="198"/>
      <c r="D107" s="198"/>
      <c r="E107" s="198"/>
      <c r="F107" s="198"/>
      <c r="G107" s="198"/>
      <c r="H107" s="198"/>
      <c r="I107" s="199"/>
      <c r="J107" s="199"/>
      <c r="K107" s="198"/>
    </row>
    <row r="108" spans="1:255" x14ac:dyDescent="0.2">
      <c r="A108" s="198"/>
      <c r="B108" s="198"/>
      <c r="C108" s="200" t="s">
        <v>116</v>
      </c>
      <c r="D108" s="200"/>
      <c r="E108" s="200"/>
      <c r="F108" s="200"/>
      <c r="G108" s="200"/>
      <c r="H108" s="200"/>
      <c r="I108" s="201">
        <f>CY106</f>
        <v>20753</v>
      </c>
      <c r="J108" s="202"/>
      <c r="K108" s="198"/>
    </row>
    <row r="109" spans="1:255" x14ac:dyDescent="0.2">
      <c r="A109" s="198"/>
      <c r="B109" s="198"/>
      <c r="C109" s="200" t="s">
        <v>426</v>
      </c>
      <c r="D109" s="200"/>
      <c r="E109" s="200"/>
      <c r="F109" s="200"/>
      <c r="G109" s="200"/>
      <c r="H109" s="200"/>
      <c r="I109" s="203"/>
      <c r="J109" s="199"/>
      <c r="K109" s="198"/>
    </row>
    <row r="110" spans="1:255" x14ac:dyDescent="0.2">
      <c r="A110" s="198"/>
      <c r="B110" s="198"/>
      <c r="C110" s="200" t="s">
        <v>427</v>
      </c>
      <c r="D110" s="200"/>
      <c r="E110" s="200"/>
      <c r="F110" s="200"/>
      <c r="G110" s="200"/>
      <c r="H110" s="200"/>
      <c r="I110" s="201">
        <f>CZ106</f>
        <v>1431</v>
      </c>
      <c r="J110" s="202"/>
      <c r="K110" s="198"/>
    </row>
    <row r="111" spans="1:255" x14ac:dyDescent="0.2">
      <c r="A111" s="198"/>
      <c r="B111" s="198"/>
      <c r="C111" s="200" t="s">
        <v>428</v>
      </c>
      <c r="D111" s="200"/>
      <c r="E111" s="200"/>
      <c r="F111" s="200"/>
      <c r="G111" s="200"/>
      <c r="H111" s="200"/>
      <c r="I111" s="201">
        <f>DA106</f>
        <v>188</v>
      </c>
      <c r="J111" s="202"/>
      <c r="K111" s="198"/>
    </row>
    <row r="112" spans="1:255" x14ac:dyDescent="0.2">
      <c r="A112" s="198"/>
      <c r="B112" s="198"/>
      <c r="C112" s="200" t="s">
        <v>426</v>
      </c>
      <c r="D112" s="200"/>
      <c r="E112" s="200"/>
      <c r="F112" s="200"/>
      <c r="G112" s="200"/>
      <c r="H112" s="200"/>
      <c r="I112" s="203"/>
      <c r="J112" s="199"/>
      <c r="K112" s="198"/>
    </row>
    <row r="113" spans="1:255" x14ac:dyDescent="0.2">
      <c r="A113" s="198"/>
      <c r="B113" s="198"/>
      <c r="C113" s="200" t="s">
        <v>429</v>
      </c>
      <c r="D113" s="200"/>
      <c r="E113" s="200"/>
      <c r="F113" s="200"/>
      <c r="G113" s="200"/>
      <c r="H113" s="200"/>
      <c r="I113" s="201">
        <f>DB106</f>
        <v>20</v>
      </c>
      <c r="J113" s="202"/>
      <c r="K113" s="198"/>
    </row>
    <row r="114" spans="1:255" x14ac:dyDescent="0.2">
      <c r="A114" s="198"/>
      <c r="B114" s="198"/>
      <c r="C114" s="200" t="s">
        <v>430</v>
      </c>
      <c r="D114" s="200"/>
      <c r="E114" s="200"/>
      <c r="F114" s="200"/>
      <c r="G114" s="200"/>
      <c r="H114" s="200"/>
      <c r="I114" s="201">
        <f>DC106</f>
        <v>19134</v>
      </c>
      <c r="J114" s="202"/>
      <c r="K114" s="198"/>
    </row>
    <row r="115" spans="1:255" x14ac:dyDescent="0.2">
      <c r="A115" s="198"/>
      <c r="B115" s="198"/>
      <c r="C115" s="200"/>
      <c r="D115" s="200"/>
      <c r="E115" s="200"/>
      <c r="F115" s="200"/>
      <c r="G115" s="200"/>
      <c r="H115" s="200"/>
      <c r="I115" s="203"/>
      <c r="J115" s="199"/>
      <c r="K115" s="198"/>
    </row>
    <row r="116" spans="1:255" x14ac:dyDescent="0.2">
      <c r="A116" s="198"/>
      <c r="B116" s="198"/>
      <c r="C116" s="200" t="s">
        <v>431</v>
      </c>
      <c r="D116" s="200"/>
      <c r="E116" s="200"/>
      <c r="F116" s="200"/>
      <c r="G116" s="200"/>
      <c r="H116" s="200"/>
      <c r="I116" s="201">
        <f>DN106</f>
        <v>1049</v>
      </c>
      <c r="J116" s="202"/>
      <c r="K116" s="198"/>
    </row>
    <row r="117" spans="1:255" x14ac:dyDescent="0.2">
      <c r="A117" s="198"/>
      <c r="B117" s="198"/>
      <c r="C117" s="200" t="s">
        <v>432</v>
      </c>
      <c r="D117" s="200"/>
      <c r="E117" s="200"/>
      <c r="F117" s="200"/>
      <c r="G117" s="200"/>
      <c r="H117" s="200"/>
      <c r="I117" s="201">
        <f>DO106</f>
        <v>664</v>
      </c>
      <c r="J117" s="202"/>
      <c r="K117" s="198"/>
    </row>
    <row r="118" spans="1:255" x14ac:dyDescent="0.2">
      <c r="A118" s="198"/>
      <c r="B118" s="198"/>
      <c r="C118" s="200" t="s">
        <v>433</v>
      </c>
      <c r="D118" s="200"/>
      <c r="E118" s="200"/>
      <c r="F118" s="200"/>
      <c r="G118" s="200"/>
      <c r="H118" s="200"/>
      <c r="I118" s="201">
        <f>DP106</f>
        <v>22466</v>
      </c>
      <c r="J118" s="202"/>
      <c r="K118" s="198"/>
    </row>
    <row r="119" spans="1:255" x14ac:dyDescent="0.2">
      <c r="A119" s="198"/>
      <c r="B119" s="198"/>
      <c r="C119" s="200" t="s">
        <v>434</v>
      </c>
      <c r="D119" s="200"/>
      <c r="E119" s="200"/>
      <c r="F119" s="200"/>
      <c r="G119" s="200"/>
      <c r="H119" s="200"/>
      <c r="I119" s="203"/>
      <c r="J119" s="199"/>
      <c r="K119" s="198"/>
    </row>
    <row r="120" spans="1:255" x14ac:dyDescent="0.2">
      <c r="A120" s="198"/>
      <c r="B120" s="198"/>
      <c r="C120" s="200" t="s">
        <v>435</v>
      </c>
      <c r="D120" s="200"/>
      <c r="E120" s="200"/>
      <c r="F120" s="200"/>
      <c r="G120" s="200"/>
      <c r="H120" s="200"/>
      <c r="I120" s="201">
        <f>DQ106</f>
        <v>18562</v>
      </c>
      <c r="J120" s="202"/>
      <c r="K120" s="198"/>
    </row>
    <row r="121" spans="1:255" x14ac:dyDescent="0.2">
      <c r="A121" s="198"/>
      <c r="B121" s="198"/>
      <c r="C121" s="200" t="s">
        <v>436</v>
      </c>
      <c r="D121" s="200"/>
      <c r="E121" s="200"/>
      <c r="F121" s="200"/>
      <c r="G121" s="200"/>
      <c r="H121" s="200"/>
      <c r="I121" s="201">
        <f>DR106</f>
        <v>1567</v>
      </c>
      <c r="J121" s="202"/>
      <c r="K121" s="198"/>
    </row>
    <row r="122" spans="1:255" hidden="1" x14ac:dyDescent="0.2">
      <c r="A122" s="198"/>
      <c r="B122" s="198"/>
      <c r="C122" s="200" t="s">
        <v>437</v>
      </c>
      <c r="D122" s="200"/>
      <c r="E122" s="200"/>
      <c r="F122" s="200"/>
      <c r="G122" s="200"/>
      <c r="H122" s="200"/>
      <c r="I122" s="201">
        <f>DS106</f>
        <v>0</v>
      </c>
      <c r="J122" s="202"/>
      <c r="K122" s="198"/>
    </row>
    <row r="123" spans="1:255" x14ac:dyDescent="0.2">
      <c r="A123" s="198"/>
      <c r="B123" s="198"/>
      <c r="C123" s="200" t="s">
        <v>438</v>
      </c>
      <c r="D123" s="200"/>
      <c r="E123" s="200"/>
      <c r="F123" s="200"/>
      <c r="G123" s="200"/>
      <c r="H123" s="200"/>
      <c r="I123" s="201">
        <f>DT106</f>
        <v>2337</v>
      </c>
      <c r="J123" s="202"/>
      <c r="K123" s="198"/>
    </row>
    <row r="124" spans="1:255" x14ac:dyDescent="0.2">
      <c r="A124" s="198"/>
      <c r="B124" s="198"/>
      <c r="C124" s="200"/>
      <c r="D124" s="200"/>
      <c r="E124" s="200"/>
      <c r="F124" s="200"/>
      <c r="G124" s="200"/>
      <c r="H124" s="200"/>
      <c r="I124" s="200"/>
      <c r="J124" s="198"/>
      <c r="K124" s="198"/>
      <c r="V124" s="23"/>
      <c r="W124" s="23"/>
      <c r="X124" s="23"/>
      <c r="Y124" s="23">
        <v>513</v>
      </c>
      <c r="Z124" s="23" t="s">
        <v>444</v>
      </c>
      <c r="AA124" s="23"/>
      <c r="AB124" s="23" t="s">
        <v>382</v>
      </c>
      <c r="AC124" s="23" t="str">
        <f>Source!G67</f>
        <v>Новая локальная смета</v>
      </c>
      <c r="AD124" s="23">
        <f>J126</f>
        <v>118982</v>
      </c>
      <c r="AE124" s="23">
        <f>J127</f>
        <v>10044</v>
      </c>
      <c r="AF124" s="23">
        <f>J128</f>
        <v>0</v>
      </c>
      <c r="AG124" s="23">
        <f>J129</f>
        <v>15845</v>
      </c>
      <c r="AH124" s="74">
        <f>J130</f>
        <v>144871</v>
      </c>
      <c r="AI124" s="74">
        <f>J131</f>
        <v>129026</v>
      </c>
      <c r="AJ124" s="23">
        <f>Source!S67*BM124</f>
        <v>1431</v>
      </c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74">
        <f>J133</f>
        <v>144871</v>
      </c>
      <c r="BH124" s="23">
        <f>J134</f>
        <v>28974.2</v>
      </c>
      <c r="BI124" s="74">
        <f>J135</f>
        <v>173845.2</v>
      </c>
      <c r="BJ124" s="23"/>
      <c r="BK124" s="23"/>
      <c r="BL124" s="23">
        <f>Source!R67*BM124</f>
        <v>20</v>
      </c>
      <c r="BM124" s="23">
        <v>1</v>
      </c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  <c r="IU124" s="23"/>
    </row>
    <row r="125" spans="1:255" ht="33.75" x14ac:dyDescent="0.2">
      <c r="A125" s="72"/>
      <c r="B125" s="72"/>
      <c r="C125" s="134" t="s">
        <v>439</v>
      </c>
      <c r="D125" s="135"/>
      <c r="E125" s="135"/>
      <c r="F125" s="73" t="s">
        <v>440</v>
      </c>
      <c r="G125" s="134" t="s">
        <v>441</v>
      </c>
      <c r="H125" s="136"/>
      <c r="I125" s="73" t="s">
        <v>442</v>
      </c>
      <c r="J125" s="73" t="s">
        <v>443</v>
      </c>
    </row>
    <row r="126" spans="1:255" x14ac:dyDescent="0.2">
      <c r="A126" s="13"/>
      <c r="B126" s="76"/>
      <c r="C126" s="77" t="s">
        <v>445</v>
      </c>
      <c r="D126" s="78"/>
      <c r="E126" s="78"/>
      <c r="F126" s="79">
        <f>Source!AS67</f>
        <v>18562</v>
      </c>
      <c r="G126" s="80">
        <v>1</v>
      </c>
      <c r="H126" s="80">
        <v>1</v>
      </c>
      <c r="I126" s="80">
        <v>6.41</v>
      </c>
      <c r="J126" s="81">
        <f>ROUND(F126*G126*H126*I126,0)</f>
        <v>118982</v>
      </c>
    </row>
    <row r="127" spans="1:255" x14ac:dyDescent="0.2">
      <c r="A127" s="13"/>
      <c r="B127" s="76"/>
      <c r="C127" s="77" t="s">
        <v>446</v>
      </c>
      <c r="D127" s="78"/>
      <c r="E127" s="78"/>
      <c r="F127" s="79">
        <f>Source!AT67</f>
        <v>1567</v>
      </c>
      <c r="G127" s="80">
        <v>1</v>
      </c>
      <c r="H127" s="80">
        <v>1</v>
      </c>
      <c r="I127" s="80">
        <v>6.41</v>
      </c>
      <c r="J127" s="81">
        <f>ROUND(F127*G127*H127*I127,0)</f>
        <v>10044</v>
      </c>
    </row>
    <row r="128" spans="1:255" hidden="1" x14ac:dyDescent="0.2">
      <c r="A128" s="13"/>
      <c r="B128" s="76"/>
      <c r="C128" s="77" t="s">
        <v>447</v>
      </c>
      <c r="D128" s="78"/>
      <c r="E128" s="78"/>
      <c r="F128" s="79">
        <f>Source!AP67</f>
        <v>0</v>
      </c>
      <c r="G128" s="80">
        <v>1</v>
      </c>
      <c r="H128" s="80">
        <v>1</v>
      </c>
      <c r="I128" s="80">
        <v>6.78</v>
      </c>
      <c r="J128" s="81">
        <f>ROUND(F128*G128*H128*I128,0)</f>
        <v>0</v>
      </c>
    </row>
    <row r="129" spans="1:255" x14ac:dyDescent="0.2">
      <c r="A129" s="13"/>
      <c r="B129" s="76"/>
      <c r="C129" s="77" t="s">
        <v>149</v>
      </c>
      <c r="D129" s="78"/>
      <c r="E129" s="78"/>
      <c r="F129" s="79">
        <f>Source!AU67</f>
        <v>2337</v>
      </c>
      <c r="G129" s="80">
        <v>1</v>
      </c>
      <c r="H129" s="80">
        <v>1</v>
      </c>
      <c r="I129" s="80">
        <v>6.78</v>
      </c>
      <c r="J129" s="81">
        <f>ROUND(F129*G129*H129*I129,0)</f>
        <v>15845</v>
      </c>
    </row>
    <row r="130" spans="1:255" x14ac:dyDescent="0.2">
      <c r="A130" s="13"/>
      <c r="B130" s="76"/>
      <c r="C130" s="77" t="s">
        <v>448</v>
      </c>
      <c r="D130" s="78"/>
      <c r="E130" s="78"/>
      <c r="F130" s="79">
        <f>SUM(F126:F129)</f>
        <v>22466</v>
      </c>
      <c r="G130" s="80"/>
      <c r="H130" s="80"/>
      <c r="I130" s="80"/>
      <c r="J130" s="81">
        <f>SUM(J126:J129)</f>
        <v>144871</v>
      </c>
    </row>
    <row r="131" spans="1:255" x14ac:dyDescent="0.2">
      <c r="A131" s="13"/>
      <c r="B131" s="76"/>
      <c r="C131" s="77" t="s">
        <v>449</v>
      </c>
      <c r="D131" s="78"/>
      <c r="E131" s="78"/>
      <c r="F131" s="79">
        <f>F126+F127</f>
        <v>20129</v>
      </c>
      <c r="G131" s="80"/>
      <c r="H131" s="80"/>
      <c r="I131" s="80"/>
      <c r="J131" s="81">
        <f>J126+J127</f>
        <v>129026</v>
      </c>
    </row>
    <row r="132" spans="1:255" x14ac:dyDescent="0.2">
      <c r="A132" s="13"/>
      <c r="B132" s="13"/>
      <c r="C132" s="82"/>
      <c r="D132" s="83"/>
      <c r="E132" s="83"/>
      <c r="F132" s="67"/>
      <c r="G132" s="67"/>
      <c r="H132" s="67"/>
      <c r="I132" s="67"/>
      <c r="J132" s="67"/>
    </row>
    <row r="133" spans="1:255" x14ac:dyDescent="0.2">
      <c r="A133" s="13"/>
      <c r="B133" s="76"/>
      <c r="C133" s="84" t="s">
        <v>450</v>
      </c>
      <c r="D133" s="85"/>
      <c r="E133" s="85"/>
      <c r="F133" s="86">
        <f>F131+F128+F129</f>
        <v>22466</v>
      </c>
      <c r="G133" s="87"/>
      <c r="H133" s="87"/>
      <c r="I133" s="87"/>
      <c r="J133" s="75">
        <f>J131+J128+J129</f>
        <v>144871</v>
      </c>
    </row>
    <row r="134" spans="1:255" hidden="1" x14ac:dyDescent="0.2">
      <c r="A134" s="88"/>
      <c r="B134" s="89"/>
      <c r="C134" s="90" t="s">
        <v>451</v>
      </c>
      <c r="D134" s="91"/>
      <c r="E134" s="91"/>
      <c r="F134" s="92"/>
      <c r="G134" s="93"/>
      <c r="H134" s="93">
        <v>20</v>
      </c>
      <c r="I134" s="94" t="s">
        <v>452</v>
      </c>
      <c r="J134" s="95">
        <f>ROUND(H134*J133/100,2)</f>
        <v>28974.2</v>
      </c>
    </row>
    <row r="135" spans="1:255" hidden="1" x14ac:dyDescent="0.2">
      <c r="A135" s="88"/>
      <c r="B135" s="89"/>
      <c r="C135" s="90" t="s">
        <v>453</v>
      </c>
      <c r="D135" s="91"/>
      <c r="E135" s="91"/>
      <c r="F135" s="92"/>
      <c r="G135" s="93"/>
      <c r="H135" s="93"/>
      <c r="I135" s="93"/>
      <c r="J135" s="95">
        <f>SUM(J133:J134)</f>
        <v>173845.2</v>
      </c>
    </row>
    <row r="136" spans="1:255" x14ac:dyDescent="0.2">
      <c r="A136" s="88"/>
      <c r="B136" s="88"/>
      <c r="C136" s="88"/>
      <c r="D136" s="88"/>
      <c r="E136" s="88"/>
      <c r="F136" s="88"/>
      <c r="G136" s="88"/>
      <c r="H136" s="88"/>
      <c r="I136" s="88"/>
      <c r="J136" s="88"/>
    </row>
    <row r="137" spans="1:255" hidden="1" outlineLevel="1" x14ac:dyDescent="0.2"/>
    <row r="138" spans="1:255" hidden="1" outlineLevel="1" x14ac:dyDescent="0.2"/>
    <row r="139" spans="1:255" hidden="1" outlineLevel="1" x14ac:dyDescent="0.2">
      <c r="A139" s="96" t="s">
        <v>454</v>
      </c>
      <c r="B139" s="96"/>
      <c r="C139" s="120"/>
      <c r="D139" s="120"/>
      <c r="E139" s="120"/>
      <c r="F139" s="120"/>
      <c r="G139" s="97"/>
      <c r="H139" s="97"/>
      <c r="I139" s="120"/>
      <c r="J139" s="120"/>
      <c r="BY139" s="99">
        <f>C139</f>
        <v>0</v>
      </c>
      <c r="BZ139" s="99">
        <f>I139</f>
        <v>0</v>
      </c>
      <c r="IU139" s="23"/>
    </row>
    <row r="140" spans="1:255" s="101" customFormat="1" ht="11.25" hidden="1" outlineLevel="1" x14ac:dyDescent="0.2">
      <c r="A140" s="100"/>
      <c r="B140" s="100"/>
      <c r="C140" s="133" t="s">
        <v>455</v>
      </c>
      <c r="D140" s="133"/>
      <c r="E140" s="133"/>
      <c r="F140" s="133"/>
      <c r="G140" s="133"/>
      <c r="H140" s="133"/>
      <c r="I140" s="133" t="s">
        <v>456</v>
      </c>
      <c r="J140" s="133"/>
    </row>
    <row r="141" spans="1:255" hidden="1" outlineLevel="1" x14ac:dyDescent="0.2">
      <c r="A141" s="18"/>
      <c r="B141" s="18"/>
      <c r="C141" s="18"/>
      <c r="D141" s="18"/>
      <c r="E141" s="18"/>
      <c r="F141" s="18"/>
      <c r="G141" s="11" t="s">
        <v>457</v>
      </c>
      <c r="H141" s="18"/>
      <c r="I141" s="18"/>
      <c r="J141" s="18"/>
    </row>
    <row r="142" spans="1:255" hidden="1" outlineLevel="1" x14ac:dyDescent="0.2">
      <c r="A142" s="96" t="s">
        <v>458</v>
      </c>
      <c r="B142" s="96"/>
      <c r="C142" s="120"/>
      <c r="D142" s="120"/>
      <c r="E142" s="120"/>
      <c r="F142" s="120"/>
      <c r="G142" s="97"/>
      <c r="H142" s="97"/>
      <c r="I142" s="120"/>
      <c r="J142" s="120"/>
      <c r="BY142" s="99">
        <f>C142</f>
        <v>0</v>
      </c>
      <c r="BZ142" s="99">
        <f>I142</f>
        <v>0</v>
      </c>
      <c r="IU142" s="23"/>
    </row>
    <row r="143" spans="1:255" s="101" customFormat="1" ht="11.25" hidden="1" outlineLevel="1" x14ac:dyDescent="0.2">
      <c r="A143" s="100"/>
      <c r="B143" s="100"/>
      <c r="C143" s="133" t="s">
        <v>455</v>
      </c>
      <c r="D143" s="133"/>
      <c r="E143" s="133"/>
      <c r="F143" s="133"/>
      <c r="G143" s="133"/>
      <c r="H143" s="133"/>
      <c r="I143" s="133" t="s">
        <v>456</v>
      </c>
      <c r="J143" s="133"/>
    </row>
    <row r="144" spans="1:255" hidden="1" outlineLevel="1" x14ac:dyDescent="0.2">
      <c r="A144" s="18"/>
      <c r="B144" s="18"/>
      <c r="C144" s="18"/>
      <c r="D144" s="18"/>
      <c r="E144" s="18"/>
      <c r="F144" s="18"/>
      <c r="G144" s="11" t="s">
        <v>457</v>
      </c>
      <c r="H144" s="18"/>
      <c r="I144" s="18"/>
      <c r="J144" s="18"/>
    </row>
    <row r="145" spans="1:255" collapsed="1" x14ac:dyDescent="0.2"/>
    <row r="146" spans="1:255" outlineLevel="1" x14ac:dyDescent="0.2"/>
    <row r="147" spans="1:255" outlineLevel="1" x14ac:dyDescent="0.2"/>
    <row r="148" spans="1:255" outlineLevel="1" x14ac:dyDescent="0.2">
      <c r="A148" s="96" t="s">
        <v>358</v>
      </c>
      <c r="B148" s="96"/>
      <c r="C148" s="120"/>
      <c r="D148" s="120"/>
      <c r="E148" s="120"/>
      <c r="F148" s="120"/>
      <c r="G148" s="97"/>
      <c r="H148" s="97"/>
      <c r="I148" s="120"/>
      <c r="J148" s="120"/>
      <c r="BY148" s="99">
        <f>C148</f>
        <v>0</v>
      </c>
      <c r="BZ148" s="99">
        <f>I148</f>
        <v>0</v>
      </c>
      <c r="IU148" s="23"/>
    </row>
    <row r="149" spans="1:255" s="101" customFormat="1" ht="11.25" outlineLevel="1" x14ac:dyDescent="0.2">
      <c r="A149" s="100"/>
      <c r="B149" s="100"/>
      <c r="C149" s="133" t="s">
        <v>455</v>
      </c>
      <c r="D149" s="133"/>
      <c r="E149" s="133"/>
      <c r="F149" s="133"/>
      <c r="G149" s="133"/>
      <c r="H149" s="133"/>
      <c r="I149" s="133" t="s">
        <v>456</v>
      </c>
      <c r="J149" s="133"/>
    </row>
    <row r="150" spans="1:255" outlineLevel="1" x14ac:dyDescent="0.2">
      <c r="A150" s="18"/>
      <c r="B150" s="18"/>
      <c r="C150" s="18"/>
      <c r="D150" s="18"/>
      <c r="E150" s="18"/>
      <c r="F150" s="18"/>
      <c r="G150" s="11" t="s">
        <v>457</v>
      </c>
      <c r="H150" s="18"/>
      <c r="I150" s="18"/>
      <c r="J150" s="18"/>
    </row>
    <row r="151" spans="1:255" outlineLevel="1" x14ac:dyDescent="0.2">
      <c r="A151" s="96" t="s">
        <v>483</v>
      </c>
      <c r="B151" s="96"/>
      <c r="C151" s="120"/>
      <c r="D151" s="120"/>
      <c r="E151" s="120"/>
      <c r="F151" s="120"/>
      <c r="G151" s="97"/>
      <c r="H151" s="97"/>
      <c r="I151" s="120"/>
      <c r="J151" s="120"/>
      <c r="BY151" s="99">
        <f>C151</f>
        <v>0</v>
      </c>
      <c r="BZ151" s="99">
        <f>I151</f>
        <v>0</v>
      </c>
      <c r="IU151" s="23"/>
    </row>
    <row r="152" spans="1:255" s="101" customFormat="1" ht="11.25" outlineLevel="1" x14ac:dyDescent="0.2">
      <c r="A152" s="100"/>
      <c r="B152" s="100"/>
      <c r="C152" s="133" t="s">
        <v>455</v>
      </c>
      <c r="D152" s="133"/>
      <c r="E152" s="133"/>
      <c r="F152" s="133"/>
      <c r="G152" s="133"/>
      <c r="H152" s="133"/>
      <c r="I152" s="133" t="s">
        <v>456</v>
      </c>
      <c r="J152" s="133"/>
    </row>
    <row r="153" spans="1:255" outlineLevel="1" x14ac:dyDescent="0.2">
      <c r="A153" s="18"/>
      <c r="B153" s="18"/>
      <c r="C153" s="18"/>
      <c r="D153" s="18"/>
      <c r="E153" s="18"/>
      <c r="F153" s="18"/>
      <c r="G153" s="11" t="s">
        <v>457</v>
      </c>
      <c r="H153" s="18"/>
      <c r="I153" s="18"/>
      <c r="J153" s="18"/>
    </row>
    <row r="155" spans="1:255" x14ac:dyDescent="0.2">
      <c r="Y155" s="23">
        <v>999</v>
      </c>
      <c r="Z155" s="23" t="s">
        <v>461</v>
      </c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</row>
  </sheetData>
  <mergeCells count="77">
    <mergeCell ref="J2:M2"/>
    <mergeCell ref="J3:M3"/>
    <mergeCell ref="J4:M4"/>
    <mergeCell ref="L5:M5"/>
    <mergeCell ref="C10:I10"/>
    <mergeCell ref="L10:M10"/>
    <mergeCell ref="L6:M6"/>
    <mergeCell ref="C7:I7"/>
    <mergeCell ref="L7:M7"/>
    <mergeCell ref="C8:I8"/>
    <mergeCell ref="L16:M16"/>
    <mergeCell ref="L8:M8"/>
    <mergeCell ref="C9:I9"/>
    <mergeCell ref="L9:M9"/>
    <mergeCell ref="C11:I11"/>
    <mergeCell ref="L11:M11"/>
    <mergeCell ref="C12:I12"/>
    <mergeCell ref="L12:M12"/>
    <mergeCell ref="C13:I13"/>
    <mergeCell ref="L13:M13"/>
    <mergeCell ref="I14:J14"/>
    <mergeCell ref="L14:M14"/>
    <mergeCell ref="L15:M15"/>
    <mergeCell ref="A34:M34"/>
    <mergeCell ref="I18:I19"/>
    <mergeCell ref="J18:J19"/>
    <mergeCell ref="K18:L18"/>
    <mergeCell ref="C20:H20"/>
    <mergeCell ref="C21:H21"/>
    <mergeCell ref="A22:M22"/>
    <mergeCell ref="A23:M23"/>
    <mergeCell ref="E26:F26"/>
    <mergeCell ref="C30:M30"/>
    <mergeCell ref="C31:M31"/>
    <mergeCell ref="C32:M32"/>
    <mergeCell ref="I107:J107"/>
    <mergeCell ref="I108:J108"/>
    <mergeCell ref="I109:J109"/>
    <mergeCell ref="I110:J110"/>
    <mergeCell ref="A35:M35"/>
    <mergeCell ref="C36:M36"/>
    <mergeCell ref="F41:I41"/>
    <mergeCell ref="J41:M41"/>
    <mergeCell ref="K42:M42"/>
    <mergeCell ref="I106:J106"/>
    <mergeCell ref="G42:I42"/>
    <mergeCell ref="I111:J111"/>
    <mergeCell ref="I112:J112"/>
    <mergeCell ref="I113:J113"/>
    <mergeCell ref="I114:J114"/>
    <mergeCell ref="I117:J117"/>
    <mergeCell ref="I115:J115"/>
    <mergeCell ref="I116:J116"/>
    <mergeCell ref="I119:J119"/>
    <mergeCell ref="I120:J120"/>
    <mergeCell ref="I121:J121"/>
    <mergeCell ref="I122:J122"/>
    <mergeCell ref="I118:J118"/>
    <mergeCell ref="I123:J123"/>
    <mergeCell ref="C125:E125"/>
    <mergeCell ref="G125:H125"/>
    <mergeCell ref="C139:F139"/>
    <mergeCell ref="I139:J139"/>
    <mergeCell ref="C148:F148"/>
    <mergeCell ref="I148:J148"/>
    <mergeCell ref="C140:H140"/>
    <mergeCell ref="I140:J140"/>
    <mergeCell ref="C142:F142"/>
    <mergeCell ref="I142:J142"/>
    <mergeCell ref="C143:H143"/>
    <mergeCell ref="I143:J143"/>
    <mergeCell ref="C152:H152"/>
    <mergeCell ref="I152:J152"/>
    <mergeCell ref="C149:H149"/>
    <mergeCell ref="I149:J149"/>
    <mergeCell ref="C151:F151"/>
    <mergeCell ref="I151:J151"/>
  </mergeCells>
  <phoneticPr fontId="12" type="noConversion"/>
  <printOptions horizontalCentered="1"/>
  <pageMargins left="0.39370078740157499" right="0.39370078740157499" top="1.1811023622047201" bottom="0.39370078740157499" header="0" footer="0"/>
  <pageSetup paperSize="9" scale="81" orientation="landscape" r:id="rId1"/>
  <headerFooter alignWithMargins="0">
    <oddHeader>&amp;CСтраница &amp;P из &amp;N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5"/>
  <sheetViews>
    <sheetView workbookViewId="0">
      <selection activeCell="A161" sqref="A161:AH161"/>
    </sheetView>
  </sheetViews>
  <sheetFormatPr defaultRowHeight="12.75" x14ac:dyDescent="0.2"/>
  <sheetData>
    <row r="1" spans="1:240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40149</v>
      </c>
      <c r="M1">
        <v>10</v>
      </c>
      <c r="IF1">
        <v>-1</v>
      </c>
    </row>
    <row r="2" spans="1:240" x14ac:dyDescent="0.2">
      <c r="G2" s="62">
        <f>'2.Материалы'!G36</f>
        <v>114200</v>
      </c>
      <c r="H2" t="s">
        <v>481</v>
      </c>
      <c r="IF2">
        <v>-1</v>
      </c>
    </row>
    <row r="3" spans="1:240" x14ac:dyDescent="0.2">
      <c r="IF3">
        <v>-1</v>
      </c>
    </row>
    <row r="4" spans="1:240" x14ac:dyDescent="0.2">
      <c r="IF4">
        <v>-1</v>
      </c>
    </row>
    <row r="5" spans="1:240" x14ac:dyDescent="0.2">
      <c r="G5">
        <v>2</v>
      </c>
      <c r="H5" t="s">
        <v>348</v>
      </c>
      <c r="IF5">
        <v>-1</v>
      </c>
    </row>
    <row r="6" spans="1:240" x14ac:dyDescent="0.2">
      <c r="G6">
        <v>10</v>
      </c>
      <c r="H6" t="s">
        <v>344</v>
      </c>
      <c r="IF6">
        <v>-1</v>
      </c>
    </row>
    <row r="7" spans="1:240" x14ac:dyDescent="0.2">
      <c r="G7">
        <v>2</v>
      </c>
      <c r="H7" t="s">
        <v>345</v>
      </c>
      <c r="IF7">
        <v>-1</v>
      </c>
    </row>
    <row r="8" spans="1:240" x14ac:dyDescent="0.2">
      <c r="IF8">
        <v>-1</v>
      </c>
    </row>
    <row r="9" spans="1:240" x14ac:dyDescent="0.2">
      <c r="G9" s="12" t="s">
        <v>346</v>
      </c>
      <c r="H9" t="s">
        <v>347</v>
      </c>
      <c r="IF9">
        <v>-1</v>
      </c>
    </row>
    <row r="10" spans="1:240" x14ac:dyDescent="0.2">
      <c r="IF10">
        <v>-1</v>
      </c>
    </row>
    <row r="11" spans="1:240" x14ac:dyDescent="0.2">
      <c r="IF11">
        <v>-1</v>
      </c>
    </row>
    <row r="12" spans="1:240" x14ac:dyDescent="0.2">
      <c r="A12" s="1">
        <v>1</v>
      </c>
      <c r="B12" s="1">
        <v>159</v>
      </c>
      <c r="C12" s="1">
        <v>0</v>
      </c>
      <c r="D12" s="1">
        <f>ROW(A96)</f>
        <v>96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565256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  <c r="IF12">
        <v>-1</v>
      </c>
    </row>
    <row r="13" spans="1:240" x14ac:dyDescent="0.2">
      <c r="IF13">
        <v>-1</v>
      </c>
    </row>
    <row r="14" spans="1:240" x14ac:dyDescent="0.2">
      <c r="IF14">
        <v>-1</v>
      </c>
    </row>
    <row r="15" spans="1:240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IF15">
        <v>-1</v>
      </c>
    </row>
    <row r="16" spans="1:240" x14ac:dyDescent="0.2">
      <c r="IF16">
        <v>-1</v>
      </c>
    </row>
    <row r="17" spans="1:255" x14ac:dyDescent="0.2">
      <c r="IF17">
        <v>-1</v>
      </c>
    </row>
    <row r="18" spans="1:255" x14ac:dyDescent="0.2">
      <c r="A18" s="3">
        <v>52</v>
      </c>
      <c r="B18" s="3">
        <f t="shared" ref="B18:G18" si="0">B96</f>
        <v>159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ОП по  Мценску</v>
      </c>
      <c r="G18" s="3" t="str">
        <f t="shared" si="0"/>
        <v>Монтаж узла учета тепловой энергии в здании Мценских  эл. сетей  г  Мценск  пер  Перевозный 13</v>
      </c>
      <c r="H18" s="3"/>
      <c r="I18" s="3"/>
      <c r="J18" s="3"/>
      <c r="K18" s="3"/>
      <c r="L18" s="3"/>
      <c r="M18" s="3"/>
      <c r="N18" s="3"/>
      <c r="O18" s="3">
        <f t="shared" ref="O18:AT18" si="1">O96</f>
        <v>20753</v>
      </c>
      <c r="P18" s="3">
        <f t="shared" si="1"/>
        <v>19134</v>
      </c>
      <c r="Q18" s="3">
        <f t="shared" si="1"/>
        <v>188</v>
      </c>
      <c r="R18" s="3">
        <f t="shared" si="1"/>
        <v>20</v>
      </c>
      <c r="S18" s="3">
        <f t="shared" si="1"/>
        <v>1431</v>
      </c>
      <c r="T18" s="3">
        <f t="shared" si="1"/>
        <v>0</v>
      </c>
      <c r="U18" s="3">
        <f t="shared" si="1"/>
        <v>110.89320000000001</v>
      </c>
      <c r="V18" s="3">
        <f t="shared" si="1"/>
        <v>1.4713999999999998</v>
      </c>
      <c r="W18" s="3">
        <f t="shared" si="1"/>
        <v>0</v>
      </c>
      <c r="X18" s="3">
        <f t="shared" si="1"/>
        <v>1049</v>
      </c>
      <c r="Y18" s="3">
        <f t="shared" si="1"/>
        <v>664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22466</v>
      </c>
      <c r="AS18" s="3">
        <f t="shared" si="1"/>
        <v>18562</v>
      </c>
      <c r="AT18" s="3">
        <f t="shared" si="1"/>
        <v>1567</v>
      </c>
      <c r="AU18" s="3">
        <f t="shared" ref="AU18:BZ18" si="2">AU96</f>
        <v>2337</v>
      </c>
      <c r="AV18" s="3">
        <f t="shared" si="2"/>
        <v>19134</v>
      </c>
      <c r="AW18" s="3">
        <f t="shared" si="2"/>
        <v>19134</v>
      </c>
      <c r="AX18" s="3">
        <f t="shared" si="2"/>
        <v>0</v>
      </c>
      <c r="AY18" s="3">
        <f t="shared" si="2"/>
        <v>19134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CA96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DG96</f>
        <v>139855</v>
      </c>
      <c r="DH18" s="4">
        <f t="shared" si="4"/>
        <v>122644</v>
      </c>
      <c r="DI18" s="4">
        <f t="shared" si="4"/>
        <v>1206</v>
      </c>
      <c r="DJ18" s="4">
        <f t="shared" si="4"/>
        <v>123</v>
      </c>
      <c r="DK18" s="4">
        <f t="shared" si="4"/>
        <v>16005</v>
      </c>
      <c r="DL18" s="4">
        <f t="shared" si="4"/>
        <v>0</v>
      </c>
      <c r="DM18" s="4">
        <f t="shared" si="4"/>
        <v>110.89320000000001</v>
      </c>
      <c r="DN18" s="4">
        <f t="shared" si="4"/>
        <v>1.4713999999999998</v>
      </c>
      <c r="DO18" s="4">
        <f t="shared" si="4"/>
        <v>0</v>
      </c>
      <c r="DP18" s="4">
        <f t="shared" si="4"/>
        <v>11160</v>
      </c>
      <c r="DQ18" s="4">
        <f t="shared" si="4"/>
        <v>6989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158004</v>
      </c>
      <c r="EK18" s="4">
        <f t="shared" si="4"/>
        <v>118970</v>
      </c>
      <c r="EL18" s="4">
        <f t="shared" si="4"/>
        <v>10053</v>
      </c>
      <c r="EM18" s="4">
        <f t="shared" ref="EM18:FR18" si="5">EM96</f>
        <v>28981</v>
      </c>
      <c r="EN18" s="4">
        <f t="shared" si="5"/>
        <v>122644</v>
      </c>
      <c r="EO18" s="4">
        <f t="shared" si="5"/>
        <v>122644</v>
      </c>
      <c r="EP18" s="4">
        <f t="shared" si="5"/>
        <v>0</v>
      </c>
      <c r="EQ18" s="4">
        <f t="shared" si="5"/>
        <v>122644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FS96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  <c r="IF18">
        <v>-1</v>
      </c>
    </row>
    <row r="19" spans="1:255" x14ac:dyDescent="0.2">
      <c r="IF19">
        <v>-1</v>
      </c>
    </row>
    <row r="20" spans="1:255" x14ac:dyDescent="0.2">
      <c r="A20" s="1">
        <v>3</v>
      </c>
      <c r="B20" s="1">
        <v>1</v>
      </c>
      <c r="C20" s="1"/>
      <c r="D20" s="1">
        <f>ROW(A67)</f>
        <v>67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  <c r="IF20">
        <v>-1</v>
      </c>
    </row>
    <row r="21" spans="1:255" x14ac:dyDescent="0.2">
      <c r="IF21">
        <v>-1</v>
      </c>
    </row>
    <row r="22" spans="1:255" x14ac:dyDescent="0.2">
      <c r="A22" s="3">
        <v>52</v>
      </c>
      <c r="B22" s="3">
        <f t="shared" ref="B22:G22" si="7">B67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O67</f>
        <v>20753</v>
      </c>
      <c r="P22" s="3">
        <f t="shared" si="8"/>
        <v>19134</v>
      </c>
      <c r="Q22" s="3">
        <f t="shared" si="8"/>
        <v>188</v>
      </c>
      <c r="R22" s="3">
        <f t="shared" si="8"/>
        <v>20</v>
      </c>
      <c r="S22" s="3">
        <f t="shared" si="8"/>
        <v>1431</v>
      </c>
      <c r="T22" s="3">
        <f t="shared" si="8"/>
        <v>0</v>
      </c>
      <c r="U22" s="3">
        <f t="shared" si="8"/>
        <v>110.89320000000001</v>
      </c>
      <c r="V22" s="3">
        <f t="shared" si="8"/>
        <v>1.4713999999999998</v>
      </c>
      <c r="W22" s="3">
        <f t="shared" si="8"/>
        <v>0</v>
      </c>
      <c r="X22" s="3">
        <f t="shared" si="8"/>
        <v>1049</v>
      </c>
      <c r="Y22" s="3">
        <f t="shared" si="8"/>
        <v>664</v>
      </c>
      <c r="Z22" s="3">
        <f t="shared" si="8"/>
        <v>0</v>
      </c>
      <c r="AA22" s="3">
        <f t="shared" si="8"/>
        <v>0</v>
      </c>
      <c r="AB22" s="3">
        <f t="shared" si="8"/>
        <v>20753</v>
      </c>
      <c r="AC22" s="3">
        <f t="shared" si="8"/>
        <v>19134</v>
      </c>
      <c r="AD22" s="3">
        <f t="shared" si="8"/>
        <v>188</v>
      </c>
      <c r="AE22" s="3">
        <f t="shared" si="8"/>
        <v>20</v>
      </c>
      <c r="AF22" s="3">
        <f t="shared" si="8"/>
        <v>1431</v>
      </c>
      <c r="AG22" s="3">
        <f t="shared" si="8"/>
        <v>0</v>
      </c>
      <c r="AH22" s="3">
        <f t="shared" si="8"/>
        <v>110.89320000000001</v>
      </c>
      <c r="AI22" s="3">
        <f t="shared" si="8"/>
        <v>1.4713999999999998</v>
      </c>
      <c r="AJ22" s="3">
        <f t="shared" si="8"/>
        <v>0</v>
      </c>
      <c r="AK22" s="3">
        <f t="shared" si="8"/>
        <v>1049</v>
      </c>
      <c r="AL22" s="3">
        <f t="shared" si="8"/>
        <v>664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22466</v>
      </c>
      <c r="AS22" s="3">
        <f t="shared" si="8"/>
        <v>18562</v>
      </c>
      <c r="AT22" s="3">
        <f t="shared" si="8"/>
        <v>1567</v>
      </c>
      <c r="AU22" s="3">
        <f t="shared" ref="AU22:BZ22" si="9">AU67</f>
        <v>2337</v>
      </c>
      <c r="AV22" s="3">
        <f t="shared" si="9"/>
        <v>19134</v>
      </c>
      <c r="AW22" s="3">
        <f t="shared" si="9"/>
        <v>19134</v>
      </c>
      <c r="AX22" s="3">
        <f t="shared" si="9"/>
        <v>0</v>
      </c>
      <c r="AY22" s="3">
        <f t="shared" si="9"/>
        <v>19134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CA67</f>
        <v>22466</v>
      </c>
      <c r="CB22" s="3">
        <f t="shared" si="10"/>
        <v>18562</v>
      </c>
      <c r="CC22" s="3">
        <f t="shared" si="10"/>
        <v>1567</v>
      </c>
      <c r="CD22" s="3">
        <f t="shared" si="10"/>
        <v>2337</v>
      </c>
      <c r="CE22" s="3">
        <f t="shared" si="10"/>
        <v>19134</v>
      </c>
      <c r="CF22" s="3">
        <f t="shared" si="10"/>
        <v>19134</v>
      </c>
      <c r="CG22" s="3">
        <f t="shared" si="10"/>
        <v>0</v>
      </c>
      <c r="CH22" s="3">
        <f t="shared" si="10"/>
        <v>19134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DG67</f>
        <v>139855</v>
      </c>
      <c r="DH22" s="4">
        <f t="shared" si="11"/>
        <v>122644</v>
      </c>
      <c r="DI22" s="4">
        <f t="shared" si="11"/>
        <v>1206</v>
      </c>
      <c r="DJ22" s="4">
        <f t="shared" si="11"/>
        <v>123</v>
      </c>
      <c r="DK22" s="4">
        <f t="shared" si="11"/>
        <v>16005</v>
      </c>
      <c r="DL22" s="4">
        <f t="shared" si="11"/>
        <v>0</v>
      </c>
      <c r="DM22" s="4">
        <f t="shared" si="11"/>
        <v>110.89320000000001</v>
      </c>
      <c r="DN22" s="4">
        <f t="shared" si="11"/>
        <v>1.4713999999999998</v>
      </c>
      <c r="DO22" s="4">
        <f t="shared" si="11"/>
        <v>0</v>
      </c>
      <c r="DP22" s="4">
        <f t="shared" si="11"/>
        <v>11160</v>
      </c>
      <c r="DQ22" s="4">
        <f t="shared" si="11"/>
        <v>6989</v>
      </c>
      <c r="DR22" s="4">
        <f t="shared" si="11"/>
        <v>0</v>
      </c>
      <c r="DS22" s="4">
        <f t="shared" si="11"/>
        <v>0</v>
      </c>
      <c r="DT22" s="4">
        <f t="shared" si="11"/>
        <v>139855</v>
      </c>
      <c r="DU22" s="4">
        <f t="shared" si="11"/>
        <v>122644</v>
      </c>
      <c r="DV22" s="4">
        <f t="shared" si="11"/>
        <v>1206</v>
      </c>
      <c r="DW22" s="4">
        <f t="shared" si="11"/>
        <v>123</v>
      </c>
      <c r="DX22" s="4">
        <f t="shared" si="11"/>
        <v>16005</v>
      </c>
      <c r="DY22" s="4">
        <f t="shared" si="11"/>
        <v>0</v>
      </c>
      <c r="DZ22" s="4">
        <f t="shared" si="11"/>
        <v>110.89320000000001</v>
      </c>
      <c r="EA22" s="4">
        <f t="shared" si="11"/>
        <v>1.4713999999999998</v>
      </c>
      <c r="EB22" s="4">
        <f t="shared" si="11"/>
        <v>0</v>
      </c>
      <c r="EC22" s="4">
        <f t="shared" si="11"/>
        <v>11160</v>
      </c>
      <c r="ED22" s="4">
        <f t="shared" si="11"/>
        <v>6989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158004</v>
      </c>
      <c r="EK22" s="4">
        <f t="shared" si="11"/>
        <v>118970</v>
      </c>
      <c r="EL22" s="4">
        <f t="shared" si="11"/>
        <v>10053</v>
      </c>
      <c r="EM22" s="4">
        <f t="shared" ref="EM22:FR22" si="12">EM67</f>
        <v>28981</v>
      </c>
      <c r="EN22" s="4">
        <f t="shared" si="12"/>
        <v>122644</v>
      </c>
      <c r="EO22" s="4">
        <f t="shared" si="12"/>
        <v>122644</v>
      </c>
      <c r="EP22" s="4">
        <f t="shared" si="12"/>
        <v>0</v>
      </c>
      <c r="EQ22" s="4">
        <f t="shared" si="12"/>
        <v>122644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FS67</f>
        <v>158004</v>
      </c>
      <c r="FT22" s="4">
        <f t="shared" si="13"/>
        <v>118970</v>
      </c>
      <c r="FU22" s="4">
        <f t="shared" si="13"/>
        <v>10053</v>
      </c>
      <c r="FV22" s="4">
        <f t="shared" si="13"/>
        <v>28981</v>
      </c>
      <c r="FW22" s="4">
        <f t="shared" si="13"/>
        <v>122644</v>
      </c>
      <c r="FX22" s="4">
        <f t="shared" si="13"/>
        <v>122644</v>
      </c>
      <c r="FY22" s="4">
        <f t="shared" si="13"/>
        <v>0</v>
      </c>
      <c r="FZ22" s="4">
        <f t="shared" si="13"/>
        <v>122644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  <c r="IF22">
        <v>-1</v>
      </c>
    </row>
    <row r="23" spans="1:255" x14ac:dyDescent="0.2">
      <c r="IF23">
        <v>-1</v>
      </c>
    </row>
    <row r="24" spans="1:255" x14ac:dyDescent="0.2">
      <c r="A24" s="2">
        <v>17</v>
      </c>
      <c r="B24" s="2">
        <v>1</v>
      </c>
      <c r="C24" s="2">
        <f>ROW(SmtRes!A4)</f>
        <v>4</v>
      </c>
      <c r="D24" s="2">
        <f>ROW(EtalonRes!A6)</f>
        <v>6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2</v>
      </c>
      <c r="J24" s="2">
        <v>0</v>
      </c>
      <c r="K24" s="2"/>
      <c r="L24" s="2"/>
      <c r="M24" s="2"/>
      <c r="N24" s="2"/>
      <c r="O24" s="2">
        <f t="shared" ref="O24:O65" si="14">ROUND(CP24,0)</f>
        <v>90</v>
      </c>
      <c r="P24" s="2">
        <f t="shared" ref="P24:P65" si="15">ROUND(CQ24*I24,0)</f>
        <v>22</v>
      </c>
      <c r="Q24" s="2">
        <f t="shared" ref="Q24:Q65" si="16">ROUND(CR24*I24,0)</f>
        <v>14</v>
      </c>
      <c r="R24" s="2">
        <f t="shared" ref="R24:R65" si="17">ROUND(CS24*I24,0)</f>
        <v>3</v>
      </c>
      <c r="S24" s="2">
        <f t="shared" ref="S24:S65" si="18">ROUND(CT24*I24,0)</f>
        <v>54</v>
      </c>
      <c r="T24" s="2">
        <f t="shared" ref="T24:T65" si="19">ROUND(CU24*I24,0)</f>
        <v>0</v>
      </c>
      <c r="U24" s="2">
        <f t="shared" ref="U24:U65" si="20">CV24*I24</f>
        <v>6.18</v>
      </c>
      <c r="V24" s="2">
        <f t="shared" ref="V24:V65" si="21">CW24*I24</f>
        <v>0.22</v>
      </c>
      <c r="W24" s="2">
        <f t="shared" ref="W24:W65" si="22">ROUND(CX24*I24,0)</f>
        <v>0</v>
      </c>
      <c r="X24" s="2">
        <f t="shared" ref="X24:X65" si="23">ROUND(CY24,0)</f>
        <v>46</v>
      </c>
      <c r="Y24" s="2">
        <f t="shared" ref="Y24:Y65" si="24">ROUND(CZ24,0)</f>
        <v>34</v>
      </c>
      <c r="Z24" s="2"/>
      <c r="AA24" s="2">
        <v>34735118</v>
      </c>
      <c r="AB24" s="2">
        <f>'1.Смета.или.Акт'!F46</f>
        <v>45.47</v>
      </c>
      <c r="AC24" s="2">
        <f t="shared" ref="AC24:AC65" si="25">ROUND((ES24),2)</f>
        <v>11.23</v>
      </c>
      <c r="AD24" s="2">
        <f>'1.Смета.или.Акт'!H46</f>
        <v>7.23</v>
      </c>
      <c r="AE24" s="2">
        <f>'1.Смета.или.Акт'!I46</f>
        <v>1.28</v>
      </c>
      <c r="AF24" s="2">
        <f>'1.Смета.или.Акт'!G46</f>
        <v>27.01</v>
      </c>
      <c r="AG24" s="2">
        <f t="shared" ref="AG24:AG65" si="26">ROUND((AP24),2)</f>
        <v>0</v>
      </c>
      <c r="AH24" s="2">
        <f t="shared" ref="AH24:AH65" si="27">(EW24)</f>
        <v>3.09</v>
      </c>
      <c r="AI24" s="2">
        <f t="shared" ref="AI24:AI65" si="28">(EX24)</f>
        <v>0.11</v>
      </c>
      <c r="AJ24" s="2">
        <f t="shared" ref="AJ24:AJ65" si="29">ROUND((AS24),2)</f>
        <v>0</v>
      </c>
      <c r="AK24" s="2">
        <v>45.47</v>
      </c>
      <c r="AL24" s="2">
        <v>11.23</v>
      </c>
      <c r="AM24" s="2">
        <v>7.23</v>
      </c>
      <c r="AN24" s="2">
        <v>1.28</v>
      </c>
      <c r="AO24" s="2">
        <v>27.01</v>
      </c>
      <c r="AP24" s="2">
        <v>0</v>
      </c>
      <c r="AQ24" s="2">
        <v>3.09</v>
      </c>
      <c r="AR24" s="2">
        <v>0.11</v>
      </c>
      <c r="AS24" s="2">
        <v>0</v>
      </c>
      <c r="AT24" s="2">
        <f>'1.Смета.или.Акт'!E47</f>
        <v>80</v>
      </c>
      <c r="AU24" s="2">
        <f>'1.Смета.или.Акт'!E48</f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2</v>
      </c>
      <c r="BJ24" s="2" t="s">
        <v>18</v>
      </c>
      <c r="BK24" s="2"/>
      <c r="BL24" s="2"/>
      <c r="BM24" s="2">
        <v>111001</v>
      </c>
      <c r="BN24" s="2">
        <v>0</v>
      </c>
      <c r="BO24" s="2" t="s">
        <v>6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80</v>
      </c>
      <c r="CA24" s="2">
        <v>60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>IF('1.Смета.или.Акт'!F46=AC24+AD24+AF24,P24+Q24+S24,I24*AB24)</f>
        <v>90</v>
      </c>
      <c r="CQ24" s="2">
        <f t="shared" ref="CQ24:CQ65" si="30">AC24*BC24</f>
        <v>11.23</v>
      </c>
      <c r="CR24" s="2">
        <f t="shared" ref="CR24:CR65" si="31">AD24*BB24</f>
        <v>7.23</v>
      </c>
      <c r="CS24" s="2">
        <f t="shared" ref="CS24:CS65" si="32">AE24*BS24</f>
        <v>1.28</v>
      </c>
      <c r="CT24" s="2">
        <f t="shared" ref="CT24:CT65" si="33">AF24*BA24</f>
        <v>27.01</v>
      </c>
      <c r="CU24" s="2">
        <f t="shared" ref="CU24:CU65" si="34">AG24</f>
        <v>0</v>
      </c>
      <c r="CV24" s="2">
        <f t="shared" ref="CV24:CV65" si="35">AH24</f>
        <v>3.09</v>
      </c>
      <c r="CW24" s="2">
        <f t="shared" ref="CW24:CW65" si="36">AI24</f>
        <v>0.11</v>
      </c>
      <c r="CX24" s="2">
        <f t="shared" ref="CX24:CX65" si="37">AJ24</f>
        <v>0</v>
      </c>
      <c r="CY24" s="2">
        <f t="shared" ref="CY24:CY65" si="38">(((S24+(R24*IF(0,0,1)))*AT24)/100)</f>
        <v>45.6</v>
      </c>
      <c r="CZ24" s="2">
        <f t="shared" ref="CZ24:CZ65" si="39">(((S24+(R24*IF(0,0,1)))*AU24)/100)</f>
        <v>34.200000000000003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tr">
        <f>'1.Смета.или.Акт'!D46</f>
        <v>ШТ</v>
      </c>
      <c r="DX24" s="2">
        <v>1</v>
      </c>
      <c r="DY24" s="2"/>
      <c r="DZ24" s="2"/>
      <c r="EA24" s="2"/>
      <c r="EB24" s="2"/>
      <c r="EC24" s="2"/>
      <c r="ED24" s="2"/>
      <c r="EE24" s="2">
        <v>32653247</v>
      </c>
      <c r="EF24" s="2">
        <v>2</v>
      </c>
      <c r="EG24" s="2" t="s">
        <v>19</v>
      </c>
      <c r="EH24" s="2">
        <v>0</v>
      </c>
      <c r="EI24" s="2" t="s">
        <v>6</v>
      </c>
      <c r="EJ24" s="2">
        <v>2</v>
      </c>
      <c r="EK24" s="2">
        <v>111001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45.47</v>
      </c>
      <c r="ES24" s="2">
        <v>11.23</v>
      </c>
      <c r="ET24" s="2">
        <v>7.23</v>
      </c>
      <c r="EU24" s="2">
        <v>1.28</v>
      </c>
      <c r="EV24" s="2">
        <v>27.01</v>
      </c>
      <c r="EW24" s="2">
        <v>3.09</v>
      </c>
      <c r="EX24" s="2">
        <v>0.11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65" si="40">ROUND(IF(AND(BH24=3,BI24=3),P24,0),0)</f>
        <v>0</v>
      </c>
      <c r="FS24" s="2">
        <v>0</v>
      </c>
      <c r="FT24" s="2"/>
      <c r="FU24" s="2"/>
      <c r="FV24" s="2"/>
      <c r="FW24" s="2"/>
      <c r="FX24" s="2">
        <v>80</v>
      </c>
      <c r="FY24" s="2">
        <v>60</v>
      </c>
      <c r="FZ24" s="2"/>
      <c r="GA24" s="2" t="s">
        <v>6</v>
      </c>
      <c r="GB24" s="2"/>
      <c r="GC24" s="2"/>
      <c r="GD24" s="2">
        <v>0</v>
      </c>
      <c r="GE24" s="2"/>
      <c r="GF24" s="2">
        <v>-192752647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65" si="41">ROUND(IF(AND(BH24=3,BI24=3,FS24&lt;&gt;0),P24,0),0)</f>
        <v>0</v>
      </c>
      <c r="GM24" s="2">
        <f t="shared" ref="GM24:GM65" si="42">ROUND(O24+X24+Y24+GK24,0)+GX24</f>
        <v>170</v>
      </c>
      <c r="GN24" s="2">
        <f t="shared" ref="GN24:GN65" si="43">IF(OR(BI24=0,BI24=1),ROUND(O24+X24+Y24+GK24,0),0)</f>
        <v>0</v>
      </c>
      <c r="GO24" s="2">
        <f t="shared" ref="GO24:GO65" si="44">IF(BI24=2,ROUND(O24+X24+Y24+GK24,0),0)</f>
        <v>170</v>
      </c>
      <c r="GP24" s="2">
        <f t="shared" ref="GP24:GP65" si="45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65" si="46">ROUND(GT24,2)</f>
        <v>0</v>
      </c>
      <c r="GW24" s="2">
        <v>1</v>
      </c>
      <c r="GX24" s="2">
        <f t="shared" ref="GX24:GX65" si="47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>
        <v>-1</v>
      </c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ROW(SmtRes!A8)</f>
        <v>8</v>
      </c>
      <c r="D25">
        <f>ROW(EtalonRes!A12)</f>
        <v>12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2</v>
      </c>
      <c r="J25">
        <v>0</v>
      </c>
      <c r="O25">
        <f t="shared" si="14"/>
        <v>583</v>
      </c>
      <c r="P25">
        <f t="shared" si="15"/>
        <v>144</v>
      </c>
      <c r="Q25">
        <f t="shared" si="16"/>
        <v>93</v>
      </c>
      <c r="R25">
        <f t="shared" si="17"/>
        <v>16</v>
      </c>
      <c r="S25">
        <f t="shared" si="18"/>
        <v>346</v>
      </c>
      <c r="T25">
        <f t="shared" si="19"/>
        <v>0</v>
      </c>
      <c r="U25">
        <f t="shared" si="20"/>
        <v>6.18</v>
      </c>
      <c r="V25">
        <f t="shared" si="21"/>
        <v>0.22</v>
      </c>
      <c r="W25">
        <f t="shared" si="22"/>
        <v>0</v>
      </c>
      <c r="X25">
        <f t="shared" si="23"/>
        <v>290</v>
      </c>
      <c r="Y25">
        <f t="shared" si="24"/>
        <v>217</v>
      </c>
      <c r="AA25">
        <v>34735140</v>
      </c>
      <c r="AB25">
        <f t="shared" ref="AB25:AB65" si="48">ROUND((AC25+AD25+AF25),2)</f>
        <v>45.47</v>
      </c>
      <c r="AC25">
        <f t="shared" si="25"/>
        <v>11.23</v>
      </c>
      <c r="AD25">
        <f t="shared" ref="AD25:AD65" si="49">ROUND((((ET25)-(EU25))+AE25),2)</f>
        <v>7.23</v>
      </c>
      <c r="AE25">
        <f t="shared" ref="AE25:AE65" si="50">ROUND((EU25),2)</f>
        <v>1.28</v>
      </c>
      <c r="AF25">
        <f t="shared" ref="AF25:AF65" si="51">ROUND((EV25),2)</f>
        <v>27.01</v>
      </c>
      <c r="AG25">
        <f t="shared" si="26"/>
        <v>0</v>
      </c>
      <c r="AH25">
        <f t="shared" si="27"/>
        <v>3.09</v>
      </c>
      <c r="AI25">
        <f t="shared" si="28"/>
        <v>0.11</v>
      </c>
      <c r="AJ25">
        <f t="shared" si="29"/>
        <v>0</v>
      </c>
      <c r="AK25">
        <v>45.47</v>
      </c>
      <c r="AL25">
        <v>11.23</v>
      </c>
      <c r="AM25">
        <v>7.23</v>
      </c>
      <c r="AN25">
        <v>1.28</v>
      </c>
      <c r="AO25">
        <v>27.01</v>
      </c>
      <c r="AP25">
        <v>0</v>
      </c>
      <c r="AQ25">
        <v>3.09</v>
      </c>
      <c r="AR25">
        <v>0.11</v>
      </c>
      <c r="AS25">
        <v>0</v>
      </c>
      <c r="AT25">
        <v>80</v>
      </c>
      <c r="AU25">
        <v>60</v>
      </c>
      <c r="AV25">
        <v>1</v>
      </c>
      <c r="AW25">
        <v>1</v>
      </c>
      <c r="AZ25">
        <v>6.41</v>
      </c>
      <c r="BA25">
        <v>6.41</v>
      </c>
      <c r="BB25">
        <v>6.41</v>
      </c>
      <c r="BC25">
        <v>6.41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2</v>
      </c>
      <c r="BJ25" t="s">
        <v>18</v>
      </c>
      <c r="BM25">
        <v>111001</v>
      </c>
      <c r="BN25">
        <v>0</v>
      </c>
      <c r="BO25" t="s">
        <v>6</v>
      </c>
      <c r="BP25">
        <v>0</v>
      </c>
      <c r="BQ25">
        <v>2</v>
      </c>
      <c r="BR25">
        <v>0</v>
      </c>
      <c r="BS25">
        <v>6.41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80</v>
      </c>
      <c r="CA25">
        <v>60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ref="CP25:CP65" si="52">(P25+Q25+S25)</f>
        <v>583</v>
      </c>
      <c r="CQ25">
        <f t="shared" si="30"/>
        <v>71.984300000000005</v>
      </c>
      <c r="CR25">
        <f t="shared" si="31"/>
        <v>46.344300000000004</v>
      </c>
      <c r="CS25">
        <f t="shared" si="32"/>
        <v>8.2048000000000005</v>
      </c>
      <c r="CT25">
        <f t="shared" si="33"/>
        <v>173.13410000000002</v>
      </c>
      <c r="CU25">
        <f t="shared" si="34"/>
        <v>0</v>
      </c>
      <c r="CV25">
        <f t="shared" si="35"/>
        <v>3.09</v>
      </c>
      <c r="CW25">
        <f t="shared" si="36"/>
        <v>0.11</v>
      </c>
      <c r="CX25">
        <f t="shared" si="37"/>
        <v>0</v>
      </c>
      <c r="CY25">
        <f t="shared" si="38"/>
        <v>289.60000000000002</v>
      </c>
      <c r="CZ25">
        <f t="shared" si="39"/>
        <v>217.2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">
        <v>17</v>
      </c>
      <c r="DX25">
        <v>1</v>
      </c>
      <c r="EE25">
        <v>32653247</v>
      </c>
      <c r="EF25">
        <v>2</v>
      </c>
      <c r="EG25" t="s">
        <v>19</v>
      </c>
      <c r="EH25">
        <v>0</v>
      </c>
      <c r="EI25" t="s">
        <v>6</v>
      </c>
      <c r="EJ25">
        <v>2</v>
      </c>
      <c r="EK25">
        <v>111001</v>
      </c>
      <c r="EL25" t="s">
        <v>20</v>
      </c>
      <c r="EM25" t="s">
        <v>21</v>
      </c>
      <c r="EO25" t="s">
        <v>6</v>
      </c>
      <c r="EQ25">
        <v>0</v>
      </c>
      <c r="ER25">
        <v>45.47</v>
      </c>
      <c r="ES25">
        <v>11.23</v>
      </c>
      <c r="ET25">
        <v>7.23</v>
      </c>
      <c r="EU25">
        <v>1.28</v>
      </c>
      <c r="EV25">
        <v>27.01</v>
      </c>
      <c r="EW25">
        <v>3.09</v>
      </c>
      <c r="EX25">
        <v>0.11</v>
      </c>
      <c r="EY25">
        <v>0</v>
      </c>
      <c r="FQ25">
        <v>0</v>
      </c>
      <c r="FR25">
        <f t="shared" si="40"/>
        <v>0</v>
      </c>
      <c r="FS25">
        <v>0</v>
      </c>
      <c r="FX25">
        <v>80</v>
      </c>
      <c r="FY25">
        <v>60</v>
      </c>
      <c r="GA25" t="s">
        <v>6</v>
      </c>
      <c r="GD25">
        <v>0</v>
      </c>
      <c r="GF25">
        <v>-192752647</v>
      </c>
      <c r="GG25">
        <v>1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1"/>
        <v>0</v>
      </c>
      <c r="GM25">
        <f t="shared" si="42"/>
        <v>1090</v>
      </c>
      <c r="GN25">
        <f t="shared" si="43"/>
        <v>0</v>
      </c>
      <c r="GO25">
        <f t="shared" si="44"/>
        <v>1090</v>
      </c>
      <c r="GP25">
        <f t="shared" si="45"/>
        <v>0</v>
      </c>
      <c r="GR25">
        <v>0</v>
      </c>
      <c r="GS25">
        <v>3</v>
      </c>
      <c r="GT25">
        <v>0</v>
      </c>
      <c r="GU25" t="s">
        <v>6</v>
      </c>
      <c r="GV25">
        <f t="shared" si="46"/>
        <v>0</v>
      </c>
      <c r="GW25">
        <v>1</v>
      </c>
      <c r="GX25">
        <f t="shared" si="47"/>
        <v>0</v>
      </c>
      <c r="HA25">
        <v>0</v>
      </c>
      <c r="HB25">
        <v>0</v>
      </c>
      <c r="IF25">
        <v>-1</v>
      </c>
      <c r="IK25">
        <v>0</v>
      </c>
    </row>
    <row r="26" spans="1:255" x14ac:dyDescent="0.2">
      <c r="A26" s="2">
        <v>18</v>
      </c>
      <c r="B26" s="2">
        <v>1</v>
      </c>
      <c r="C26" s="2">
        <v>4</v>
      </c>
      <c r="D26" s="2"/>
      <c r="E26" s="2" t="s">
        <v>22</v>
      </c>
      <c r="F26" s="2" t="str">
        <f>'1.Смета.или.Акт'!B50</f>
        <v>прайс лист</v>
      </c>
      <c r="G26" s="2" t="str">
        <f>'1.Смета.или.Акт'!C50</f>
        <v>Преобразователь расхода МФ 5.2</v>
      </c>
      <c r="H26" s="2" t="s">
        <v>25</v>
      </c>
      <c r="I26" s="2">
        <f>I24*J26</f>
        <v>2</v>
      </c>
      <c r="J26" s="2">
        <v>1</v>
      </c>
      <c r="K26" s="2"/>
      <c r="L26" s="2"/>
      <c r="M26" s="2"/>
      <c r="N26" s="2"/>
      <c r="O26" s="2">
        <f t="shared" si="14"/>
        <v>10089</v>
      </c>
      <c r="P26" s="2">
        <f t="shared" si="15"/>
        <v>10089</v>
      </c>
      <c r="Q26" s="2">
        <f t="shared" si="16"/>
        <v>0</v>
      </c>
      <c r="R26" s="2">
        <f t="shared" si="17"/>
        <v>0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</v>
      </c>
      <c r="W26" s="2">
        <f t="shared" si="22"/>
        <v>0</v>
      </c>
      <c r="X26" s="2">
        <f t="shared" si="23"/>
        <v>0</v>
      </c>
      <c r="Y26" s="2">
        <f t="shared" si="24"/>
        <v>0</v>
      </c>
      <c r="Z26" s="2"/>
      <c r="AA26" s="2">
        <v>34735118</v>
      </c>
      <c r="AB26" s="2">
        <f t="shared" si="48"/>
        <v>5044.3100000000004</v>
      </c>
      <c r="AC26" s="2">
        <f>'1.Смета.или.Акт'!F50</f>
        <v>5044.3100000000004</v>
      </c>
      <c r="AD26" s="2">
        <f t="shared" si="49"/>
        <v>0</v>
      </c>
      <c r="AE26" s="2">
        <f t="shared" si="50"/>
        <v>0</v>
      </c>
      <c r="AF26" s="2">
        <f t="shared" si="51"/>
        <v>0</v>
      </c>
      <c r="AG26" s="2">
        <f t="shared" si="26"/>
        <v>0</v>
      </c>
      <c r="AH26" s="2">
        <f t="shared" si="27"/>
        <v>0</v>
      </c>
      <c r="AI26" s="2">
        <f t="shared" si="28"/>
        <v>0</v>
      </c>
      <c r="AJ26" s="2">
        <f t="shared" si="29"/>
        <v>0</v>
      </c>
      <c r="AK26" s="2">
        <v>5044.3100000000004</v>
      </c>
      <c r="AL26" s="2">
        <v>5044.3100000000004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106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3</v>
      </c>
      <c r="BI26" s="2">
        <v>1</v>
      </c>
      <c r="BJ26" s="2" t="s">
        <v>6</v>
      </c>
      <c r="BK26" s="2"/>
      <c r="BL26" s="2"/>
      <c r="BM26" s="2">
        <v>0</v>
      </c>
      <c r="BN26" s="2">
        <v>0</v>
      </c>
      <c r="BO26" s="2" t="s">
        <v>6</v>
      </c>
      <c r="BP26" s="2">
        <v>0</v>
      </c>
      <c r="BQ26" s="2">
        <v>20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106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>IF('1.Смета.или.Акт'!F50=AC26+AD26+AF26,P26+Q26+S26,I26*AB26)</f>
        <v>10089</v>
      </c>
      <c r="CQ26" s="2">
        <f t="shared" si="30"/>
        <v>5044.3100000000004</v>
      </c>
      <c r="CR26" s="2">
        <f t="shared" si="31"/>
        <v>0</v>
      </c>
      <c r="CS26" s="2">
        <f t="shared" si="32"/>
        <v>0</v>
      </c>
      <c r="CT26" s="2">
        <f t="shared" si="33"/>
        <v>0</v>
      </c>
      <c r="CU26" s="2">
        <f t="shared" si="34"/>
        <v>0</v>
      </c>
      <c r="CV26" s="2">
        <f t="shared" si="35"/>
        <v>0</v>
      </c>
      <c r="CW26" s="2">
        <f t="shared" si="36"/>
        <v>0</v>
      </c>
      <c r="CX26" s="2">
        <f t="shared" si="37"/>
        <v>0</v>
      </c>
      <c r="CY26" s="2">
        <f t="shared" si="38"/>
        <v>0</v>
      </c>
      <c r="CZ26" s="2">
        <f t="shared" si="39"/>
        <v>0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25</v>
      </c>
      <c r="DW26" s="2" t="str">
        <f>'1.Смета.или.Акт'!D50</f>
        <v>1ШТ</v>
      </c>
      <c r="DX26" s="2">
        <v>1</v>
      </c>
      <c r="DY26" s="2"/>
      <c r="DZ26" s="2"/>
      <c r="EA26" s="2"/>
      <c r="EB26" s="2"/>
      <c r="EC26" s="2"/>
      <c r="ED26" s="2"/>
      <c r="EE26" s="2">
        <v>32653299</v>
      </c>
      <c r="EF26" s="2">
        <v>20</v>
      </c>
      <c r="EG26" s="2" t="s">
        <v>26</v>
      </c>
      <c r="EH26" s="2">
        <v>0</v>
      </c>
      <c r="EI26" s="2" t="s">
        <v>6</v>
      </c>
      <c r="EJ26" s="2">
        <v>1</v>
      </c>
      <c r="EK26" s="2">
        <v>0</v>
      </c>
      <c r="EL26" s="2" t="s">
        <v>27</v>
      </c>
      <c r="EM26" s="2" t="s">
        <v>28</v>
      </c>
      <c r="EN26" s="2"/>
      <c r="EO26" s="2" t="s">
        <v>6</v>
      </c>
      <c r="EP26" s="2"/>
      <c r="EQ26" s="2">
        <v>0</v>
      </c>
      <c r="ER26" s="2">
        <v>4945.3999999999996</v>
      </c>
      <c r="ES26" s="2">
        <v>5044.3100000000004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0"/>
        <v>0</v>
      </c>
      <c r="FS26" s="2">
        <v>0</v>
      </c>
      <c r="FT26" s="2"/>
      <c r="FU26" s="2"/>
      <c r="FV26" s="2"/>
      <c r="FW26" s="2"/>
      <c r="FX26" s="2">
        <v>106</v>
      </c>
      <c r="FY26" s="2">
        <v>65</v>
      </c>
      <c r="FZ26" s="2"/>
      <c r="GA26" s="2" t="s">
        <v>29</v>
      </c>
      <c r="GB26" s="2"/>
      <c r="GC26" s="2"/>
      <c r="GD26" s="2">
        <v>0</v>
      </c>
      <c r="GE26" s="2"/>
      <c r="GF26" s="2">
        <v>-1313475352</v>
      </c>
      <c r="GG26" s="2">
        <v>2</v>
      </c>
      <c r="GH26" s="2">
        <v>2</v>
      </c>
      <c r="GI26" s="2">
        <v>-2</v>
      </c>
      <c r="GJ26" s="2">
        <v>0</v>
      </c>
      <c r="GK26" s="2">
        <f>ROUND(R26*(R12)/100,0)</f>
        <v>0</v>
      </c>
      <c r="GL26" s="2">
        <f t="shared" si="41"/>
        <v>0</v>
      </c>
      <c r="GM26" s="2">
        <f t="shared" si="42"/>
        <v>10089</v>
      </c>
      <c r="GN26" s="2">
        <f t="shared" si="43"/>
        <v>10089</v>
      </c>
      <c r="GO26" s="2">
        <f t="shared" si="44"/>
        <v>0</v>
      </c>
      <c r="GP26" s="2">
        <f t="shared" si="45"/>
        <v>0</v>
      </c>
      <c r="GQ26" s="2"/>
      <c r="GR26" s="2">
        <v>0</v>
      </c>
      <c r="GS26" s="2">
        <v>2</v>
      </c>
      <c r="GT26" s="2">
        <v>0</v>
      </c>
      <c r="GU26" s="2" t="s">
        <v>6</v>
      </c>
      <c r="GV26" s="2">
        <f t="shared" si="46"/>
        <v>0</v>
      </c>
      <c r="GW26" s="2">
        <v>1</v>
      </c>
      <c r="GX26" s="2">
        <f t="shared" si="47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>
        <v>-1</v>
      </c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18</v>
      </c>
      <c r="B27">
        <v>1</v>
      </c>
      <c r="C27">
        <v>8</v>
      </c>
      <c r="E27" t="s">
        <v>22</v>
      </c>
      <c r="F27" t="s">
        <v>23</v>
      </c>
      <c r="G27" t="s">
        <v>24</v>
      </c>
      <c r="H27" t="s">
        <v>25</v>
      </c>
      <c r="I27">
        <f>I25*J27</f>
        <v>2</v>
      </c>
      <c r="J27">
        <v>1</v>
      </c>
      <c r="O27">
        <f t="shared" si="14"/>
        <v>64668</v>
      </c>
      <c r="P27">
        <f t="shared" si="15"/>
        <v>64668</v>
      </c>
      <c r="Q27">
        <f t="shared" si="16"/>
        <v>0</v>
      </c>
      <c r="R27">
        <f t="shared" si="17"/>
        <v>0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</v>
      </c>
      <c r="W27">
        <f t="shared" si="22"/>
        <v>0</v>
      </c>
      <c r="X27">
        <f t="shared" si="23"/>
        <v>0</v>
      </c>
      <c r="Y27">
        <f t="shared" si="24"/>
        <v>0</v>
      </c>
      <c r="AA27">
        <v>34735140</v>
      </c>
      <c r="AB27">
        <f t="shared" si="48"/>
        <v>5044.3100000000004</v>
      </c>
      <c r="AC27">
        <f t="shared" si="25"/>
        <v>5044.3100000000004</v>
      </c>
      <c r="AD27">
        <f t="shared" si="49"/>
        <v>0</v>
      </c>
      <c r="AE27">
        <f t="shared" si="50"/>
        <v>0</v>
      </c>
      <c r="AF27">
        <f t="shared" si="51"/>
        <v>0</v>
      </c>
      <c r="AG27">
        <f t="shared" si="26"/>
        <v>0</v>
      </c>
      <c r="AH27">
        <f t="shared" si="27"/>
        <v>0</v>
      </c>
      <c r="AI27">
        <f t="shared" si="28"/>
        <v>0</v>
      </c>
      <c r="AJ27">
        <f t="shared" si="29"/>
        <v>0</v>
      </c>
      <c r="AK27">
        <v>5044.3100000000004</v>
      </c>
      <c r="AL27">
        <v>5044.3100000000004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106</v>
      </c>
      <c r="AU27">
        <v>65</v>
      </c>
      <c r="AV27">
        <v>1</v>
      </c>
      <c r="AW27">
        <v>1</v>
      </c>
      <c r="AZ27">
        <v>6.41</v>
      </c>
      <c r="BA27">
        <v>1</v>
      </c>
      <c r="BB27">
        <v>1</v>
      </c>
      <c r="BC27">
        <v>6.41</v>
      </c>
      <c r="BD27" t="s">
        <v>6</v>
      </c>
      <c r="BE27" t="s">
        <v>6</v>
      </c>
      <c r="BF27" t="s">
        <v>6</v>
      </c>
      <c r="BG27" t="s">
        <v>6</v>
      </c>
      <c r="BH27">
        <v>3</v>
      </c>
      <c r="BI27">
        <v>1</v>
      </c>
      <c r="BJ27" t="s">
        <v>6</v>
      </c>
      <c r="BM27">
        <v>0</v>
      </c>
      <c r="BN27">
        <v>0</v>
      </c>
      <c r="BO27" t="s">
        <v>6</v>
      </c>
      <c r="BP27">
        <v>0</v>
      </c>
      <c r="BQ27">
        <v>20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106</v>
      </c>
      <c r="CA27">
        <v>65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52"/>
        <v>64668</v>
      </c>
      <c r="CQ27">
        <f t="shared" si="30"/>
        <v>32334.027100000003</v>
      </c>
      <c r="CR27">
        <f t="shared" si="31"/>
        <v>0</v>
      </c>
      <c r="CS27">
        <f t="shared" si="32"/>
        <v>0</v>
      </c>
      <c r="CT27">
        <f t="shared" si="33"/>
        <v>0</v>
      </c>
      <c r="CU27">
        <f t="shared" si="34"/>
        <v>0</v>
      </c>
      <c r="CV27">
        <f t="shared" si="35"/>
        <v>0</v>
      </c>
      <c r="CW27">
        <f t="shared" si="36"/>
        <v>0</v>
      </c>
      <c r="CX27">
        <f t="shared" si="37"/>
        <v>0</v>
      </c>
      <c r="CY27">
        <f t="shared" si="38"/>
        <v>0</v>
      </c>
      <c r="CZ27">
        <f t="shared" si="39"/>
        <v>0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25</v>
      </c>
      <c r="DW27" t="s">
        <v>25</v>
      </c>
      <c r="DX27">
        <v>1</v>
      </c>
      <c r="EE27">
        <v>32653299</v>
      </c>
      <c r="EF27">
        <v>20</v>
      </c>
      <c r="EG27" t="s">
        <v>26</v>
      </c>
      <c r="EH27">
        <v>0</v>
      </c>
      <c r="EI27" t="s">
        <v>6</v>
      </c>
      <c r="EJ27">
        <v>1</v>
      </c>
      <c r="EK27">
        <v>0</v>
      </c>
      <c r="EL27" t="s">
        <v>27</v>
      </c>
      <c r="EM27" t="s">
        <v>28</v>
      </c>
      <c r="EO27" t="s">
        <v>6</v>
      </c>
      <c r="EQ27">
        <v>0</v>
      </c>
      <c r="ER27">
        <v>31700</v>
      </c>
      <c r="ES27">
        <v>5044.3100000000004</v>
      </c>
      <c r="ET27">
        <v>0</v>
      </c>
      <c r="EU27">
        <v>0</v>
      </c>
      <c r="EV27">
        <v>0</v>
      </c>
      <c r="EW27">
        <v>0</v>
      </c>
      <c r="EX27">
        <v>0</v>
      </c>
      <c r="EZ27">
        <v>5</v>
      </c>
      <c r="FC27">
        <v>0</v>
      </c>
      <c r="FD27">
        <v>18</v>
      </c>
      <c r="FF27">
        <v>31700</v>
      </c>
      <c r="FQ27">
        <v>0</v>
      </c>
      <c r="FR27">
        <f t="shared" si="40"/>
        <v>0</v>
      </c>
      <c r="FS27">
        <v>0</v>
      </c>
      <c r="FX27">
        <v>106</v>
      </c>
      <c r="FY27">
        <v>65</v>
      </c>
      <c r="GA27" t="s">
        <v>29</v>
      </c>
      <c r="GD27">
        <v>0</v>
      </c>
      <c r="GF27">
        <v>-1313475352</v>
      </c>
      <c r="GG27">
        <v>1</v>
      </c>
      <c r="GH27">
        <v>3</v>
      </c>
      <c r="GI27">
        <v>4</v>
      </c>
      <c r="GJ27">
        <v>0</v>
      </c>
      <c r="GK27">
        <f>ROUND(R27*(S12)/100,0)</f>
        <v>0</v>
      </c>
      <c r="GL27">
        <f t="shared" si="41"/>
        <v>0</v>
      </c>
      <c r="GM27">
        <f t="shared" si="42"/>
        <v>64668</v>
      </c>
      <c r="GN27">
        <f t="shared" si="43"/>
        <v>64668</v>
      </c>
      <c r="GO27">
        <f t="shared" si="44"/>
        <v>0</v>
      </c>
      <c r="GP27">
        <f t="shared" si="45"/>
        <v>0</v>
      </c>
      <c r="GR27">
        <v>1</v>
      </c>
      <c r="GS27">
        <v>1</v>
      </c>
      <c r="GT27">
        <v>0</v>
      </c>
      <c r="GU27" t="s">
        <v>6</v>
      </c>
      <c r="GV27">
        <f t="shared" si="46"/>
        <v>0</v>
      </c>
      <c r="GW27">
        <v>1</v>
      </c>
      <c r="GX27">
        <f t="shared" si="47"/>
        <v>0</v>
      </c>
      <c r="HA27">
        <v>0</v>
      </c>
      <c r="HB27">
        <v>0</v>
      </c>
      <c r="IF27">
        <v>-1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ROW(SmtRes!A12)</f>
        <v>12</v>
      </c>
      <c r="D28" s="2">
        <f>ROW(EtalonRes!A17)</f>
        <v>17</v>
      </c>
      <c r="E28" s="2" t="s">
        <v>30</v>
      </c>
      <c r="F28" s="2" t="s">
        <v>31</v>
      </c>
      <c r="G28" s="2" t="s">
        <v>32</v>
      </c>
      <c r="H28" s="2" t="s">
        <v>17</v>
      </c>
      <c r="I28" s="2">
        <f>'1.Смета.или.Акт'!E52</f>
        <v>4</v>
      </c>
      <c r="J28" s="2">
        <v>0</v>
      </c>
      <c r="K28" s="2"/>
      <c r="L28" s="2"/>
      <c r="M28" s="2"/>
      <c r="N28" s="2"/>
      <c r="O28" s="2">
        <f t="shared" si="14"/>
        <v>154</v>
      </c>
      <c r="P28" s="2">
        <f t="shared" si="15"/>
        <v>4</v>
      </c>
      <c r="Q28" s="2">
        <f t="shared" si="16"/>
        <v>134</v>
      </c>
      <c r="R28" s="2">
        <f t="shared" si="17"/>
        <v>14</v>
      </c>
      <c r="S28" s="2">
        <f t="shared" si="18"/>
        <v>16</v>
      </c>
      <c r="T28" s="2">
        <f t="shared" si="19"/>
        <v>0</v>
      </c>
      <c r="U28" s="2">
        <f t="shared" si="20"/>
        <v>1.48</v>
      </c>
      <c r="V28" s="2">
        <f t="shared" si="21"/>
        <v>1</v>
      </c>
      <c r="W28" s="2">
        <f t="shared" si="22"/>
        <v>0</v>
      </c>
      <c r="X28" s="2">
        <f t="shared" si="23"/>
        <v>39</v>
      </c>
      <c r="Y28" s="2">
        <f t="shared" si="24"/>
        <v>27</v>
      </c>
      <c r="Z28" s="2"/>
      <c r="AA28" s="2">
        <v>34735118</v>
      </c>
      <c r="AB28" s="2">
        <f>'1.Смета.или.Акт'!F52</f>
        <v>38.620000000000005</v>
      </c>
      <c r="AC28" s="2">
        <f t="shared" si="25"/>
        <v>1.03</v>
      </c>
      <c r="AD28" s="2">
        <f>'1.Смета.или.Акт'!H52</f>
        <v>33.49</v>
      </c>
      <c r="AE28" s="2">
        <f>'1.Смета.или.Акт'!I52</f>
        <v>3.38</v>
      </c>
      <c r="AF28" s="2">
        <f>'1.Смета.или.Акт'!G52</f>
        <v>4.0999999999999996</v>
      </c>
      <c r="AG28" s="2">
        <f t="shared" si="26"/>
        <v>0</v>
      </c>
      <c r="AH28" s="2">
        <f t="shared" si="27"/>
        <v>0.37</v>
      </c>
      <c r="AI28" s="2">
        <f t="shared" si="28"/>
        <v>0.25</v>
      </c>
      <c r="AJ28" s="2">
        <f t="shared" si="29"/>
        <v>0</v>
      </c>
      <c r="AK28" s="2">
        <v>38.619999999999997</v>
      </c>
      <c r="AL28" s="2">
        <v>1.03</v>
      </c>
      <c r="AM28" s="2">
        <v>33.49</v>
      </c>
      <c r="AN28" s="2">
        <v>3.38</v>
      </c>
      <c r="AO28" s="2">
        <v>4.0999999999999996</v>
      </c>
      <c r="AP28" s="2">
        <v>0</v>
      </c>
      <c r="AQ28" s="2">
        <v>0.37</v>
      </c>
      <c r="AR28" s="2">
        <v>0.25</v>
      </c>
      <c r="AS28" s="2">
        <v>0</v>
      </c>
      <c r="AT28" s="2">
        <f>'1.Смета.или.Акт'!E53</f>
        <v>130</v>
      </c>
      <c r="AU28" s="2">
        <f>'1.Смета.или.Акт'!E54</f>
        <v>89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1</v>
      </c>
      <c r="BJ28" s="2" t="s">
        <v>33</v>
      </c>
      <c r="BK28" s="2"/>
      <c r="BL28" s="2"/>
      <c r="BM28" s="2">
        <v>22001</v>
      </c>
      <c r="BN28" s="2">
        <v>0</v>
      </c>
      <c r="BO28" s="2" t="s">
        <v>6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130</v>
      </c>
      <c r="CA28" s="2">
        <v>89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>IF('1.Смета.или.Акт'!F52=AC28+AD28+AF28,P28+Q28+S28,I28*AB28)</f>
        <v>154</v>
      </c>
      <c r="CQ28" s="2">
        <f t="shared" si="30"/>
        <v>1.03</v>
      </c>
      <c r="CR28" s="2">
        <f t="shared" si="31"/>
        <v>33.49</v>
      </c>
      <c r="CS28" s="2">
        <f t="shared" si="32"/>
        <v>3.38</v>
      </c>
      <c r="CT28" s="2">
        <f t="shared" si="33"/>
        <v>4.0999999999999996</v>
      </c>
      <c r="CU28" s="2">
        <f t="shared" si="34"/>
        <v>0</v>
      </c>
      <c r="CV28" s="2">
        <f t="shared" si="35"/>
        <v>0.37</v>
      </c>
      <c r="CW28" s="2">
        <f t="shared" si="36"/>
        <v>0.25</v>
      </c>
      <c r="CX28" s="2">
        <f t="shared" si="37"/>
        <v>0</v>
      </c>
      <c r="CY28" s="2">
        <f t="shared" si="38"/>
        <v>39</v>
      </c>
      <c r="CZ28" s="2">
        <f t="shared" si="39"/>
        <v>26.7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17</v>
      </c>
      <c r="DW28" s="2" t="str">
        <f>'1.Смета.или.Акт'!D52</f>
        <v>ШТ</v>
      </c>
      <c r="DX28" s="2">
        <v>1</v>
      </c>
      <c r="DY28" s="2"/>
      <c r="DZ28" s="2"/>
      <c r="EA28" s="2"/>
      <c r="EB28" s="2"/>
      <c r="EC28" s="2"/>
      <c r="ED28" s="2"/>
      <c r="EE28" s="2">
        <v>32653391</v>
      </c>
      <c r="EF28" s="2">
        <v>1</v>
      </c>
      <c r="EG28" s="2" t="s">
        <v>34</v>
      </c>
      <c r="EH28" s="2">
        <v>0</v>
      </c>
      <c r="EI28" s="2" t="s">
        <v>6</v>
      </c>
      <c r="EJ28" s="2">
        <v>1</v>
      </c>
      <c r="EK28" s="2">
        <v>22001</v>
      </c>
      <c r="EL28" s="2" t="s">
        <v>35</v>
      </c>
      <c r="EM28" s="2" t="s">
        <v>36</v>
      </c>
      <c r="EN28" s="2"/>
      <c r="EO28" s="2" t="s">
        <v>6</v>
      </c>
      <c r="EP28" s="2"/>
      <c r="EQ28" s="2">
        <v>0</v>
      </c>
      <c r="ER28" s="2">
        <v>38.619999999999997</v>
      </c>
      <c r="ES28" s="2">
        <v>1.03</v>
      </c>
      <c r="ET28" s="2">
        <v>33.49</v>
      </c>
      <c r="EU28" s="2">
        <v>3.38</v>
      </c>
      <c r="EV28" s="2">
        <v>4.0999999999999996</v>
      </c>
      <c r="EW28" s="2">
        <v>0.37</v>
      </c>
      <c r="EX28" s="2">
        <v>0.25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0"/>
        <v>0</v>
      </c>
      <c r="FS28" s="2">
        <v>0</v>
      </c>
      <c r="FT28" s="2"/>
      <c r="FU28" s="2"/>
      <c r="FV28" s="2"/>
      <c r="FW28" s="2"/>
      <c r="FX28" s="2">
        <v>130</v>
      </c>
      <c r="FY28" s="2">
        <v>89</v>
      </c>
      <c r="FZ28" s="2"/>
      <c r="GA28" s="2" t="s">
        <v>6</v>
      </c>
      <c r="GB28" s="2"/>
      <c r="GC28" s="2"/>
      <c r="GD28" s="2">
        <v>0</v>
      </c>
      <c r="GE28" s="2"/>
      <c r="GF28" s="2">
        <v>1216238594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1"/>
        <v>0</v>
      </c>
      <c r="GM28" s="2">
        <f t="shared" si="42"/>
        <v>220</v>
      </c>
      <c r="GN28" s="2">
        <f t="shared" si="43"/>
        <v>220</v>
      </c>
      <c r="GO28" s="2">
        <f t="shared" si="44"/>
        <v>0</v>
      </c>
      <c r="GP28" s="2">
        <f t="shared" si="45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46"/>
        <v>0</v>
      </c>
      <c r="GW28" s="2">
        <v>1</v>
      </c>
      <c r="GX28" s="2">
        <f t="shared" si="47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>
        <v>-1</v>
      </c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ROW(SmtRes!A16)</f>
        <v>16</v>
      </c>
      <c r="D29">
        <f>ROW(EtalonRes!A22)</f>
        <v>22</v>
      </c>
      <c r="E29" t="s">
        <v>30</v>
      </c>
      <c r="F29" t="s">
        <v>31</v>
      </c>
      <c r="G29" t="s">
        <v>32</v>
      </c>
      <c r="H29" t="s">
        <v>17</v>
      </c>
      <c r="I29">
        <f>'1.Смета.или.Акт'!E52</f>
        <v>4</v>
      </c>
      <c r="J29">
        <v>0</v>
      </c>
      <c r="O29">
        <f t="shared" si="14"/>
        <v>990</v>
      </c>
      <c r="P29">
        <f t="shared" si="15"/>
        <v>26</v>
      </c>
      <c r="Q29">
        <f t="shared" si="16"/>
        <v>859</v>
      </c>
      <c r="R29">
        <f t="shared" si="17"/>
        <v>87</v>
      </c>
      <c r="S29">
        <f t="shared" si="18"/>
        <v>105</v>
      </c>
      <c r="T29">
        <f t="shared" si="19"/>
        <v>0</v>
      </c>
      <c r="U29">
        <f t="shared" si="20"/>
        <v>1.48</v>
      </c>
      <c r="V29">
        <f t="shared" si="21"/>
        <v>1</v>
      </c>
      <c r="W29">
        <f t="shared" si="22"/>
        <v>0</v>
      </c>
      <c r="X29">
        <f t="shared" si="23"/>
        <v>250</v>
      </c>
      <c r="Y29">
        <f t="shared" si="24"/>
        <v>171</v>
      </c>
      <c r="AA29">
        <v>34735140</v>
      </c>
      <c r="AB29">
        <f t="shared" si="48"/>
        <v>38.619999999999997</v>
      </c>
      <c r="AC29">
        <f t="shared" si="25"/>
        <v>1.03</v>
      </c>
      <c r="AD29">
        <f t="shared" si="49"/>
        <v>33.49</v>
      </c>
      <c r="AE29">
        <f t="shared" si="50"/>
        <v>3.38</v>
      </c>
      <c r="AF29">
        <f t="shared" si="51"/>
        <v>4.0999999999999996</v>
      </c>
      <c r="AG29">
        <f t="shared" si="26"/>
        <v>0</v>
      </c>
      <c r="AH29">
        <f t="shared" si="27"/>
        <v>0.37</v>
      </c>
      <c r="AI29">
        <f t="shared" si="28"/>
        <v>0.25</v>
      </c>
      <c r="AJ29">
        <f t="shared" si="29"/>
        <v>0</v>
      </c>
      <c r="AK29">
        <v>38.619999999999997</v>
      </c>
      <c r="AL29">
        <v>1.03</v>
      </c>
      <c r="AM29">
        <v>33.49</v>
      </c>
      <c r="AN29">
        <v>3.38</v>
      </c>
      <c r="AO29">
        <v>4.0999999999999996</v>
      </c>
      <c r="AP29">
        <v>0</v>
      </c>
      <c r="AQ29">
        <v>0.37</v>
      </c>
      <c r="AR29">
        <v>0.25</v>
      </c>
      <c r="AS29">
        <v>0</v>
      </c>
      <c r="AT29">
        <v>130</v>
      </c>
      <c r="AU29">
        <v>89</v>
      </c>
      <c r="AV29">
        <v>1</v>
      </c>
      <c r="AW29">
        <v>1</v>
      </c>
      <c r="AZ29">
        <v>6.41</v>
      </c>
      <c r="BA29">
        <v>6.41</v>
      </c>
      <c r="BB29">
        <v>6.41</v>
      </c>
      <c r="BC29">
        <v>6.41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1</v>
      </c>
      <c r="BJ29" t="s">
        <v>33</v>
      </c>
      <c r="BM29">
        <v>22001</v>
      </c>
      <c r="BN29">
        <v>0</v>
      </c>
      <c r="BO29" t="s">
        <v>6</v>
      </c>
      <c r="BP29">
        <v>0</v>
      </c>
      <c r="BQ29">
        <v>1</v>
      </c>
      <c r="BR29">
        <v>0</v>
      </c>
      <c r="BS29">
        <v>6.41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130</v>
      </c>
      <c r="CA29">
        <v>89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52"/>
        <v>990</v>
      </c>
      <c r="CQ29">
        <f t="shared" si="30"/>
        <v>6.6023000000000005</v>
      </c>
      <c r="CR29">
        <f t="shared" si="31"/>
        <v>214.67090000000002</v>
      </c>
      <c r="CS29">
        <f t="shared" si="32"/>
        <v>21.665800000000001</v>
      </c>
      <c r="CT29">
        <f t="shared" si="33"/>
        <v>26.280999999999999</v>
      </c>
      <c r="CU29">
        <f t="shared" si="34"/>
        <v>0</v>
      </c>
      <c r="CV29">
        <f t="shared" si="35"/>
        <v>0.37</v>
      </c>
      <c r="CW29">
        <f t="shared" si="36"/>
        <v>0.25</v>
      </c>
      <c r="CX29">
        <f t="shared" si="37"/>
        <v>0</v>
      </c>
      <c r="CY29">
        <f t="shared" si="38"/>
        <v>249.6</v>
      </c>
      <c r="CZ29">
        <f t="shared" si="39"/>
        <v>170.88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17</v>
      </c>
      <c r="DW29" t="s">
        <v>17</v>
      </c>
      <c r="DX29">
        <v>1</v>
      </c>
      <c r="EE29">
        <v>32653391</v>
      </c>
      <c r="EF29">
        <v>1</v>
      </c>
      <c r="EG29" t="s">
        <v>34</v>
      </c>
      <c r="EH29">
        <v>0</v>
      </c>
      <c r="EI29" t="s">
        <v>6</v>
      </c>
      <c r="EJ29">
        <v>1</v>
      </c>
      <c r="EK29">
        <v>22001</v>
      </c>
      <c r="EL29" t="s">
        <v>35</v>
      </c>
      <c r="EM29" t="s">
        <v>36</v>
      </c>
      <c r="EO29" t="s">
        <v>6</v>
      </c>
      <c r="EQ29">
        <v>0</v>
      </c>
      <c r="ER29">
        <v>38.619999999999997</v>
      </c>
      <c r="ES29">
        <v>1.03</v>
      </c>
      <c r="ET29">
        <v>33.49</v>
      </c>
      <c r="EU29">
        <v>3.38</v>
      </c>
      <c r="EV29">
        <v>4.0999999999999996</v>
      </c>
      <c r="EW29">
        <v>0.37</v>
      </c>
      <c r="EX29">
        <v>0.25</v>
      </c>
      <c r="EY29">
        <v>0</v>
      </c>
      <c r="FQ29">
        <v>0</v>
      </c>
      <c r="FR29">
        <f t="shared" si="40"/>
        <v>0</v>
      </c>
      <c r="FS29">
        <v>0</v>
      </c>
      <c r="FX29">
        <v>130</v>
      </c>
      <c r="FY29">
        <v>89</v>
      </c>
      <c r="GA29" t="s">
        <v>6</v>
      </c>
      <c r="GD29">
        <v>0</v>
      </c>
      <c r="GF29">
        <v>1216238594</v>
      </c>
      <c r="GG29">
        <v>1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1"/>
        <v>0</v>
      </c>
      <c r="GM29">
        <f t="shared" si="42"/>
        <v>1411</v>
      </c>
      <c r="GN29">
        <f t="shared" si="43"/>
        <v>1411</v>
      </c>
      <c r="GO29">
        <f t="shared" si="44"/>
        <v>0</v>
      </c>
      <c r="GP29">
        <f t="shared" si="45"/>
        <v>0</v>
      </c>
      <c r="GR29">
        <v>0</v>
      </c>
      <c r="GS29">
        <v>3</v>
      </c>
      <c r="GT29">
        <v>0</v>
      </c>
      <c r="GU29" t="s">
        <v>6</v>
      </c>
      <c r="GV29">
        <f t="shared" si="46"/>
        <v>0</v>
      </c>
      <c r="GW29">
        <v>1</v>
      </c>
      <c r="GX29">
        <f t="shared" si="47"/>
        <v>0</v>
      </c>
      <c r="HA29">
        <v>0</v>
      </c>
      <c r="HB29">
        <v>0</v>
      </c>
      <c r="IF29">
        <v>-1</v>
      </c>
      <c r="IK29">
        <v>0</v>
      </c>
    </row>
    <row r="30" spans="1:255" x14ac:dyDescent="0.2">
      <c r="A30" s="2">
        <v>18</v>
      </c>
      <c r="B30" s="2">
        <v>1</v>
      </c>
      <c r="C30" s="2">
        <v>12</v>
      </c>
      <c r="D30" s="2"/>
      <c r="E30" s="2" t="s">
        <v>37</v>
      </c>
      <c r="F30" s="2" t="str">
        <f>'1.Смета.или.Акт'!B56</f>
        <v>прайс лист</v>
      </c>
      <c r="G30" s="2" t="str">
        <f>'1.Смета.или.Акт'!C56</f>
        <v>Фланцы стальные плоские</v>
      </c>
      <c r="H30" s="2" t="s">
        <v>39</v>
      </c>
      <c r="I30" s="2">
        <f>I28*J30</f>
        <v>4</v>
      </c>
      <c r="J30" s="2">
        <v>1</v>
      </c>
      <c r="K30" s="2"/>
      <c r="L30" s="2"/>
      <c r="M30" s="2"/>
      <c r="N30" s="2"/>
      <c r="O30" s="2">
        <f t="shared" si="14"/>
        <v>255</v>
      </c>
      <c r="P30" s="2">
        <f t="shared" si="15"/>
        <v>255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34735118</v>
      </c>
      <c r="AB30" s="2">
        <f t="shared" si="48"/>
        <v>63.65</v>
      </c>
      <c r="AC30" s="2">
        <f>'1.Смета.или.Акт'!F56</f>
        <v>63.65</v>
      </c>
      <c r="AD30" s="2">
        <f t="shared" si="49"/>
        <v>0</v>
      </c>
      <c r="AE30" s="2">
        <f t="shared" si="50"/>
        <v>0</v>
      </c>
      <c r="AF30" s="2">
        <f t="shared" si="51"/>
        <v>0</v>
      </c>
      <c r="AG30" s="2">
        <f t="shared" si="26"/>
        <v>0</v>
      </c>
      <c r="AH30" s="2">
        <f t="shared" si="27"/>
        <v>0</v>
      </c>
      <c r="AI30" s="2">
        <f t="shared" si="28"/>
        <v>0</v>
      </c>
      <c r="AJ30" s="2">
        <f t="shared" si="29"/>
        <v>0</v>
      </c>
      <c r="AK30" s="2">
        <v>63.65</v>
      </c>
      <c r="AL30" s="2">
        <v>63.65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106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3</v>
      </c>
      <c r="BI30" s="2">
        <v>1</v>
      </c>
      <c r="BJ30" s="2" t="s">
        <v>6</v>
      </c>
      <c r="BK30" s="2"/>
      <c r="BL30" s="2"/>
      <c r="BM30" s="2">
        <v>0</v>
      </c>
      <c r="BN30" s="2">
        <v>0</v>
      </c>
      <c r="BO30" s="2" t="s">
        <v>6</v>
      </c>
      <c r="BP30" s="2">
        <v>0</v>
      </c>
      <c r="BQ30" s="2">
        <v>20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106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>IF('1.Смета.или.Акт'!F56=AC30+AD30+AF30,P30+Q30+S30,I30*AB30)</f>
        <v>255</v>
      </c>
      <c r="CQ30" s="2">
        <f t="shared" si="30"/>
        <v>63.65</v>
      </c>
      <c r="CR30" s="2">
        <f t="shared" si="31"/>
        <v>0</v>
      </c>
      <c r="CS30" s="2">
        <f t="shared" si="32"/>
        <v>0</v>
      </c>
      <c r="CT30" s="2">
        <f t="shared" si="33"/>
        <v>0</v>
      </c>
      <c r="CU30" s="2">
        <f t="shared" si="34"/>
        <v>0</v>
      </c>
      <c r="CV30" s="2">
        <f t="shared" si="35"/>
        <v>0</v>
      </c>
      <c r="CW30" s="2">
        <f t="shared" si="36"/>
        <v>0</v>
      </c>
      <c r="CX30" s="2">
        <f t="shared" si="37"/>
        <v>0</v>
      </c>
      <c r="CY30" s="2">
        <f t="shared" si="38"/>
        <v>0</v>
      </c>
      <c r="CZ30" s="2">
        <f t="shared" si="39"/>
        <v>0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1010</v>
      </c>
      <c r="DV30" s="2" t="s">
        <v>39</v>
      </c>
      <c r="DW30" s="2" t="str">
        <f>'1.Смета.или.Акт'!D56</f>
        <v>шт.</v>
      </c>
      <c r="DX30" s="2">
        <v>1</v>
      </c>
      <c r="DY30" s="2"/>
      <c r="DZ30" s="2"/>
      <c r="EA30" s="2"/>
      <c r="EB30" s="2"/>
      <c r="EC30" s="2"/>
      <c r="ED30" s="2"/>
      <c r="EE30" s="2">
        <v>32653299</v>
      </c>
      <c r="EF30" s="2">
        <v>20</v>
      </c>
      <c r="EG30" s="2" t="s">
        <v>26</v>
      </c>
      <c r="EH30" s="2">
        <v>0</v>
      </c>
      <c r="EI30" s="2" t="s">
        <v>6</v>
      </c>
      <c r="EJ30" s="2">
        <v>1</v>
      </c>
      <c r="EK30" s="2">
        <v>0</v>
      </c>
      <c r="EL30" s="2" t="s">
        <v>27</v>
      </c>
      <c r="EM30" s="2" t="s">
        <v>28</v>
      </c>
      <c r="EN30" s="2"/>
      <c r="EO30" s="2" t="s">
        <v>6</v>
      </c>
      <c r="EP30" s="2"/>
      <c r="EQ30" s="2">
        <v>0</v>
      </c>
      <c r="ER30" s="2">
        <v>62.4</v>
      </c>
      <c r="ES30" s="2">
        <v>63.65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0"/>
        <v>0</v>
      </c>
      <c r="FS30" s="2">
        <v>0</v>
      </c>
      <c r="FT30" s="2"/>
      <c r="FU30" s="2"/>
      <c r="FV30" s="2"/>
      <c r="FW30" s="2"/>
      <c r="FX30" s="2">
        <v>106</v>
      </c>
      <c r="FY30" s="2">
        <v>65</v>
      </c>
      <c r="FZ30" s="2"/>
      <c r="GA30" s="2" t="s">
        <v>40</v>
      </c>
      <c r="GB30" s="2"/>
      <c r="GC30" s="2"/>
      <c r="GD30" s="2">
        <v>0</v>
      </c>
      <c r="GE30" s="2"/>
      <c r="GF30" s="2">
        <v>1882555327</v>
      </c>
      <c r="GG30" s="2">
        <v>2</v>
      </c>
      <c r="GH30" s="2">
        <v>2</v>
      </c>
      <c r="GI30" s="2">
        <v>-2</v>
      </c>
      <c r="GJ30" s="2">
        <v>0</v>
      </c>
      <c r="GK30" s="2">
        <f>ROUND(R30*(R12)/100,0)</f>
        <v>0</v>
      </c>
      <c r="GL30" s="2">
        <f t="shared" si="41"/>
        <v>0</v>
      </c>
      <c r="GM30" s="2">
        <f t="shared" si="42"/>
        <v>255</v>
      </c>
      <c r="GN30" s="2">
        <f t="shared" si="43"/>
        <v>255</v>
      </c>
      <c r="GO30" s="2">
        <f t="shared" si="44"/>
        <v>0</v>
      </c>
      <c r="GP30" s="2">
        <f t="shared" si="45"/>
        <v>0</v>
      </c>
      <c r="GQ30" s="2"/>
      <c r="GR30" s="2">
        <v>0</v>
      </c>
      <c r="GS30" s="2">
        <v>2</v>
      </c>
      <c r="GT30" s="2">
        <v>0</v>
      </c>
      <c r="GU30" s="2" t="s">
        <v>6</v>
      </c>
      <c r="GV30" s="2">
        <f t="shared" si="46"/>
        <v>0</v>
      </c>
      <c r="GW30" s="2">
        <v>1</v>
      </c>
      <c r="GX30" s="2">
        <f t="shared" si="47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>
        <v>-1</v>
      </c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18</v>
      </c>
      <c r="B31">
        <v>1</v>
      </c>
      <c r="C31">
        <v>16</v>
      </c>
      <c r="E31" t="s">
        <v>37</v>
      </c>
      <c r="F31" t="s">
        <v>23</v>
      </c>
      <c r="G31" t="s">
        <v>38</v>
      </c>
      <c r="H31" t="s">
        <v>39</v>
      </c>
      <c r="I31">
        <f>I29*J31</f>
        <v>4</v>
      </c>
      <c r="J31">
        <v>1</v>
      </c>
      <c r="O31">
        <f t="shared" si="14"/>
        <v>1632</v>
      </c>
      <c r="P31">
        <f t="shared" si="15"/>
        <v>1632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34735140</v>
      </c>
      <c r="AB31">
        <f t="shared" si="48"/>
        <v>63.65</v>
      </c>
      <c r="AC31">
        <f t="shared" si="25"/>
        <v>63.65</v>
      </c>
      <c r="AD31">
        <f t="shared" si="49"/>
        <v>0</v>
      </c>
      <c r="AE31">
        <f t="shared" si="50"/>
        <v>0</v>
      </c>
      <c r="AF31">
        <f t="shared" si="51"/>
        <v>0</v>
      </c>
      <c r="AG31">
        <f t="shared" si="26"/>
        <v>0</v>
      </c>
      <c r="AH31">
        <f t="shared" si="27"/>
        <v>0</v>
      </c>
      <c r="AI31">
        <f t="shared" si="28"/>
        <v>0</v>
      </c>
      <c r="AJ31">
        <f t="shared" si="29"/>
        <v>0</v>
      </c>
      <c r="AK31">
        <v>63.65</v>
      </c>
      <c r="AL31">
        <v>63.65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106</v>
      </c>
      <c r="AU31">
        <v>65</v>
      </c>
      <c r="AV31">
        <v>1</v>
      </c>
      <c r="AW31">
        <v>1</v>
      </c>
      <c r="AZ31">
        <v>6.41</v>
      </c>
      <c r="BA31">
        <v>1</v>
      </c>
      <c r="BB31">
        <v>1</v>
      </c>
      <c r="BC31">
        <v>6.41</v>
      </c>
      <c r="BD31" t="s">
        <v>6</v>
      </c>
      <c r="BE31" t="s">
        <v>6</v>
      </c>
      <c r="BF31" t="s">
        <v>6</v>
      </c>
      <c r="BG31" t="s">
        <v>6</v>
      </c>
      <c r="BH31">
        <v>3</v>
      </c>
      <c r="BI31">
        <v>1</v>
      </c>
      <c r="BJ31" t="s">
        <v>6</v>
      </c>
      <c r="BM31">
        <v>0</v>
      </c>
      <c r="BN31">
        <v>0</v>
      </c>
      <c r="BO31" t="s">
        <v>6</v>
      </c>
      <c r="BP31">
        <v>0</v>
      </c>
      <c r="BQ31">
        <v>20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106</v>
      </c>
      <c r="CA31">
        <v>65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52"/>
        <v>1632</v>
      </c>
      <c r="CQ31">
        <f t="shared" si="30"/>
        <v>407.99650000000003</v>
      </c>
      <c r="CR31">
        <f t="shared" si="31"/>
        <v>0</v>
      </c>
      <c r="CS31">
        <f t="shared" si="32"/>
        <v>0</v>
      </c>
      <c r="CT31">
        <f t="shared" si="33"/>
        <v>0</v>
      </c>
      <c r="CU31">
        <f t="shared" si="34"/>
        <v>0</v>
      </c>
      <c r="CV31">
        <f t="shared" si="35"/>
        <v>0</v>
      </c>
      <c r="CW31">
        <f t="shared" si="36"/>
        <v>0</v>
      </c>
      <c r="CX31">
        <f t="shared" si="37"/>
        <v>0</v>
      </c>
      <c r="CY31">
        <f t="shared" si="38"/>
        <v>0</v>
      </c>
      <c r="CZ31">
        <f t="shared" si="39"/>
        <v>0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39</v>
      </c>
      <c r="DW31" t="s">
        <v>39</v>
      </c>
      <c r="DX31">
        <v>1</v>
      </c>
      <c r="EE31">
        <v>32653299</v>
      </c>
      <c r="EF31">
        <v>20</v>
      </c>
      <c r="EG31" t="s">
        <v>26</v>
      </c>
      <c r="EH31">
        <v>0</v>
      </c>
      <c r="EI31" t="s">
        <v>6</v>
      </c>
      <c r="EJ31">
        <v>1</v>
      </c>
      <c r="EK31">
        <v>0</v>
      </c>
      <c r="EL31" t="s">
        <v>27</v>
      </c>
      <c r="EM31" t="s">
        <v>28</v>
      </c>
      <c r="EO31" t="s">
        <v>6</v>
      </c>
      <c r="EQ31">
        <v>0</v>
      </c>
      <c r="ER31">
        <v>400</v>
      </c>
      <c r="ES31">
        <v>63.65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5</v>
      </c>
      <c r="FC31">
        <v>0</v>
      </c>
      <c r="FD31">
        <v>18</v>
      </c>
      <c r="FF31">
        <v>400</v>
      </c>
      <c r="FQ31">
        <v>0</v>
      </c>
      <c r="FR31">
        <f t="shared" si="40"/>
        <v>0</v>
      </c>
      <c r="FS31">
        <v>0</v>
      </c>
      <c r="FX31">
        <v>106</v>
      </c>
      <c r="FY31">
        <v>65</v>
      </c>
      <c r="GA31" t="s">
        <v>40</v>
      </c>
      <c r="GD31">
        <v>0</v>
      </c>
      <c r="GF31">
        <v>1882555327</v>
      </c>
      <c r="GG31">
        <v>1</v>
      </c>
      <c r="GH31">
        <v>3</v>
      </c>
      <c r="GI31">
        <v>4</v>
      </c>
      <c r="GJ31">
        <v>0</v>
      </c>
      <c r="GK31">
        <f>ROUND(R31*(S12)/100,0)</f>
        <v>0</v>
      </c>
      <c r="GL31">
        <f t="shared" si="41"/>
        <v>0</v>
      </c>
      <c r="GM31">
        <f t="shared" si="42"/>
        <v>1632</v>
      </c>
      <c r="GN31">
        <f t="shared" si="43"/>
        <v>1632</v>
      </c>
      <c r="GO31">
        <f t="shared" si="44"/>
        <v>0</v>
      </c>
      <c r="GP31">
        <f t="shared" si="45"/>
        <v>0</v>
      </c>
      <c r="GR31">
        <v>1</v>
      </c>
      <c r="GS31">
        <v>1</v>
      </c>
      <c r="GT31">
        <v>0</v>
      </c>
      <c r="GU31" t="s">
        <v>6</v>
      </c>
      <c r="GV31">
        <f t="shared" si="46"/>
        <v>0</v>
      </c>
      <c r="GW31">
        <v>1</v>
      </c>
      <c r="GX31">
        <f t="shared" si="47"/>
        <v>0</v>
      </c>
      <c r="HA31">
        <v>0</v>
      </c>
      <c r="HB31">
        <v>0</v>
      </c>
      <c r="IF31">
        <v>-1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ROW(SmtRes!A23)</f>
        <v>23</v>
      </c>
      <c r="D32" s="2">
        <f>ROW(EtalonRes!A34)</f>
        <v>34</v>
      </c>
      <c r="E32" s="2" t="s">
        <v>41</v>
      </c>
      <c r="F32" s="2" t="s">
        <v>42</v>
      </c>
      <c r="G32" s="2" t="s">
        <v>43</v>
      </c>
      <c r="H32" s="2" t="s">
        <v>44</v>
      </c>
      <c r="I32" s="2">
        <f>'1.Смета.или.Акт'!E58</f>
        <v>0.06</v>
      </c>
      <c r="J32" s="2">
        <v>0</v>
      </c>
      <c r="K32" s="2"/>
      <c r="L32" s="2"/>
      <c r="M32" s="2"/>
      <c r="N32" s="2"/>
      <c r="O32" s="2">
        <f t="shared" si="14"/>
        <v>781</v>
      </c>
      <c r="P32" s="2">
        <f t="shared" si="15"/>
        <v>719</v>
      </c>
      <c r="Q32" s="2">
        <f t="shared" si="16"/>
        <v>26</v>
      </c>
      <c r="R32" s="2">
        <f t="shared" si="17"/>
        <v>3</v>
      </c>
      <c r="S32" s="2">
        <f t="shared" si="18"/>
        <v>36</v>
      </c>
      <c r="T32" s="2">
        <f t="shared" si="19"/>
        <v>0</v>
      </c>
      <c r="U32" s="2">
        <f t="shared" si="20"/>
        <v>3.7320000000000002</v>
      </c>
      <c r="V32" s="2">
        <f t="shared" si="21"/>
        <v>0.20879999999999999</v>
      </c>
      <c r="W32" s="2">
        <f t="shared" si="22"/>
        <v>0</v>
      </c>
      <c r="X32" s="2">
        <f t="shared" si="23"/>
        <v>37</v>
      </c>
      <c r="Y32" s="2">
        <f t="shared" si="24"/>
        <v>25</v>
      </c>
      <c r="Z32" s="2"/>
      <c r="AA32" s="2">
        <v>34735118</v>
      </c>
      <c r="AB32" s="2">
        <f>'1.Смета.или.Акт'!F58</f>
        <v>13013.710000000001</v>
      </c>
      <c r="AC32" s="2">
        <f t="shared" si="25"/>
        <v>11983.84</v>
      </c>
      <c r="AD32" s="2">
        <f>'1.Смета.или.Акт'!H58</f>
        <v>431.51</v>
      </c>
      <c r="AE32" s="2">
        <f>'1.Смета.или.Акт'!I58</f>
        <v>43.67</v>
      </c>
      <c r="AF32" s="2">
        <f>'1.Смета.или.Акт'!G58</f>
        <v>598.36</v>
      </c>
      <c r="AG32" s="2">
        <f t="shared" si="26"/>
        <v>0</v>
      </c>
      <c r="AH32" s="2">
        <f t="shared" si="27"/>
        <v>62.2</v>
      </c>
      <c r="AI32" s="2">
        <f t="shared" si="28"/>
        <v>3.48</v>
      </c>
      <c r="AJ32" s="2">
        <f t="shared" si="29"/>
        <v>0</v>
      </c>
      <c r="AK32" s="2">
        <v>13013.71</v>
      </c>
      <c r="AL32" s="2">
        <v>11983.84</v>
      </c>
      <c r="AM32" s="2">
        <v>431.51</v>
      </c>
      <c r="AN32" s="2">
        <v>43.67</v>
      </c>
      <c r="AO32" s="2">
        <v>598.36</v>
      </c>
      <c r="AP32" s="2">
        <v>0</v>
      </c>
      <c r="AQ32" s="2">
        <v>62.2</v>
      </c>
      <c r="AR32" s="2">
        <v>3.48</v>
      </c>
      <c r="AS32" s="2">
        <v>0</v>
      </c>
      <c r="AT32" s="2">
        <f>'1.Смета.или.Акт'!E59</f>
        <v>95</v>
      </c>
      <c r="AU32" s="2">
        <f>'1.Смета.или.Акт'!E60</f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0</v>
      </c>
      <c r="BI32" s="2">
        <v>2</v>
      </c>
      <c r="BJ32" s="2" t="s">
        <v>45</v>
      </c>
      <c r="BK32" s="2"/>
      <c r="BL32" s="2"/>
      <c r="BM32" s="2">
        <v>108001</v>
      </c>
      <c r="BN32" s="2">
        <v>0</v>
      </c>
      <c r="BO32" s="2" t="s">
        <v>6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>IF('1.Смета.или.Акт'!F58=AC32+AD32+AF32,P32+Q32+S32,I32*AB32)</f>
        <v>781</v>
      </c>
      <c r="CQ32" s="2">
        <f t="shared" si="30"/>
        <v>11983.84</v>
      </c>
      <c r="CR32" s="2">
        <f t="shared" si="31"/>
        <v>431.51</v>
      </c>
      <c r="CS32" s="2">
        <f t="shared" si="32"/>
        <v>43.67</v>
      </c>
      <c r="CT32" s="2">
        <f t="shared" si="33"/>
        <v>598.36</v>
      </c>
      <c r="CU32" s="2">
        <f t="shared" si="34"/>
        <v>0</v>
      </c>
      <c r="CV32" s="2">
        <f t="shared" si="35"/>
        <v>62.2</v>
      </c>
      <c r="CW32" s="2">
        <f t="shared" si="36"/>
        <v>3.48</v>
      </c>
      <c r="CX32" s="2">
        <f t="shared" si="37"/>
        <v>0</v>
      </c>
      <c r="CY32" s="2">
        <f t="shared" si="38"/>
        <v>37.049999999999997</v>
      </c>
      <c r="CZ32" s="2">
        <f t="shared" si="39"/>
        <v>25.35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1009</v>
      </c>
      <c r="DV32" s="2" t="s">
        <v>44</v>
      </c>
      <c r="DW32" s="2" t="str">
        <f>'1.Смета.или.Акт'!D58</f>
        <v>т</v>
      </c>
      <c r="DX32" s="2">
        <v>1000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19</v>
      </c>
      <c r="EH32" s="2">
        <v>0</v>
      </c>
      <c r="EI32" s="2" t="s">
        <v>6</v>
      </c>
      <c r="EJ32" s="2">
        <v>2</v>
      </c>
      <c r="EK32" s="2">
        <v>108001</v>
      </c>
      <c r="EL32" s="2" t="s">
        <v>46</v>
      </c>
      <c r="EM32" s="2" t="s">
        <v>47</v>
      </c>
      <c r="EN32" s="2"/>
      <c r="EO32" s="2" t="s">
        <v>6</v>
      </c>
      <c r="EP32" s="2"/>
      <c r="EQ32" s="2">
        <v>0</v>
      </c>
      <c r="ER32" s="2">
        <v>13013.71</v>
      </c>
      <c r="ES32" s="2">
        <v>11983.84</v>
      </c>
      <c r="ET32" s="2">
        <v>431.51</v>
      </c>
      <c r="EU32" s="2">
        <v>43.67</v>
      </c>
      <c r="EV32" s="2">
        <v>598.36</v>
      </c>
      <c r="EW32" s="2">
        <v>62.2</v>
      </c>
      <c r="EX32" s="2">
        <v>3.48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0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6</v>
      </c>
      <c r="GB32" s="2"/>
      <c r="GC32" s="2"/>
      <c r="GD32" s="2">
        <v>0</v>
      </c>
      <c r="GE32" s="2"/>
      <c r="GF32" s="2">
        <v>1188302152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ROUND(R32*(R12)/100,0)</f>
        <v>0</v>
      </c>
      <c r="GL32" s="2">
        <f t="shared" si="41"/>
        <v>0</v>
      </c>
      <c r="GM32" s="2">
        <f t="shared" si="42"/>
        <v>843</v>
      </c>
      <c r="GN32" s="2">
        <f t="shared" si="43"/>
        <v>0</v>
      </c>
      <c r="GO32" s="2">
        <f t="shared" si="44"/>
        <v>843</v>
      </c>
      <c r="GP32" s="2">
        <f t="shared" si="45"/>
        <v>0</v>
      </c>
      <c r="GQ32" s="2"/>
      <c r="GR32" s="2">
        <v>0</v>
      </c>
      <c r="GS32" s="2">
        <v>3</v>
      </c>
      <c r="GT32" s="2">
        <v>0</v>
      </c>
      <c r="GU32" s="2" t="s">
        <v>6</v>
      </c>
      <c r="GV32" s="2">
        <f t="shared" si="46"/>
        <v>0</v>
      </c>
      <c r="GW32" s="2">
        <v>1</v>
      </c>
      <c r="GX32" s="2">
        <f t="shared" si="47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>
        <v>-1</v>
      </c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ROW(EtalonRes!A46)</f>
        <v>46</v>
      </c>
      <c r="E33" t="s">
        <v>41</v>
      </c>
      <c r="F33" t="s">
        <v>42</v>
      </c>
      <c r="G33" t="s">
        <v>43</v>
      </c>
      <c r="H33" t="s">
        <v>44</v>
      </c>
      <c r="I33">
        <f>'1.Смета.или.Акт'!E58</f>
        <v>0.06</v>
      </c>
      <c r="J33">
        <v>0</v>
      </c>
      <c r="O33">
        <f t="shared" si="14"/>
        <v>5005</v>
      </c>
      <c r="P33">
        <f t="shared" si="15"/>
        <v>4609</v>
      </c>
      <c r="Q33">
        <f t="shared" si="16"/>
        <v>166</v>
      </c>
      <c r="R33">
        <f t="shared" si="17"/>
        <v>17</v>
      </c>
      <c r="S33">
        <f t="shared" si="18"/>
        <v>230</v>
      </c>
      <c r="T33">
        <f t="shared" si="19"/>
        <v>0</v>
      </c>
      <c r="U33">
        <f t="shared" si="20"/>
        <v>3.7320000000000002</v>
      </c>
      <c r="V33">
        <f t="shared" si="21"/>
        <v>0.20879999999999999</v>
      </c>
      <c r="W33">
        <f t="shared" si="22"/>
        <v>0</v>
      </c>
      <c r="X33">
        <f t="shared" si="23"/>
        <v>235</v>
      </c>
      <c r="Y33">
        <f t="shared" si="24"/>
        <v>161</v>
      </c>
      <c r="AA33">
        <v>34735140</v>
      </c>
      <c r="AB33">
        <f t="shared" si="48"/>
        <v>13013.71</v>
      </c>
      <c r="AC33">
        <f t="shared" si="25"/>
        <v>11983.84</v>
      </c>
      <c r="AD33">
        <f t="shared" si="49"/>
        <v>431.51</v>
      </c>
      <c r="AE33">
        <f t="shared" si="50"/>
        <v>43.67</v>
      </c>
      <c r="AF33">
        <f t="shared" si="51"/>
        <v>598.36</v>
      </c>
      <c r="AG33">
        <f t="shared" si="26"/>
        <v>0</v>
      </c>
      <c r="AH33">
        <f t="shared" si="27"/>
        <v>62.2</v>
      </c>
      <c r="AI33">
        <f t="shared" si="28"/>
        <v>3.48</v>
      </c>
      <c r="AJ33">
        <f t="shared" si="29"/>
        <v>0</v>
      </c>
      <c r="AK33">
        <v>13013.71</v>
      </c>
      <c r="AL33">
        <v>11983.84</v>
      </c>
      <c r="AM33">
        <v>431.51</v>
      </c>
      <c r="AN33">
        <v>43.67</v>
      </c>
      <c r="AO33">
        <v>598.36</v>
      </c>
      <c r="AP33">
        <v>0</v>
      </c>
      <c r="AQ33">
        <v>62.2</v>
      </c>
      <c r="AR33">
        <v>3.48</v>
      </c>
      <c r="AS33">
        <v>0</v>
      </c>
      <c r="AT33">
        <v>95</v>
      </c>
      <c r="AU33">
        <v>65</v>
      </c>
      <c r="AV33">
        <v>1</v>
      </c>
      <c r="AW33">
        <v>1</v>
      </c>
      <c r="AZ33">
        <v>6.41</v>
      </c>
      <c r="BA33">
        <v>6.41</v>
      </c>
      <c r="BB33">
        <v>6.41</v>
      </c>
      <c r="BC33">
        <v>6.41</v>
      </c>
      <c r="BD33" t="s">
        <v>6</v>
      </c>
      <c r="BE33" t="s">
        <v>6</v>
      </c>
      <c r="BF33" t="s">
        <v>6</v>
      </c>
      <c r="BG33" t="s">
        <v>6</v>
      </c>
      <c r="BH33">
        <v>0</v>
      </c>
      <c r="BI33">
        <v>2</v>
      </c>
      <c r="BJ33" t="s">
        <v>45</v>
      </c>
      <c r="BM33">
        <v>108001</v>
      </c>
      <c r="BN33">
        <v>0</v>
      </c>
      <c r="BO33" t="s">
        <v>6</v>
      </c>
      <c r="BP33">
        <v>0</v>
      </c>
      <c r="BQ33">
        <v>2</v>
      </c>
      <c r="BR33">
        <v>0</v>
      </c>
      <c r="BS33">
        <v>6.41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52"/>
        <v>5005</v>
      </c>
      <c r="CQ33">
        <f t="shared" si="30"/>
        <v>76816.414400000009</v>
      </c>
      <c r="CR33">
        <f t="shared" si="31"/>
        <v>2765.9791</v>
      </c>
      <c r="CS33">
        <f t="shared" si="32"/>
        <v>279.92470000000003</v>
      </c>
      <c r="CT33">
        <f t="shared" si="33"/>
        <v>3835.4876000000004</v>
      </c>
      <c r="CU33">
        <f t="shared" si="34"/>
        <v>0</v>
      </c>
      <c r="CV33">
        <f t="shared" si="35"/>
        <v>62.2</v>
      </c>
      <c r="CW33">
        <f t="shared" si="36"/>
        <v>3.48</v>
      </c>
      <c r="CX33">
        <f t="shared" si="37"/>
        <v>0</v>
      </c>
      <c r="CY33">
        <f t="shared" si="38"/>
        <v>234.65</v>
      </c>
      <c r="CZ33">
        <f t="shared" si="39"/>
        <v>160.55000000000001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44</v>
      </c>
      <c r="DW33" t="s">
        <v>44</v>
      </c>
      <c r="DX33">
        <v>1000</v>
      </c>
      <c r="EE33">
        <v>32653241</v>
      </c>
      <c r="EF33">
        <v>2</v>
      </c>
      <c r="EG33" t="s">
        <v>19</v>
      </c>
      <c r="EH33">
        <v>0</v>
      </c>
      <c r="EI33" t="s">
        <v>6</v>
      </c>
      <c r="EJ33">
        <v>2</v>
      </c>
      <c r="EK33">
        <v>108001</v>
      </c>
      <c r="EL33" t="s">
        <v>46</v>
      </c>
      <c r="EM33" t="s">
        <v>47</v>
      </c>
      <c r="EO33" t="s">
        <v>6</v>
      </c>
      <c r="EQ33">
        <v>0</v>
      </c>
      <c r="ER33">
        <v>13013.71</v>
      </c>
      <c r="ES33">
        <v>11983.84</v>
      </c>
      <c r="ET33">
        <v>431.51</v>
      </c>
      <c r="EU33">
        <v>43.67</v>
      </c>
      <c r="EV33">
        <v>598.36</v>
      </c>
      <c r="EW33">
        <v>62.2</v>
      </c>
      <c r="EX33">
        <v>3.48</v>
      </c>
      <c r="EY33">
        <v>0</v>
      </c>
      <c r="FQ33">
        <v>0</v>
      </c>
      <c r="FR33">
        <f t="shared" si="40"/>
        <v>0</v>
      </c>
      <c r="FS33">
        <v>0</v>
      </c>
      <c r="FX33">
        <v>95</v>
      </c>
      <c r="FY33">
        <v>65</v>
      </c>
      <c r="GA33" t="s">
        <v>6</v>
      </c>
      <c r="GD33">
        <v>0</v>
      </c>
      <c r="GF33">
        <v>1188302152</v>
      </c>
      <c r="GG33">
        <v>1</v>
      </c>
      <c r="GH33">
        <v>1</v>
      </c>
      <c r="GI33">
        <v>4</v>
      </c>
      <c r="GJ33">
        <v>0</v>
      </c>
      <c r="GK33">
        <f>ROUND(R33*(S12)/100,0)</f>
        <v>0</v>
      </c>
      <c r="GL33">
        <f t="shared" si="41"/>
        <v>0</v>
      </c>
      <c r="GM33">
        <f t="shared" si="42"/>
        <v>5401</v>
      </c>
      <c r="GN33">
        <f t="shared" si="43"/>
        <v>0</v>
      </c>
      <c r="GO33">
        <f t="shared" si="44"/>
        <v>5401</v>
      </c>
      <c r="GP33">
        <f t="shared" si="45"/>
        <v>0</v>
      </c>
      <c r="GR33">
        <v>0</v>
      </c>
      <c r="GS33">
        <v>3</v>
      </c>
      <c r="GT33">
        <v>0</v>
      </c>
      <c r="GU33" t="s">
        <v>6</v>
      </c>
      <c r="GV33">
        <f t="shared" si="46"/>
        <v>0</v>
      </c>
      <c r="GW33">
        <v>1</v>
      </c>
      <c r="GX33">
        <f t="shared" si="47"/>
        <v>0</v>
      </c>
      <c r="HA33">
        <v>0</v>
      </c>
      <c r="HB33">
        <v>0</v>
      </c>
      <c r="IF33">
        <v>-1</v>
      </c>
      <c r="IK33">
        <v>0</v>
      </c>
    </row>
    <row r="34" spans="1:255" x14ac:dyDescent="0.2">
      <c r="A34" s="2">
        <v>18</v>
      </c>
      <c r="B34" s="2">
        <v>1</v>
      </c>
      <c r="C34" s="2">
        <v>22</v>
      </c>
      <c r="D34" s="2"/>
      <c r="E34" s="2" t="s">
        <v>48</v>
      </c>
      <c r="F34" s="2" t="str">
        <f>'1.Смета.или.Акт'!B62</f>
        <v>прайс лист</v>
      </c>
      <c r="G34" s="2" t="str">
        <f>'1.Смета.или.Акт'!C62</f>
        <v>Комплект монтажных частей</v>
      </c>
      <c r="H34" s="2" t="s">
        <v>17</v>
      </c>
      <c r="I34" s="2">
        <f>I32*J34</f>
        <v>2</v>
      </c>
      <c r="J34" s="2">
        <v>33.333333333333336</v>
      </c>
      <c r="K34" s="2"/>
      <c r="L34" s="2"/>
      <c r="M34" s="2"/>
      <c r="N34" s="2"/>
      <c r="O34" s="2">
        <f t="shared" si="14"/>
        <v>1464</v>
      </c>
      <c r="P34" s="2">
        <f t="shared" si="15"/>
        <v>1464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34735118</v>
      </c>
      <c r="AB34" s="2">
        <f t="shared" si="48"/>
        <v>731.98</v>
      </c>
      <c r="AC34" s="2">
        <f>'1.Смета.или.Акт'!F62</f>
        <v>731.98</v>
      </c>
      <c r="AD34" s="2">
        <f t="shared" si="49"/>
        <v>0</v>
      </c>
      <c r="AE34" s="2">
        <f t="shared" si="50"/>
        <v>0</v>
      </c>
      <c r="AF34" s="2">
        <f t="shared" si="51"/>
        <v>0</v>
      </c>
      <c r="AG34" s="2">
        <f t="shared" si="26"/>
        <v>0</v>
      </c>
      <c r="AH34" s="2">
        <f t="shared" si="27"/>
        <v>0</v>
      </c>
      <c r="AI34" s="2">
        <f t="shared" si="28"/>
        <v>0</v>
      </c>
      <c r="AJ34" s="2">
        <f t="shared" si="29"/>
        <v>0</v>
      </c>
      <c r="AK34" s="2">
        <v>731.98</v>
      </c>
      <c r="AL34" s="2">
        <v>731.98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106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6</v>
      </c>
      <c r="BK34" s="2"/>
      <c r="BL34" s="2"/>
      <c r="BM34" s="2">
        <v>0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106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>IF('1.Смета.или.Акт'!F62=AC34+AD34+AF34,P34+Q34+S34,I34*AB34)</f>
        <v>1464</v>
      </c>
      <c r="CQ34" s="2">
        <f t="shared" si="30"/>
        <v>731.98</v>
      </c>
      <c r="CR34" s="2">
        <f t="shared" si="31"/>
        <v>0</v>
      </c>
      <c r="CS34" s="2">
        <f t="shared" si="32"/>
        <v>0</v>
      </c>
      <c r="CT34" s="2">
        <f t="shared" si="33"/>
        <v>0</v>
      </c>
      <c r="CU34" s="2">
        <f t="shared" si="34"/>
        <v>0</v>
      </c>
      <c r="CV34" s="2">
        <f t="shared" si="35"/>
        <v>0</v>
      </c>
      <c r="CW34" s="2">
        <f t="shared" si="36"/>
        <v>0</v>
      </c>
      <c r="CX34" s="2">
        <f t="shared" si="37"/>
        <v>0</v>
      </c>
      <c r="CY34" s="2">
        <f t="shared" si="38"/>
        <v>0</v>
      </c>
      <c r="CZ34" s="2">
        <f t="shared" si="39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17</v>
      </c>
      <c r="DW34" s="2" t="str">
        <f>'1.Смета.или.Акт'!D62</f>
        <v>ШТ</v>
      </c>
      <c r="DX34" s="2">
        <v>1</v>
      </c>
      <c r="DY34" s="2"/>
      <c r="DZ34" s="2"/>
      <c r="EA34" s="2"/>
      <c r="EB34" s="2"/>
      <c r="EC34" s="2"/>
      <c r="ED34" s="2"/>
      <c r="EE34" s="2">
        <v>32653299</v>
      </c>
      <c r="EF34" s="2">
        <v>20</v>
      </c>
      <c r="EG34" s="2" t="s">
        <v>26</v>
      </c>
      <c r="EH34" s="2">
        <v>0</v>
      </c>
      <c r="EI34" s="2" t="s">
        <v>6</v>
      </c>
      <c r="EJ34" s="2">
        <v>1</v>
      </c>
      <c r="EK34" s="2">
        <v>0</v>
      </c>
      <c r="EL34" s="2" t="s">
        <v>27</v>
      </c>
      <c r="EM34" s="2" t="s">
        <v>28</v>
      </c>
      <c r="EN34" s="2"/>
      <c r="EO34" s="2" t="s">
        <v>6</v>
      </c>
      <c r="EP34" s="2"/>
      <c r="EQ34" s="2">
        <v>0</v>
      </c>
      <c r="ER34" s="2">
        <v>717.63</v>
      </c>
      <c r="ES34" s="2">
        <v>731.98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0"/>
        <v>0</v>
      </c>
      <c r="FS34" s="2">
        <v>0</v>
      </c>
      <c r="FT34" s="2"/>
      <c r="FU34" s="2"/>
      <c r="FV34" s="2"/>
      <c r="FW34" s="2"/>
      <c r="FX34" s="2">
        <v>106</v>
      </c>
      <c r="FY34" s="2">
        <v>65</v>
      </c>
      <c r="FZ34" s="2"/>
      <c r="GA34" s="2" t="s">
        <v>50</v>
      </c>
      <c r="GB34" s="2"/>
      <c r="GC34" s="2"/>
      <c r="GD34" s="2">
        <v>0</v>
      </c>
      <c r="GE34" s="2"/>
      <c r="GF34" s="2">
        <v>163039191</v>
      </c>
      <c r="GG34" s="2">
        <v>2</v>
      </c>
      <c r="GH34" s="2">
        <v>2</v>
      </c>
      <c r="GI34" s="2">
        <v>-2</v>
      </c>
      <c r="GJ34" s="2">
        <v>0</v>
      </c>
      <c r="GK34" s="2">
        <f>ROUND(R34*(R12)/100,0)</f>
        <v>0</v>
      </c>
      <c r="GL34" s="2">
        <f t="shared" si="41"/>
        <v>0</v>
      </c>
      <c r="GM34" s="2">
        <f t="shared" si="42"/>
        <v>1464</v>
      </c>
      <c r="GN34" s="2">
        <f t="shared" si="43"/>
        <v>1464</v>
      </c>
      <c r="GO34" s="2">
        <f t="shared" si="44"/>
        <v>0</v>
      </c>
      <c r="GP34" s="2">
        <f t="shared" si="45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46"/>
        <v>0</v>
      </c>
      <c r="GW34" s="2">
        <v>1</v>
      </c>
      <c r="GX34" s="2">
        <f t="shared" si="47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>
        <v>-1</v>
      </c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29</v>
      </c>
      <c r="E35" t="s">
        <v>48</v>
      </c>
      <c r="F35" t="s">
        <v>23</v>
      </c>
      <c r="G35" t="s">
        <v>49</v>
      </c>
      <c r="H35" t="s">
        <v>17</v>
      </c>
      <c r="I35">
        <f>I33*J35</f>
        <v>2</v>
      </c>
      <c r="J35">
        <v>33.333333333333336</v>
      </c>
      <c r="O35">
        <f t="shared" si="14"/>
        <v>9384</v>
      </c>
      <c r="P35">
        <f t="shared" si="15"/>
        <v>9384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34735140</v>
      </c>
      <c r="AB35">
        <f t="shared" si="48"/>
        <v>731.98</v>
      </c>
      <c r="AC35">
        <f t="shared" si="25"/>
        <v>731.98</v>
      </c>
      <c r="AD35">
        <f t="shared" si="49"/>
        <v>0</v>
      </c>
      <c r="AE35">
        <f t="shared" si="50"/>
        <v>0</v>
      </c>
      <c r="AF35">
        <f t="shared" si="51"/>
        <v>0</v>
      </c>
      <c r="AG35">
        <f t="shared" si="26"/>
        <v>0</v>
      </c>
      <c r="AH35">
        <f t="shared" si="27"/>
        <v>0</v>
      </c>
      <c r="AI35">
        <f t="shared" si="28"/>
        <v>0</v>
      </c>
      <c r="AJ35">
        <f t="shared" si="29"/>
        <v>0</v>
      </c>
      <c r="AK35">
        <v>731.98</v>
      </c>
      <c r="AL35">
        <v>731.98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106</v>
      </c>
      <c r="AU35">
        <v>65</v>
      </c>
      <c r="AV35">
        <v>1</v>
      </c>
      <c r="AW35">
        <v>1</v>
      </c>
      <c r="AZ35">
        <v>6.41</v>
      </c>
      <c r="BA35">
        <v>1</v>
      </c>
      <c r="BB35">
        <v>1</v>
      </c>
      <c r="BC35">
        <v>6.41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6</v>
      </c>
      <c r="BM35">
        <v>0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106</v>
      </c>
      <c r="CA35">
        <v>65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52"/>
        <v>9384</v>
      </c>
      <c r="CQ35">
        <f t="shared" si="30"/>
        <v>4691.9917999999998</v>
      </c>
      <c r="CR35">
        <f t="shared" si="31"/>
        <v>0</v>
      </c>
      <c r="CS35">
        <f t="shared" si="32"/>
        <v>0</v>
      </c>
      <c r="CT35">
        <f t="shared" si="33"/>
        <v>0</v>
      </c>
      <c r="CU35">
        <f t="shared" si="34"/>
        <v>0</v>
      </c>
      <c r="CV35">
        <f t="shared" si="35"/>
        <v>0</v>
      </c>
      <c r="CW35">
        <f t="shared" si="36"/>
        <v>0</v>
      </c>
      <c r="CX35">
        <f t="shared" si="37"/>
        <v>0</v>
      </c>
      <c r="CY35">
        <f t="shared" si="38"/>
        <v>0</v>
      </c>
      <c r="CZ35">
        <f t="shared" si="39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17</v>
      </c>
      <c r="DW35" t="s">
        <v>17</v>
      </c>
      <c r="DX35">
        <v>1</v>
      </c>
      <c r="EE35">
        <v>32653299</v>
      </c>
      <c r="EF35">
        <v>20</v>
      </c>
      <c r="EG35" t="s">
        <v>26</v>
      </c>
      <c r="EH35">
        <v>0</v>
      </c>
      <c r="EI35" t="s">
        <v>6</v>
      </c>
      <c r="EJ35">
        <v>1</v>
      </c>
      <c r="EK35">
        <v>0</v>
      </c>
      <c r="EL35" t="s">
        <v>27</v>
      </c>
      <c r="EM35" t="s">
        <v>28</v>
      </c>
      <c r="EO35" t="s">
        <v>6</v>
      </c>
      <c r="EQ35">
        <v>0</v>
      </c>
      <c r="ER35">
        <v>4600</v>
      </c>
      <c r="ES35">
        <v>731.98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4600</v>
      </c>
      <c r="FQ35">
        <v>0</v>
      </c>
      <c r="FR35">
        <f t="shared" si="40"/>
        <v>0</v>
      </c>
      <c r="FS35">
        <v>0</v>
      </c>
      <c r="FX35">
        <v>106</v>
      </c>
      <c r="FY35">
        <v>65</v>
      </c>
      <c r="GA35" t="s">
        <v>50</v>
      </c>
      <c r="GD35">
        <v>0</v>
      </c>
      <c r="GF35">
        <v>163039191</v>
      </c>
      <c r="GG35">
        <v>1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1"/>
        <v>0</v>
      </c>
      <c r="GM35">
        <f t="shared" si="42"/>
        <v>9384</v>
      </c>
      <c r="GN35">
        <f t="shared" si="43"/>
        <v>9384</v>
      </c>
      <c r="GO35">
        <f t="shared" si="44"/>
        <v>0</v>
      </c>
      <c r="GP35">
        <f t="shared" si="45"/>
        <v>0</v>
      </c>
      <c r="GR35">
        <v>1</v>
      </c>
      <c r="GS35">
        <v>1</v>
      </c>
      <c r="GT35">
        <v>0</v>
      </c>
      <c r="GU35" t="s">
        <v>6</v>
      </c>
      <c r="GV35">
        <f t="shared" si="46"/>
        <v>0</v>
      </c>
      <c r="GW35">
        <v>1</v>
      </c>
      <c r="GX35">
        <f t="shared" si="47"/>
        <v>0</v>
      </c>
      <c r="HA35">
        <v>0</v>
      </c>
      <c r="HB35">
        <v>0</v>
      </c>
      <c r="IF35">
        <v>-1</v>
      </c>
      <c r="IK35">
        <v>0</v>
      </c>
    </row>
    <row r="36" spans="1:255" x14ac:dyDescent="0.2">
      <c r="A36" s="2">
        <v>18</v>
      </c>
      <c r="B36" s="2">
        <v>1</v>
      </c>
      <c r="C36" s="2">
        <v>23</v>
      </c>
      <c r="D36" s="2"/>
      <c r="E36" s="2" t="s">
        <v>51</v>
      </c>
      <c r="F36" s="2" t="str">
        <f>'1.Смета.или.Акт'!B64</f>
        <v>прайс лист</v>
      </c>
      <c r="G36" s="2" t="str">
        <f>'1.Смета.или.Акт'!C64</f>
        <v>Трубные переходы</v>
      </c>
      <c r="H36" s="2" t="s">
        <v>17</v>
      </c>
      <c r="I36" s="2">
        <f>I32*J36</f>
        <v>4</v>
      </c>
      <c r="J36" s="2">
        <v>66.666666666666671</v>
      </c>
      <c r="K36" s="2"/>
      <c r="L36" s="2"/>
      <c r="M36" s="2"/>
      <c r="N36" s="2"/>
      <c r="O36" s="2">
        <f t="shared" si="14"/>
        <v>350</v>
      </c>
      <c r="P36" s="2">
        <f t="shared" si="15"/>
        <v>350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34735118</v>
      </c>
      <c r="AB36" s="2">
        <f t="shared" si="48"/>
        <v>87.52</v>
      </c>
      <c r="AC36" s="2">
        <f>'1.Смета.или.Акт'!F64</f>
        <v>87.52</v>
      </c>
      <c r="AD36" s="2">
        <f t="shared" si="49"/>
        <v>0</v>
      </c>
      <c r="AE36" s="2">
        <f t="shared" si="50"/>
        <v>0</v>
      </c>
      <c r="AF36" s="2">
        <f t="shared" si="51"/>
        <v>0</v>
      </c>
      <c r="AG36" s="2">
        <f t="shared" si="26"/>
        <v>0</v>
      </c>
      <c r="AH36" s="2">
        <f t="shared" si="27"/>
        <v>0</v>
      </c>
      <c r="AI36" s="2">
        <f t="shared" si="28"/>
        <v>0</v>
      </c>
      <c r="AJ36" s="2">
        <f t="shared" si="29"/>
        <v>0</v>
      </c>
      <c r="AK36" s="2">
        <v>87.52</v>
      </c>
      <c r="AL36" s="2">
        <v>87.52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106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6</v>
      </c>
      <c r="BK36" s="2"/>
      <c r="BL36" s="2"/>
      <c r="BM36" s="2">
        <v>0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106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>IF('1.Смета.или.Акт'!F64=AC36+AD36+AF36,P36+Q36+S36,I36*AB36)</f>
        <v>350</v>
      </c>
      <c r="CQ36" s="2">
        <f t="shared" si="30"/>
        <v>87.52</v>
      </c>
      <c r="CR36" s="2">
        <f t="shared" si="31"/>
        <v>0</v>
      </c>
      <c r="CS36" s="2">
        <f t="shared" si="32"/>
        <v>0</v>
      </c>
      <c r="CT36" s="2">
        <f t="shared" si="33"/>
        <v>0</v>
      </c>
      <c r="CU36" s="2">
        <f t="shared" si="34"/>
        <v>0</v>
      </c>
      <c r="CV36" s="2">
        <f t="shared" si="35"/>
        <v>0</v>
      </c>
      <c r="CW36" s="2">
        <f t="shared" si="36"/>
        <v>0</v>
      </c>
      <c r="CX36" s="2">
        <f t="shared" si="37"/>
        <v>0</v>
      </c>
      <c r="CY36" s="2">
        <f t="shared" si="38"/>
        <v>0</v>
      </c>
      <c r="CZ36" s="2">
        <f t="shared" si="39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17</v>
      </c>
      <c r="DW36" s="2" t="str">
        <f>'1.Смета.или.Акт'!D64</f>
        <v>ШТ</v>
      </c>
      <c r="DX36" s="2">
        <v>1</v>
      </c>
      <c r="DY36" s="2"/>
      <c r="DZ36" s="2"/>
      <c r="EA36" s="2"/>
      <c r="EB36" s="2"/>
      <c r="EC36" s="2"/>
      <c r="ED36" s="2"/>
      <c r="EE36" s="2">
        <v>32653299</v>
      </c>
      <c r="EF36" s="2">
        <v>20</v>
      </c>
      <c r="EG36" s="2" t="s">
        <v>26</v>
      </c>
      <c r="EH36" s="2">
        <v>0</v>
      </c>
      <c r="EI36" s="2" t="s">
        <v>6</v>
      </c>
      <c r="EJ36" s="2">
        <v>1</v>
      </c>
      <c r="EK36" s="2">
        <v>0</v>
      </c>
      <c r="EL36" s="2" t="s">
        <v>27</v>
      </c>
      <c r="EM36" s="2" t="s">
        <v>28</v>
      </c>
      <c r="EN36" s="2"/>
      <c r="EO36" s="2" t="s">
        <v>6</v>
      </c>
      <c r="EP36" s="2"/>
      <c r="EQ36" s="2">
        <v>0</v>
      </c>
      <c r="ER36" s="2">
        <v>85.8</v>
      </c>
      <c r="ES36" s="2">
        <v>87.52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0"/>
        <v>0</v>
      </c>
      <c r="FS36" s="2">
        <v>0</v>
      </c>
      <c r="FT36" s="2"/>
      <c r="FU36" s="2"/>
      <c r="FV36" s="2"/>
      <c r="FW36" s="2"/>
      <c r="FX36" s="2">
        <v>106</v>
      </c>
      <c r="FY36" s="2">
        <v>65</v>
      </c>
      <c r="FZ36" s="2"/>
      <c r="GA36" s="2" t="s">
        <v>53</v>
      </c>
      <c r="GB36" s="2"/>
      <c r="GC36" s="2"/>
      <c r="GD36" s="2">
        <v>0</v>
      </c>
      <c r="GE36" s="2"/>
      <c r="GF36" s="2">
        <v>805778890</v>
      </c>
      <c r="GG36" s="2">
        <v>2</v>
      </c>
      <c r="GH36" s="2">
        <v>2</v>
      </c>
      <c r="GI36" s="2">
        <v>-2</v>
      </c>
      <c r="GJ36" s="2">
        <v>0</v>
      </c>
      <c r="GK36" s="2">
        <f>ROUND(R36*(R12)/100,0)</f>
        <v>0</v>
      </c>
      <c r="GL36" s="2">
        <f t="shared" si="41"/>
        <v>0</v>
      </c>
      <c r="GM36" s="2">
        <f t="shared" si="42"/>
        <v>350</v>
      </c>
      <c r="GN36" s="2">
        <f t="shared" si="43"/>
        <v>350</v>
      </c>
      <c r="GO36" s="2">
        <f t="shared" si="44"/>
        <v>0</v>
      </c>
      <c r="GP36" s="2">
        <f t="shared" si="45"/>
        <v>0</v>
      </c>
      <c r="GQ36" s="2"/>
      <c r="GR36" s="2">
        <v>0</v>
      </c>
      <c r="GS36" s="2">
        <v>2</v>
      </c>
      <c r="GT36" s="2">
        <v>0</v>
      </c>
      <c r="GU36" s="2" t="s">
        <v>6</v>
      </c>
      <c r="GV36" s="2">
        <f t="shared" si="46"/>
        <v>0</v>
      </c>
      <c r="GW36" s="2">
        <v>1</v>
      </c>
      <c r="GX36" s="2">
        <f t="shared" si="47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>
        <v>-1</v>
      </c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30</v>
      </c>
      <c r="E37" t="s">
        <v>51</v>
      </c>
      <c r="F37" t="s">
        <v>23</v>
      </c>
      <c r="G37" t="s">
        <v>52</v>
      </c>
      <c r="H37" t="s">
        <v>17</v>
      </c>
      <c r="I37">
        <f>I33*J37</f>
        <v>4</v>
      </c>
      <c r="J37">
        <v>66.666666666666671</v>
      </c>
      <c r="O37">
        <f t="shared" si="14"/>
        <v>2244</v>
      </c>
      <c r="P37">
        <f t="shared" si="15"/>
        <v>2244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34735140</v>
      </c>
      <c r="AB37">
        <f t="shared" si="48"/>
        <v>87.52</v>
      </c>
      <c r="AC37">
        <f t="shared" si="25"/>
        <v>87.52</v>
      </c>
      <c r="AD37">
        <f t="shared" si="49"/>
        <v>0</v>
      </c>
      <c r="AE37">
        <f t="shared" si="50"/>
        <v>0</v>
      </c>
      <c r="AF37">
        <f t="shared" si="51"/>
        <v>0</v>
      </c>
      <c r="AG37">
        <f t="shared" si="26"/>
        <v>0</v>
      </c>
      <c r="AH37">
        <f t="shared" si="27"/>
        <v>0</v>
      </c>
      <c r="AI37">
        <f t="shared" si="28"/>
        <v>0</v>
      </c>
      <c r="AJ37">
        <f t="shared" si="29"/>
        <v>0</v>
      </c>
      <c r="AK37">
        <v>87.52</v>
      </c>
      <c r="AL37">
        <v>87.52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106</v>
      </c>
      <c r="AU37">
        <v>65</v>
      </c>
      <c r="AV37">
        <v>1</v>
      </c>
      <c r="AW37">
        <v>1</v>
      </c>
      <c r="AZ37">
        <v>6.41</v>
      </c>
      <c r="BA37">
        <v>1</v>
      </c>
      <c r="BB37">
        <v>1</v>
      </c>
      <c r="BC37">
        <v>6.41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6</v>
      </c>
      <c r="BM37">
        <v>0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106</v>
      </c>
      <c r="CA37">
        <v>65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52"/>
        <v>2244</v>
      </c>
      <c r="CQ37">
        <f t="shared" si="30"/>
        <v>561.00319999999999</v>
      </c>
      <c r="CR37">
        <f t="shared" si="31"/>
        <v>0</v>
      </c>
      <c r="CS37">
        <f t="shared" si="32"/>
        <v>0</v>
      </c>
      <c r="CT37">
        <f t="shared" si="33"/>
        <v>0</v>
      </c>
      <c r="CU37">
        <f t="shared" si="34"/>
        <v>0</v>
      </c>
      <c r="CV37">
        <f t="shared" si="35"/>
        <v>0</v>
      </c>
      <c r="CW37">
        <f t="shared" si="36"/>
        <v>0</v>
      </c>
      <c r="CX37">
        <f t="shared" si="37"/>
        <v>0</v>
      </c>
      <c r="CY37">
        <f t="shared" si="38"/>
        <v>0</v>
      </c>
      <c r="CZ37">
        <f t="shared" si="39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17</v>
      </c>
      <c r="DW37" t="s">
        <v>17</v>
      </c>
      <c r="DX37">
        <v>1</v>
      </c>
      <c r="EE37">
        <v>32653299</v>
      </c>
      <c r="EF37">
        <v>20</v>
      </c>
      <c r="EG37" t="s">
        <v>26</v>
      </c>
      <c r="EH37">
        <v>0</v>
      </c>
      <c r="EI37" t="s">
        <v>6</v>
      </c>
      <c r="EJ37">
        <v>1</v>
      </c>
      <c r="EK37">
        <v>0</v>
      </c>
      <c r="EL37" t="s">
        <v>27</v>
      </c>
      <c r="EM37" t="s">
        <v>28</v>
      </c>
      <c r="EO37" t="s">
        <v>6</v>
      </c>
      <c r="EQ37">
        <v>0</v>
      </c>
      <c r="ER37">
        <v>550</v>
      </c>
      <c r="ES37">
        <v>87.52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5</v>
      </c>
      <c r="FC37">
        <v>0</v>
      </c>
      <c r="FD37">
        <v>18</v>
      </c>
      <c r="FF37">
        <v>550</v>
      </c>
      <c r="FQ37">
        <v>0</v>
      </c>
      <c r="FR37">
        <f t="shared" si="40"/>
        <v>0</v>
      </c>
      <c r="FS37">
        <v>0</v>
      </c>
      <c r="FX37">
        <v>106</v>
      </c>
      <c r="FY37">
        <v>65</v>
      </c>
      <c r="GA37" t="s">
        <v>53</v>
      </c>
      <c r="GD37">
        <v>0</v>
      </c>
      <c r="GF37">
        <v>805778890</v>
      </c>
      <c r="GG37">
        <v>1</v>
      </c>
      <c r="GH37">
        <v>3</v>
      </c>
      <c r="GI37">
        <v>4</v>
      </c>
      <c r="GJ37">
        <v>0</v>
      </c>
      <c r="GK37">
        <f>ROUND(R37*(S12)/100,0)</f>
        <v>0</v>
      </c>
      <c r="GL37">
        <f t="shared" si="41"/>
        <v>0</v>
      </c>
      <c r="GM37">
        <f t="shared" si="42"/>
        <v>2244</v>
      </c>
      <c r="GN37">
        <f t="shared" si="43"/>
        <v>2244</v>
      </c>
      <c r="GO37">
        <f t="shared" si="44"/>
        <v>0</v>
      </c>
      <c r="GP37">
        <f t="shared" si="45"/>
        <v>0</v>
      </c>
      <c r="GR37">
        <v>1</v>
      </c>
      <c r="GS37">
        <v>1</v>
      </c>
      <c r="GT37">
        <v>0</v>
      </c>
      <c r="GU37" t="s">
        <v>6</v>
      </c>
      <c r="GV37">
        <f t="shared" si="46"/>
        <v>0</v>
      </c>
      <c r="GW37">
        <v>1</v>
      </c>
      <c r="GX37">
        <f t="shared" si="47"/>
        <v>0</v>
      </c>
      <c r="HA37">
        <v>0</v>
      </c>
      <c r="HB37">
        <v>0</v>
      </c>
      <c r="IF37">
        <v>-1</v>
      </c>
      <c r="IK37">
        <v>0</v>
      </c>
    </row>
    <row r="38" spans="1:255" x14ac:dyDescent="0.2">
      <c r="A38" s="2">
        <v>17</v>
      </c>
      <c r="B38" s="2">
        <v>1</v>
      </c>
      <c r="C38" s="2">
        <f>ROW(SmtRes!A35)</f>
        <v>35</v>
      </c>
      <c r="D38" s="2">
        <f>ROW(EtalonRes!A56)</f>
        <v>56</v>
      </c>
      <c r="E38" s="2" t="s">
        <v>54</v>
      </c>
      <c r="F38" s="2" t="s">
        <v>55</v>
      </c>
      <c r="G38" s="2" t="s">
        <v>56</v>
      </c>
      <c r="H38" s="2" t="s">
        <v>57</v>
      </c>
      <c r="I38" s="2">
        <f>'1.Смета.или.Акт'!E66</f>
        <v>0.02</v>
      </c>
      <c r="J38" s="2">
        <v>0</v>
      </c>
      <c r="K38" s="2"/>
      <c r="L38" s="2"/>
      <c r="M38" s="2"/>
      <c r="N38" s="2"/>
      <c r="O38" s="2">
        <f t="shared" si="14"/>
        <v>60</v>
      </c>
      <c r="P38" s="2">
        <f t="shared" si="15"/>
        <v>38</v>
      </c>
      <c r="Q38" s="2">
        <f t="shared" si="16"/>
        <v>9</v>
      </c>
      <c r="R38" s="2">
        <f t="shared" si="17"/>
        <v>0</v>
      </c>
      <c r="S38" s="2">
        <f t="shared" si="18"/>
        <v>13</v>
      </c>
      <c r="T38" s="2">
        <f t="shared" si="19"/>
        <v>0</v>
      </c>
      <c r="U38" s="2">
        <f t="shared" si="20"/>
        <v>1.3080000000000001</v>
      </c>
      <c r="V38" s="2">
        <f t="shared" si="21"/>
        <v>2.0000000000000001E-4</v>
      </c>
      <c r="W38" s="2">
        <f t="shared" si="22"/>
        <v>0</v>
      </c>
      <c r="X38" s="2">
        <f t="shared" si="23"/>
        <v>10</v>
      </c>
      <c r="Y38" s="2">
        <f t="shared" si="24"/>
        <v>8</v>
      </c>
      <c r="Z38" s="2"/>
      <c r="AA38" s="2">
        <v>34735118</v>
      </c>
      <c r="AB38" s="2">
        <f>'1.Смета.или.Акт'!F66</f>
        <v>2984.25</v>
      </c>
      <c r="AC38" s="2">
        <f t="shared" si="25"/>
        <v>1910.96</v>
      </c>
      <c r="AD38" s="2">
        <f>'1.Смета.или.Акт'!H66</f>
        <v>444.14</v>
      </c>
      <c r="AE38" s="2">
        <f>'1.Смета.или.Акт'!I66</f>
        <v>0.12</v>
      </c>
      <c r="AF38" s="2">
        <f>'1.Смета.или.Акт'!G66</f>
        <v>629.15</v>
      </c>
      <c r="AG38" s="2">
        <f t="shared" si="26"/>
        <v>0</v>
      </c>
      <c r="AH38" s="2">
        <f t="shared" si="27"/>
        <v>65.400000000000006</v>
      </c>
      <c r="AI38" s="2">
        <f t="shared" si="28"/>
        <v>0.01</v>
      </c>
      <c r="AJ38" s="2">
        <f t="shared" si="29"/>
        <v>0</v>
      </c>
      <c r="AK38" s="2">
        <v>2984.25</v>
      </c>
      <c r="AL38" s="2">
        <v>1910.96</v>
      </c>
      <c r="AM38" s="2">
        <v>444.14</v>
      </c>
      <c r="AN38" s="2">
        <v>0.12</v>
      </c>
      <c r="AO38" s="2">
        <v>629.15</v>
      </c>
      <c r="AP38" s="2">
        <v>0</v>
      </c>
      <c r="AQ38" s="2">
        <v>65.400000000000006</v>
      </c>
      <c r="AR38" s="2">
        <v>0.01</v>
      </c>
      <c r="AS38" s="2">
        <v>0</v>
      </c>
      <c r="AT38" s="2">
        <f>'1.Смета.или.Акт'!E67</f>
        <v>80</v>
      </c>
      <c r="AU38" s="2">
        <f>'1.Смета.или.Акт'!E68</f>
        <v>60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0</v>
      </c>
      <c r="BI38" s="2">
        <v>2</v>
      </c>
      <c r="BJ38" s="2" t="s">
        <v>58</v>
      </c>
      <c r="BK38" s="2"/>
      <c r="BL38" s="2"/>
      <c r="BM38" s="2">
        <v>112001</v>
      </c>
      <c r="BN38" s="2">
        <v>0</v>
      </c>
      <c r="BO38" s="2" t="s">
        <v>6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80</v>
      </c>
      <c r="CA38" s="2">
        <v>60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>IF('1.Смета.или.Акт'!F66=AC38+AD38+AF38,P38+Q38+S38,I38*AB38)</f>
        <v>60</v>
      </c>
      <c r="CQ38" s="2">
        <f t="shared" si="30"/>
        <v>1910.96</v>
      </c>
      <c r="CR38" s="2">
        <f t="shared" si="31"/>
        <v>444.14</v>
      </c>
      <c r="CS38" s="2">
        <f t="shared" si="32"/>
        <v>0.12</v>
      </c>
      <c r="CT38" s="2">
        <f t="shared" si="33"/>
        <v>629.15</v>
      </c>
      <c r="CU38" s="2">
        <f t="shared" si="34"/>
        <v>0</v>
      </c>
      <c r="CV38" s="2">
        <f t="shared" si="35"/>
        <v>65.400000000000006</v>
      </c>
      <c r="CW38" s="2">
        <f t="shared" si="36"/>
        <v>0.01</v>
      </c>
      <c r="CX38" s="2">
        <f t="shared" si="37"/>
        <v>0</v>
      </c>
      <c r="CY38" s="2">
        <f t="shared" si="38"/>
        <v>10.4</v>
      </c>
      <c r="CZ38" s="2">
        <f t="shared" si="39"/>
        <v>7.8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57</v>
      </c>
      <c r="DW38" s="2" t="str">
        <f>'1.Смета.или.Акт'!D66</f>
        <v>100 ШТ</v>
      </c>
      <c r="DX38" s="2">
        <v>1</v>
      </c>
      <c r="DY38" s="2"/>
      <c r="DZ38" s="2"/>
      <c r="EA38" s="2"/>
      <c r="EB38" s="2"/>
      <c r="EC38" s="2"/>
      <c r="ED38" s="2"/>
      <c r="EE38" s="2">
        <v>32653250</v>
      </c>
      <c r="EF38" s="2">
        <v>2</v>
      </c>
      <c r="EG38" s="2" t="s">
        <v>19</v>
      </c>
      <c r="EH38" s="2">
        <v>0</v>
      </c>
      <c r="EI38" s="2" t="s">
        <v>6</v>
      </c>
      <c r="EJ38" s="2">
        <v>2</v>
      </c>
      <c r="EK38" s="2">
        <v>112001</v>
      </c>
      <c r="EL38" s="2" t="s">
        <v>59</v>
      </c>
      <c r="EM38" s="2" t="s">
        <v>60</v>
      </c>
      <c r="EN38" s="2"/>
      <c r="EO38" s="2" t="s">
        <v>6</v>
      </c>
      <c r="EP38" s="2"/>
      <c r="EQ38" s="2">
        <v>0</v>
      </c>
      <c r="ER38" s="2">
        <v>2984.25</v>
      </c>
      <c r="ES38" s="2">
        <v>1910.96</v>
      </c>
      <c r="ET38" s="2">
        <v>444.14</v>
      </c>
      <c r="EU38" s="2">
        <v>0.12</v>
      </c>
      <c r="EV38" s="2">
        <v>629.15</v>
      </c>
      <c r="EW38" s="2">
        <v>65.400000000000006</v>
      </c>
      <c r="EX38" s="2">
        <v>0.01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0"/>
        <v>0</v>
      </c>
      <c r="FS38" s="2">
        <v>0</v>
      </c>
      <c r="FT38" s="2"/>
      <c r="FU38" s="2"/>
      <c r="FV38" s="2"/>
      <c r="FW38" s="2"/>
      <c r="FX38" s="2">
        <v>80</v>
      </c>
      <c r="FY38" s="2">
        <v>60</v>
      </c>
      <c r="FZ38" s="2"/>
      <c r="GA38" s="2" t="s">
        <v>6</v>
      </c>
      <c r="GB38" s="2"/>
      <c r="GC38" s="2"/>
      <c r="GD38" s="2">
        <v>0</v>
      </c>
      <c r="GE38" s="2"/>
      <c r="GF38" s="2">
        <v>-933748369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1"/>
        <v>0</v>
      </c>
      <c r="GM38" s="2">
        <f t="shared" si="42"/>
        <v>78</v>
      </c>
      <c r="GN38" s="2">
        <f t="shared" si="43"/>
        <v>0</v>
      </c>
      <c r="GO38" s="2">
        <f t="shared" si="44"/>
        <v>78</v>
      </c>
      <c r="GP38" s="2">
        <f t="shared" si="45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46"/>
        <v>0</v>
      </c>
      <c r="GW38" s="2">
        <v>1</v>
      </c>
      <c r="GX38" s="2">
        <f t="shared" si="47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>
        <v>-1</v>
      </c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ROW(SmtRes!A40)</f>
        <v>40</v>
      </c>
      <c r="D39">
        <f>ROW(EtalonRes!A66)</f>
        <v>66</v>
      </c>
      <c r="E39" t="s">
        <v>54</v>
      </c>
      <c r="F39" t="s">
        <v>55</v>
      </c>
      <c r="G39" t="s">
        <v>56</v>
      </c>
      <c r="H39" t="s">
        <v>57</v>
      </c>
      <c r="I39">
        <f>'1.Смета.или.Акт'!E66</f>
        <v>0.02</v>
      </c>
      <c r="J39">
        <v>0</v>
      </c>
      <c r="O39">
        <f t="shared" si="14"/>
        <v>383</v>
      </c>
      <c r="P39">
        <f t="shared" si="15"/>
        <v>245</v>
      </c>
      <c r="Q39">
        <f t="shared" si="16"/>
        <v>57</v>
      </c>
      <c r="R39">
        <f t="shared" si="17"/>
        <v>0</v>
      </c>
      <c r="S39">
        <f t="shared" si="18"/>
        <v>81</v>
      </c>
      <c r="T39">
        <f t="shared" si="19"/>
        <v>0</v>
      </c>
      <c r="U39">
        <f t="shared" si="20"/>
        <v>1.3080000000000001</v>
      </c>
      <c r="V39">
        <f t="shared" si="21"/>
        <v>2.0000000000000001E-4</v>
      </c>
      <c r="W39">
        <f t="shared" si="22"/>
        <v>0</v>
      </c>
      <c r="X39">
        <f t="shared" si="23"/>
        <v>65</v>
      </c>
      <c r="Y39">
        <f t="shared" si="24"/>
        <v>49</v>
      </c>
      <c r="AA39">
        <v>34735140</v>
      </c>
      <c r="AB39">
        <f t="shared" si="48"/>
        <v>2984.25</v>
      </c>
      <c r="AC39">
        <f t="shared" si="25"/>
        <v>1910.96</v>
      </c>
      <c r="AD39">
        <f t="shared" si="49"/>
        <v>444.14</v>
      </c>
      <c r="AE39">
        <f t="shared" si="50"/>
        <v>0.12</v>
      </c>
      <c r="AF39">
        <f t="shared" si="51"/>
        <v>629.15</v>
      </c>
      <c r="AG39">
        <f t="shared" si="26"/>
        <v>0</v>
      </c>
      <c r="AH39">
        <f t="shared" si="27"/>
        <v>65.400000000000006</v>
      </c>
      <c r="AI39">
        <f t="shared" si="28"/>
        <v>0.01</v>
      </c>
      <c r="AJ39">
        <f t="shared" si="29"/>
        <v>0</v>
      </c>
      <c r="AK39">
        <v>2984.25</v>
      </c>
      <c r="AL39">
        <v>1910.96</v>
      </c>
      <c r="AM39">
        <v>444.14</v>
      </c>
      <c r="AN39">
        <v>0.12</v>
      </c>
      <c r="AO39">
        <v>629.15</v>
      </c>
      <c r="AP39">
        <v>0</v>
      </c>
      <c r="AQ39">
        <v>65.400000000000006</v>
      </c>
      <c r="AR39">
        <v>0.01</v>
      </c>
      <c r="AS39">
        <v>0</v>
      </c>
      <c r="AT39">
        <v>80</v>
      </c>
      <c r="AU39">
        <v>60</v>
      </c>
      <c r="AV39">
        <v>1</v>
      </c>
      <c r="AW39">
        <v>1</v>
      </c>
      <c r="AZ39">
        <v>6.41</v>
      </c>
      <c r="BA39">
        <v>6.41</v>
      </c>
      <c r="BB39">
        <v>6.41</v>
      </c>
      <c r="BC39">
        <v>6.41</v>
      </c>
      <c r="BD39" t="s">
        <v>6</v>
      </c>
      <c r="BE39" t="s">
        <v>6</v>
      </c>
      <c r="BF39" t="s">
        <v>6</v>
      </c>
      <c r="BG39" t="s">
        <v>6</v>
      </c>
      <c r="BH39">
        <v>0</v>
      </c>
      <c r="BI39">
        <v>2</v>
      </c>
      <c r="BJ39" t="s">
        <v>58</v>
      </c>
      <c r="BM39">
        <v>112001</v>
      </c>
      <c r="BN39">
        <v>0</v>
      </c>
      <c r="BO39" t="s">
        <v>6</v>
      </c>
      <c r="BP39">
        <v>0</v>
      </c>
      <c r="BQ39">
        <v>2</v>
      </c>
      <c r="BR39">
        <v>0</v>
      </c>
      <c r="BS39">
        <v>6.41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80</v>
      </c>
      <c r="CA39">
        <v>60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52"/>
        <v>383</v>
      </c>
      <c r="CQ39">
        <f t="shared" si="30"/>
        <v>12249.2536</v>
      </c>
      <c r="CR39">
        <f t="shared" si="31"/>
        <v>2846.9373999999998</v>
      </c>
      <c r="CS39">
        <f t="shared" si="32"/>
        <v>0.76919999999999999</v>
      </c>
      <c r="CT39">
        <f t="shared" si="33"/>
        <v>4032.8514999999998</v>
      </c>
      <c r="CU39">
        <f t="shared" si="34"/>
        <v>0</v>
      </c>
      <c r="CV39">
        <f t="shared" si="35"/>
        <v>65.400000000000006</v>
      </c>
      <c r="CW39">
        <f t="shared" si="36"/>
        <v>0.01</v>
      </c>
      <c r="CX39">
        <f t="shared" si="37"/>
        <v>0</v>
      </c>
      <c r="CY39">
        <f t="shared" si="38"/>
        <v>64.8</v>
      </c>
      <c r="CZ39">
        <f t="shared" si="39"/>
        <v>48.6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57</v>
      </c>
      <c r="DW39" t="s">
        <v>57</v>
      </c>
      <c r="DX39">
        <v>1</v>
      </c>
      <c r="EE39">
        <v>32653250</v>
      </c>
      <c r="EF39">
        <v>2</v>
      </c>
      <c r="EG39" t="s">
        <v>19</v>
      </c>
      <c r="EH39">
        <v>0</v>
      </c>
      <c r="EI39" t="s">
        <v>6</v>
      </c>
      <c r="EJ39">
        <v>2</v>
      </c>
      <c r="EK39">
        <v>112001</v>
      </c>
      <c r="EL39" t="s">
        <v>59</v>
      </c>
      <c r="EM39" t="s">
        <v>60</v>
      </c>
      <c r="EO39" t="s">
        <v>6</v>
      </c>
      <c r="EQ39">
        <v>0</v>
      </c>
      <c r="ER39">
        <v>2984.25</v>
      </c>
      <c r="ES39">
        <v>1910.96</v>
      </c>
      <c r="ET39">
        <v>444.14</v>
      </c>
      <c r="EU39">
        <v>0.12</v>
      </c>
      <c r="EV39">
        <v>629.15</v>
      </c>
      <c r="EW39">
        <v>65.400000000000006</v>
      </c>
      <c r="EX39">
        <v>0.01</v>
      </c>
      <c r="EY39">
        <v>0</v>
      </c>
      <c r="FQ39">
        <v>0</v>
      </c>
      <c r="FR39">
        <f t="shared" si="40"/>
        <v>0</v>
      </c>
      <c r="FS39">
        <v>0</v>
      </c>
      <c r="FX39">
        <v>80</v>
      </c>
      <c r="FY39">
        <v>60</v>
      </c>
      <c r="GA39" t="s">
        <v>6</v>
      </c>
      <c r="GD39">
        <v>0</v>
      </c>
      <c r="GF39">
        <v>-933748369</v>
      </c>
      <c r="GG39">
        <v>1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1"/>
        <v>0</v>
      </c>
      <c r="GM39">
        <f t="shared" si="42"/>
        <v>497</v>
      </c>
      <c r="GN39">
        <f t="shared" si="43"/>
        <v>0</v>
      </c>
      <c r="GO39">
        <f t="shared" si="44"/>
        <v>497</v>
      </c>
      <c r="GP39">
        <f t="shared" si="45"/>
        <v>0</v>
      </c>
      <c r="GR39">
        <v>0</v>
      </c>
      <c r="GS39">
        <v>3</v>
      </c>
      <c r="GT39">
        <v>0</v>
      </c>
      <c r="GU39" t="s">
        <v>6</v>
      </c>
      <c r="GV39">
        <f t="shared" si="46"/>
        <v>0</v>
      </c>
      <c r="GW39">
        <v>1</v>
      </c>
      <c r="GX39">
        <f t="shared" si="47"/>
        <v>0</v>
      </c>
      <c r="HA39">
        <v>0</v>
      </c>
      <c r="HB39">
        <v>0</v>
      </c>
      <c r="IF39">
        <v>-1</v>
      </c>
      <c r="IK39">
        <v>0</v>
      </c>
    </row>
    <row r="40" spans="1:255" x14ac:dyDescent="0.2">
      <c r="A40" s="2">
        <v>18</v>
      </c>
      <c r="B40" s="2">
        <v>1</v>
      </c>
      <c r="C40" s="2">
        <v>35</v>
      </c>
      <c r="D40" s="2"/>
      <c r="E40" s="2" t="s">
        <v>61</v>
      </c>
      <c r="F40" s="2" t="str">
        <f>'1.Смета.или.Акт'!B70</f>
        <v>прайс лист</v>
      </c>
      <c r="G40" s="2" t="str">
        <f>'1.Смета.или.Акт'!C70</f>
        <v>Гильза  под КТПТР</v>
      </c>
      <c r="H40" s="2" t="s">
        <v>25</v>
      </c>
      <c r="I40" s="2">
        <f>I38*J40</f>
        <v>2</v>
      </c>
      <c r="J40" s="2">
        <v>100</v>
      </c>
      <c r="K40" s="2"/>
      <c r="L40" s="2"/>
      <c r="M40" s="2"/>
      <c r="N40" s="2"/>
      <c r="O40" s="2">
        <f t="shared" si="14"/>
        <v>143</v>
      </c>
      <c r="P40" s="2">
        <f t="shared" si="15"/>
        <v>143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34735118</v>
      </c>
      <c r="AB40" s="2">
        <f t="shared" si="48"/>
        <v>71.599999999999994</v>
      </c>
      <c r="AC40" s="2">
        <f>'1.Смета.или.Акт'!F70</f>
        <v>71.599999999999994</v>
      </c>
      <c r="AD40" s="2">
        <f t="shared" si="49"/>
        <v>0</v>
      </c>
      <c r="AE40" s="2">
        <f t="shared" si="50"/>
        <v>0</v>
      </c>
      <c r="AF40" s="2">
        <f t="shared" si="51"/>
        <v>0</v>
      </c>
      <c r="AG40" s="2">
        <f t="shared" si="26"/>
        <v>0</v>
      </c>
      <c r="AH40" s="2">
        <f t="shared" si="27"/>
        <v>0</v>
      </c>
      <c r="AI40" s="2">
        <f t="shared" si="28"/>
        <v>0</v>
      </c>
      <c r="AJ40" s="2">
        <f t="shared" si="29"/>
        <v>0</v>
      </c>
      <c r="AK40" s="2">
        <v>71.599999999999994</v>
      </c>
      <c r="AL40" s="2">
        <v>71.599999999999994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106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</v>
      </c>
      <c r="BK40" s="2"/>
      <c r="BL40" s="2"/>
      <c r="BM40" s="2">
        <v>0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106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>IF('1.Смета.или.Акт'!F70=AC40+AD40+AF40,P40+Q40+S40,I40*AB40)</f>
        <v>143</v>
      </c>
      <c r="CQ40" s="2">
        <f t="shared" si="30"/>
        <v>71.599999999999994</v>
      </c>
      <c r="CR40" s="2">
        <f t="shared" si="31"/>
        <v>0</v>
      </c>
      <c r="CS40" s="2">
        <f t="shared" si="32"/>
        <v>0</v>
      </c>
      <c r="CT40" s="2">
        <f t="shared" si="33"/>
        <v>0</v>
      </c>
      <c r="CU40" s="2">
        <f t="shared" si="34"/>
        <v>0</v>
      </c>
      <c r="CV40" s="2">
        <f t="shared" si="35"/>
        <v>0</v>
      </c>
      <c r="CW40" s="2">
        <f t="shared" si="36"/>
        <v>0</v>
      </c>
      <c r="CX40" s="2">
        <f t="shared" si="37"/>
        <v>0</v>
      </c>
      <c r="CY40" s="2">
        <f t="shared" si="38"/>
        <v>0</v>
      </c>
      <c r="CZ40" s="2">
        <f t="shared" si="39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25</v>
      </c>
      <c r="DW40" s="2" t="str">
        <f>'1.Смета.или.Акт'!D70</f>
        <v>1ШТ</v>
      </c>
      <c r="DX40" s="2">
        <v>1</v>
      </c>
      <c r="DY40" s="2"/>
      <c r="DZ40" s="2"/>
      <c r="EA40" s="2"/>
      <c r="EB40" s="2"/>
      <c r="EC40" s="2"/>
      <c r="ED40" s="2"/>
      <c r="EE40" s="2">
        <v>32653299</v>
      </c>
      <c r="EF40" s="2">
        <v>20</v>
      </c>
      <c r="EG40" s="2" t="s">
        <v>26</v>
      </c>
      <c r="EH40" s="2">
        <v>0</v>
      </c>
      <c r="EI40" s="2" t="s">
        <v>6</v>
      </c>
      <c r="EJ40" s="2">
        <v>1</v>
      </c>
      <c r="EK40" s="2">
        <v>0</v>
      </c>
      <c r="EL40" s="2" t="s">
        <v>27</v>
      </c>
      <c r="EM40" s="2" t="s">
        <v>28</v>
      </c>
      <c r="EN40" s="2"/>
      <c r="EO40" s="2" t="s">
        <v>6</v>
      </c>
      <c r="EP40" s="2"/>
      <c r="EQ40" s="2">
        <v>0</v>
      </c>
      <c r="ER40" s="2">
        <v>70.2</v>
      </c>
      <c r="ES40" s="2">
        <v>71.599999999999994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0"/>
        <v>0</v>
      </c>
      <c r="FS40" s="2">
        <v>0</v>
      </c>
      <c r="FT40" s="2"/>
      <c r="FU40" s="2"/>
      <c r="FV40" s="2"/>
      <c r="FW40" s="2"/>
      <c r="FX40" s="2">
        <v>106</v>
      </c>
      <c r="FY40" s="2">
        <v>65</v>
      </c>
      <c r="FZ40" s="2"/>
      <c r="GA40" s="2" t="s">
        <v>63</v>
      </c>
      <c r="GB40" s="2"/>
      <c r="GC40" s="2"/>
      <c r="GD40" s="2">
        <v>0</v>
      </c>
      <c r="GE40" s="2"/>
      <c r="GF40" s="2">
        <v>-1534278322</v>
      </c>
      <c r="GG40" s="2">
        <v>2</v>
      </c>
      <c r="GH40" s="2">
        <v>2</v>
      </c>
      <c r="GI40" s="2">
        <v>-2</v>
      </c>
      <c r="GJ40" s="2">
        <v>0</v>
      </c>
      <c r="GK40" s="2">
        <f>ROUND(R40*(R12)/100,0)</f>
        <v>0</v>
      </c>
      <c r="GL40" s="2">
        <f t="shared" si="41"/>
        <v>0</v>
      </c>
      <c r="GM40" s="2">
        <f t="shared" si="42"/>
        <v>143</v>
      </c>
      <c r="GN40" s="2">
        <f t="shared" si="43"/>
        <v>143</v>
      </c>
      <c r="GO40" s="2">
        <f t="shared" si="44"/>
        <v>0</v>
      </c>
      <c r="GP40" s="2">
        <f t="shared" si="45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46"/>
        <v>0</v>
      </c>
      <c r="GW40" s="2">
        <v>1</v>
      </c>
      <c r="GX40" s="2">
        <f t="shared" si="47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>
        <v>-1</v>
      </c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40</v>
      </c>
      <c r="E41" t="s">
        <v>61</v>
      </c>
      <c r="F41" t="s">
        <v>23</v>
      </c>
      <c r="G41" t="s">
        <v>62</v>
      </c>
      <c r="H41" t="s">
        <v>25</v>
      </c>
      <c r="I41">
        <f>I39*J41</f>
        <v>2</v>
      </c>
      <c r="J41">
        <v>100</v>
      </c>
      <c r="O41">
        <f t="shared" si="14"/>
        <v>918</v>
      </c>
      <c r="P41">
        <f t="shared" si="15"/>
        <v>918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34735140</v>
      </c>
      <c r="AB41">
        <f t="shared" si="48"/>
        <v>71.599999999999994</v>
      </c>
      <c r="AC41">
        <f t="shared" si="25"/>
        <v>71.599999999999994</v>
      </c>
      <c r="AD41">
        <f t="shared" si="49"/>
        <v>0</v>
      </c>
      <c r="AE41">
        <f t="shared" si="50"/>
        <v>0</v>
      </c>
      <c r="AF41">
        <f t="shared" si="51"/>
        <v>0</v>
      </c>
      <c r="AG41">
        <f t="shared" si="26"/>
        <v>0</v>
      </c>
      <c r="AH41">
        <f t="shared" si="27"/>
        <v>0</v>
      </c>
      <c r="AI41">
        <f t="shared" si="28"/>
        <v>0</v>
      </c>
      <c r="AJ41">
        <f t="shared" si="29"/>
        <v>0</v>
      </c>
      <c r="AK41">
        <v>71.599999999999994</v>
      </c>
      <c r="AL41">
        <v>71.599999999999994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106</v>
      </c>
      <c r="AU41">
        <v>65</v>
      </c>
      <c r="AV41">
        <v>1</v>
      </c>
      <c r="AW41">
        <v>1</v>
      </c>
      <c r="AZ41">
        <v>6.41</v>
      </c>
      <c r="BA41">
        <v>1</v>
      </c>
      <c r="BB41">
        <v>1</v>
      </c>
      <c r="BC41">
        <v>6.41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</v>
      </c>
      <c r="BM41">
        <v>0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106</v>
      </c>
      <c r="CA41">
        <v>65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52"/>
        <v>918</v>
      </c>
      <c r="CQ41">
        <f t="shared" si="30"/>
        <v>458.95599999999996</v>
      </c>
      <c r="CR41">
        <f t="shared" si="31"/>
        <v>0</v>
      </c>
      <c r="CS41">
        <f t="shared" si="32"/>
        <v>0</v>
      </c>
      <c r="CT41">
        <f t="shared" si="33"/>
        <v>0</v>
      </c>
      <c r="CU41">
        <f t="shared" si="34"/>
        <v>0</v>
      </c>
      <c r="CV41">
        <f t="shared" si="35"/>
        <v>0</v>
      </c>
      <c r="CW41">
        <f t="shared" si="36"/>
        <v>0</v>
      </c>
      <c r="CX41">
        <f t="shared" si="37"/>
        <v>0</v>
      </c>
      <c r="CY41">
        <f t="shared" si="38"/>
        <v>0</v>
      </c>
      <c r="CZ41">
        <f t="shared" si="39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25</v>
      </c>
      <c r="DW41" t="s">
        <v>25</v>
      </c>
      <c r="DX41">
        <v>1</v>
      </c>
      <c r="EE41">
        <v>32653299</v>
      </c>
      <c r="EF41">
        <v>20</v>
      </c>
      <c r="EG41" t="s">
        <v>26</v>
      </c>
      <c r="EH41">
        <v>0</v>
      </c>
      <c r="EI41" t="s">
        <v>6</v>
      </c>
      <c r="EJ41">
        <v>1</v>
      </c>
      <c r="EK41">
        <v>0</v>
      </c>
      <c r="EL41" t="s">
        <v>27</v>
      </c>
      <c r="EM41" t="s">
        <v>28</v>
      </c>
      <c r="EO41" t="s">
        <v>6</v>
      </c>
      <c r="EQ41">
        <v>0</v>
      </c>
      <c r="ER41">
        <v>450</v>
      </c>
      <c r="ES41">
        <v>71.599999999999994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450</v>
      </c>
      <c r="FQ41">
        <v>0</v>
      </c>
      <c r="FR41">
        <f t="shared" si="40"/>
        <v>0</v>
      </c>
      <c r="FS41">
        <v>0</v>
      </c>
      <c r="FX41">
        <v>106</v>
      </c>
      <c r="FY41">
        <v>65</v>
      </c>
      <c r="GA41" t="s">
        <v>63</v>
      </c>
      <c r="GD41">
        <v>0</v>
      </c>
      <c r="GF41">
        <v>-1534278322</v>
      </c>
      <c r="GG41">
        <v>1</v>
      </c>
      <c r="GH41">
        <v>3</v>
      </c>
      <c r="GI41">
        <v>4</v>
      </c>
      <c r="GJ41">
        <v>0</v>
      </c>
      <c r="GK41">
        <f>ROUND(R41*(S12)/100,0)</f>
        <v>0</v>
      </c>
      <c r="GL41">
        <f t="shared" si="41"/>
        <v>0</v>
      </c>
      <c r="GM41">
        <f t="shared" si="42"/>
        <v>918</v>
      </c>
      <c r="GN41">
        <f t="shared" si="43"/>
        <v>918</v>
      </c>
      <c r="GO41">
        <f t="shared" si="44"/>
        <v>0</v>
      </c>
      <c r="GP41">
        <f t="shared" si="45"/>
        <v>0</v>
      </c>
      <c r="GR41">
        <v>1</v>
      </c>
      <c r="GS41">
        <v>1</v>
      </c>
      <c r="GT41">
        <v>0</v>
      </c>
      <c r="GU41" t="s">
        <v>6</v>
      </c>
      <c r="GV41">
        <f t="shared" si="46"/>
        <v>0</v>
      </c>
      <c r="GW41">
        <v>1</v>
      </c>
      <c r="GX41">
        <f t="shared" si="47"/>
        <v>0</v>
      </c>
      <c r="HA41">
        <v>0</v>
      </c>
      <c r="HB41">
        <v>0</v>
      </c>
      <c r="IF41">
        <v>-1</v>
      </c>
      <c r="IK41">
        <v>0</v>
      </c>
    </row>
    <row r="42" spans="1:255" x14ac:dyDescent="0.2">
      <c r="A42" s="2">
        <v>17</v>
      </c>
      <c r="B42" s="2">
        <v>1</v>
      </c>
      <c r="C42" s="2">
        <f>ROW(SmtRes!A44)</f>
        <v>44</v>
      </c>
      <c r="D42" s="2">
        <f>ROW(EtalonRes!A69)</f>
        <v>69</v>
      </c>
      <c r="E42" s="2" t="s">
        <v>64</v>
      </c>
      <c r="F42" s="2" t="s">
        <v>65</v>
      </c>
      <c r="G42" s="2" t="s">
        <v>66</v>
      </c>
      <c r="H42" s="2" t="s">
        <v>17</v>
      </c>
      <c r="I42" s="2">
        <f>'1.Смета.или.Акт'!E72</f>
        <v>8</v>
      </c>
      <c r="J42" s="2">
        <v>0</v>
      </c>
      <c r="K42" s="2"/>
      <c r="L42" s="2"/>
      <c r="M42" s="2"/>
      <c r="N42" s="2"/>
      <c r="O42" s="2">
        <f t="shared" si="14"/>
        <v>50</v>
      </c>
      <c r="P42" s="2">
        <f t="shared" si="15"/>
        <v>9</v>
      </c>
      <c r="Q42" s="2">
        <f t="shared" si="16"/>
        <v>0</v>
      </c>
      <c r="R42" s="2">
        <f t="shared" si="17"/>
        <v>0</v>
      </c>
      <c r="S42" s="2">
        <f t="shared" si="18"/>
        <v>41</v>
      </c>
      <c r="T42" s="2">
        <f t="shared" si="19"/>
        <v>0</v>
      </c>
      <c r="U42" s="2">
        <f t="shared" si="20"/>
        <v>4.16</v>
      </c>
      <c r="V42" s="2">
        <f t="shared" si="21"/>
        <v>0</v>
      </c>
      <c r="W42" s="2">
        <f t="shared" si="22"/>
        <v>0</v>
      </c>
      <c r="X42" s="2">
        <f t="shared" si="23"/>
        <v>33</v>
      </c>
      <c r="Y42" s="2">
        <f t="shared" si="24"/>
        <v>25</v>
      </c>
      <c r="Z42" s="2"/>
      <c r="AA42" s="2">
        <v>34735118</v>
      </c>
      <c r="AB42" s="2">
        <f>'1.Смета.или.Акт'!F72</f>
        <v>6.25</v>
      </c>
      <c r="AC42" s="2">
        <f t="shared" si="25"/>
        <v>1.0900000000000001</v>
      </c>
      <c r="AD42" s="2">
        <f>'1.Смета.или.Акт'!H72</f>
        <v>0</v>
      </c>
      <c r="AE42" s="2">
        <f>'1.Смета.или.Акт'!I72</f>
        <v>0</v>
      </c>
      <c r="AF42" s="2">
        <f>'1.Смета.или.Акт'!G72</f>
        <v>5.16</v>
      </c>
      <c r="AG42" s="2">
        <f t="shared" si="26"/>
        <v>0</v>
      </c>
      <c r="AH42" s="2">
        <f t="shared" si="27"/>
        <v>0.52</v>
      </c>
      <c r="AI42" s="2">
        <f t="shared" si="28"/>
        <v>0</v>
      </c>
      <c r="AJ42" s="2">
        <f t="shared" si="29"/>
        <v>0</v>
      </c>
      <c r="AK42" s="2">
        <v>6.25</v>
      </c>
      <c r="AL42" s="2">
        <v>1.0900000000000001</v>
      </c>
      <c r="AM42" s="2">
        <v>0</v>
      </c>
      <c r="AN42" s="2">
        <v>0</v>
      </c>
      <c r="AO42" s="2">
        <v>5.16</v>
      </c>
      <c r="AP42" s="2">
        <v>0</v>
      </c>
      <c r="AQ42" s="2">
        <v>0.52</v>
      </c>
      <c r="AR42" s="2">
        <v>0</v>
      </c>
      <c r="AS42" s="2">
        <v>0</v>
      </c>
      <c r="AT42" s="2">
        <f>'1.Смета.или.Акт'!E73</f>
        <v>80</v>
      </c>
      <c r="AU42" s="2">
        <f>'1.Смета.или.Акт'!E74</f>
        <v>60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0</v>
      </c>
      <c r="BI42" s="2">
        <v>2</v>
      </c>
      <c r="BJ42" s="2" t="s">
        <v>67</v>
      </c>
      <c r="BK42" s="2"/>
      <c r="BL42" s="2"/>
      <c r="BM42" s="2">
        <v>111001</v>
      </c>
      <c r="BN42" s="2">
        <v>0</v>
      </c>
      <c r="BO42" s="2" t="s">
        <v>6</v>
      </c>
      <c r="BP42" s="2">
        <v>0</v>
      </c>
      <c r="BQ42" s="2">
        <v>2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80</v>
      </c>
      <c r="CA42" s="2">
        <v>60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>IF('1.Смета.или.Акт'!F72=AC42+AD42+AF42,P42+Q42+S42,I42*AB42)</f>
        <v>50</v>
      </c>
      <c r="CQ42" s="2">
        <f t="shared" si="30"/>
        <v>1.0900000000000001</v>
      </c>
      <c r="CR42" s="2">
        <f t="shared" si="31"/>
        <v>0</v>
      </c>
      <c r="CS42" s="2">
        <f t="shared" si="32"/>
        <v>0</v>
      </c>
      <c r="CT42" s="2">
        <f t="shared" si="33"/>
        <v>5.16</v>
      </c>
      <c r="CU42" s="2">
        <f t="shared" si="34"/>
        <v>0</v>
      </c>
      <c r="CV42" s="2">
        <f t="shared" si="35"/>
        <v>0.52</v>
      </c>
      <c r="CW42" s="2">
        <f t="shared" si="36"/>
        <v>0</v>
      </c>
      <c r="CX42" s="2">
        <f t="shared" si="37"/>
        <v>0</v>
      </c>
      <c r="CY42" s="2">
        <f t="shared" si="38"/>
        <v>32.799999999999997</v>
      </c>
      <c r="CZ42" s="2">
        <f t="shared" si="39"/>
        <v>24.6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17</v>
      </c>
      <c r="DW42" s="2" t="str">
        <f>'1.Смета.или.Акт'!D72</f>
        <v>ШТ</v>
      </c>
      <c r="DX42" s="2">
        <v>1</v>
      </c>
      <c r="DY42" s="2"/>
      <c r="DZ42" s="2"/>
      <c r="EA42" s="2"/>
      <c r="EB42" s="2"/>
      <c r="EC42" s="2"/>
      <c r="ED42" s="2"/>
      <c r="EE42" s="2">
        <v>32653247</v>
      </c>
      <c r="EF42" s="2">
        <v>2</v>
      </c>
      <c r="EG42" s="2" t="s">
        <v>19</v>
      </c>
      <c r="EH42" s="2">
        <v>0</v>
      </c>
      <c r="EI42" s="2" t="s">
        <v>6</v>
      </c>
      <c r="EJ42" s="2">
        <v>2</v>
      </c>
      <c r="EK42" s="2">
        <v>111001</v>
      </c>
      <c r="EL42" s="2" t="s">
        <v>20</v>
      </c>
      <c r="EM42" s="2" t="s">
        <v>21</v>
      </c>
      <c r="EN42" s="2"/>
      <c r="EO42" s="2" t="s">
        <v>6</v>
      </c>
      <c r="EP42" s="2"/>
      <c r="EQ42" s="2">
        <v>0</v>
      </c>
      <c r="ER42" s="2">
        <v>6.25</v>
      </c>
      <c r="ES42" s="2">
        <v>1.0900000000000001</v>
      </c>
      <c r="ET42" s="2">
        <v>0</v>
      </c>
      <c r="EU42" s="2">
        <v>0</v>
      </c>
      <c r="EV42" s="2">
        <v>5.16</v>
      </c>
      <c r="EW42" s="2">
        <v>0.52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0"/>
        <v>0</v>
      </c>
      <c r="FS42" s="2">
        <v>0</v>
      </c>
      <c r="FT42" s="2"/>
      <c r="FU42" s="2"/>
      <c r="FV42" s="2"/>
      <c r="FW42" s="2"/>
      <c r="FX42" s="2">
        <v>80</v>
      </c>
      <c r="FY42" s="2">
        <v>60</v>
      </c>
      <c r="FZ42" s="2"/>
      <c r="GA42" s="2" t="s">
        <v>6</v>
      </c>
      <c r="GB42" s="2"/>
      <c r="GC42" s="2"/>
      <c r="GD42" s="2">
        <v>0</v>
      </c>
      <c r="GE42" s="2"/>
      <c r="GF42" s="2">
        <v>1559949470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1"/>
        <v>0</v>
      </c>
      <c r="GM42" s="2">
        <f t="shared" si="42"/>
        <v>108</v>
      </c>
      <c r="GN42" s="2">
        <f t="shared" si="43"/>
        <v>0</v>
      </c>
      <c r="GO42" s="2">
        <f t="shared" si="44"/>
        <v>108</v>
      </c>
      <c r="GP42" s="2">
        <f t="shared" si="45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46"/>
        <v>0</v>
      </c>
      <c r="GW42" s="2">
        <v>1</v>
      </c>
      <c r="GX42" s="2">
        <f t="shared" si="47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>
        <v>-1</v>
      </c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ROW(SmtRes!A48)</f>
        <v>48</v>
      </c>
      <c r="D43">
        <f>ROW(EtalonRes!A72)</f>
        <v>72</v>
      </c>
      <c r="E43" t="s">
        <v>64</v>
      </c>
      <c r="F43" t="s">
        <v>65</v>
      </c>
      <c r="G43" t="s">
        <v>66</v>
      </c>
      <c r="H43" t="s">
        <v>17</v>
      </c>
      <c r="I43">
        <f>'1.Смета.или.Акт'!E72</f>
        <v>8</v>
      </c>
      <c r="J43">
        <v>0</v>
      </c>
      <c r="O43">
        <f t="shared" si="14"/>
        <v>321</v>
      </c>
      <c r="P43">
        <f t="shared" si="15"/>
        <v>56</v>
      </c>
      <c r="Q43">
        <f t="shared" si="16"/>
        <v>0</v>
      </c>
      <c r="R43">
        <f t="shared" si="17"/>
        <v>0</v>
      </c>
      <c r="S43">
        <f t="shared" si="18"/>
        <v>265</v>
      </c>
      <c r="T43">
        <f t="shared" si="19"/>
        <v>0</v>
      </c>
      <c r="U43">
        <f t="shared" si="20"/>
        <v>4.16</v>
      </c>
      <c r="V43">
        <f t="shared" si="21"/>
        <v>0</v>
      </c>
      <c r="W43">
        <f t="shared" si="22"/>
        <v>0</v>
      </c>
      <c r="X43">
        <f t="shared" si="23"/>
        <v>212</v>
      </c>
      <c r="Y43">
        <f t="shared" si="24"/>
        <v>159</v>
      </c>
      <c r="AA43">
        <v>34735140</v>
      </c>
      <c r="AB43">
        <f t="shared" si="48"/>
        <v>6.25</v>
      </c>
      <c r="AC43">
        <f t="shared" si="25"/>
        <v>1.0900000000000001</v>
      </c>
      <c r="AD43">
        <f t="shared" si="49"/>
        <v>0</v>
      </c>
      <c r="AE43">
        <f t="shared" si="50"/>
        <v>0</v>
      </c>
      <c r="AF43">
        <f t="shared" si="51"/>
        <v>5.16</v>
      </c>
      <c r="AG43">
        <f t="shared" si="26"/>
        <v>0</v>
      </c>
      <c r="AH43">
        <f t="shared" si="27"/>
        <v>0.52</v>
      </c>
      <c r="AI43">
        <f t="shared" si="28"/>
        <v>0</v>
      </c>
      <c r="AJ43">
        <f t="shared" si="29"/>
        <v>0</v>
      </c>
      <c r="AK43">
        <v>6.25</v>
      </c>
      <c r="AL43">
        <v>1.0900000000000001</v>
      </c>
      <c r="AM43">
        <v>0</v>
      </c>
      <c r="AN43">
        <v>0</v>
      </c>
      <c r="AO43">
        <v>5.16</v>
      </c>
      <c r="AP43">
        <v>0</v>
      </c>
      <c r="AQ43">
        <v>0.52</v>
      </c>
      <c r="AR43">
        <v>0</v>
      </c>
      <c r="AS43">
        <v>0</v>
      </c>
      <c r="AT43">
        <v>80</v>
      </c>
      <c r="AU43">
        <v>60</v>
      </c>
      <c r="AV43">
        <v>1</v>
      </c>
      <c r="AW43">
        <v>1</v>
      </c>
      <c r="AZ43">
        <v>6.41</v>
      </c>
      <c r="BA43">
        <v>6.41</v>
      </c>
      <c r="BB43">
        <v>6.41</v>
      </c>
      <c r="BC43">
        <v>6.41</v>
      </c>
      <c r="BD43" t="s">
        <v>6</v>
      </c>
      <c r="BE43" t="s">
        <v>6</v>
      </c>
      <c r="BF43" t="s">
        <v>6</v>
      </c>
      <c r="BG43" t="s">
        <v>6</v>
      </c>
      <c r="BH43">
        <v>0</v>
      </c>
      <c r="BI43">
        <v>2</v>
      </c>
      <c r="BJ43" t="s">
        <v>67</v>
      </c>
      <c r="BM43">
        <v>111001</v>
      </c>
      <c r="BN43">
        <v>0</v>
      </c>
      <c r="BO43" t="s">
        <v>6</v>
      </c>
      <c r="BP43">
        <v>0</v>
      </c>
      <c r="BQ43">
        <v>2</v>
      </c>
      <c r="BR43">
        <v>0</v>
      </c>
      <c r="BS43">
        <v>6.41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80</v>
      </c>
      <c r="CA43">
        <v>60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52"/>
        <v>321</v>
      </c>
      <c r="CQ43">
        <f t="shared" si="30"/>
        <v>6.9869000000000003</v>
      </c>
      <c r="CR43">
        <f t="shared" si="31"/>
        <v>0</v>
      </c>
      <c r="CS43">
        <f t="shared" si="32"/>
        <v>0</v>
      </c>
      <c r="CT43">
        <f t="shared" si="33"/>
        <v>33.075600000000001</v>
      </c>
      <c r="CU43">
        <f t="shared" si="34"/>
        <v>0</v>
      </c>
      <c r="CV43">
        <f t="shared" si="35"/>
        <v>0.52</v>
      </c>
      <c r="CW43">
        <f t="shared" si="36"/>
        <v>0</v>
      </c>
      <c r="CX43">
        <f t="shared" si="37"/>
        <v>0</v>
      </c>
      <c r="CY43">
        <f t="shared" si="38"/>
        <v>212</v>
      </c>
      <c r="CZ43">
        <f t="shared" si="39"/>
        <v>159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17</v>
      </c>
      <c r="DW43" t="s">
        <v>17</v>
      </c>
      <c r="DX43">
        <v>1</v>
      </c>
      <c r="EE43">
        <v>32653247</v>
      </c>
      <c r="EF43">
        <v>2</v>
      </c>
      <c r="EG43" t="s">
        <v>19</v>
      </c>
      <c r="EH43">
        <v>0</v>
      </c>
      <c r="EI43" t="s">
        <v>6</v>
      </c>
      <c r="EJ43">
        <v>2</v>
      </c>
      <c r="EK43">
        <v>111001</v>
      </c>
      <c r="EL43" t="s">
        <v>20</v>
      </c>
      <c r="EM43" t="s">
        <v>21</v>
      </c>
      <c r="EO43" t="s">
        <v>6</v>
      </c>
      <c r="EQ43">
        <v>0</v>
      </c>
      <c r="ER43">
        <v>6.25</v>
      </c>
      <c r="ES43">
        <v>1.0900000000000001</v>
      </c>
      <c r="ET43">
        <v>0</v>
      </c>
      <c r="EU43">
        <v>0</v>
      </c>
      <c r="EV43">
        <v>5.16</v>
      </c>
      <c r="EW43">
        <v>0.52</v>
      </c>
      <c r="EX43">
        <v>0</v>
      </c>
      <c r="EY43">
        <v>0</v>
      </c>
      <c r="FQ43">
        <v>0</v>
      </c>
      <c r="FR43">
        <f t="shared" si="40"/>
        <v>0</v>
      </c>
      <c r="FS43">
        <v>0</v>
      </c>
      <c r="FX43">
        <v>80</v>
      </c>
      <c r="FY43">
        <v>60</v>
      </c>
      <c r="GA43" t="s">
        <v>6</v>
      </c>
      <c r="GD43">
        <v>0</v>
      </c>
      <c r="GF43">
        <v>1559949470</v>
      </c>
      <c r="GG43">
        <v>1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1"/>
        <v>0</v>
      </c>
      <c r="GM43">
        <f t="shared" si="42"/>
        <v>692</v>
      </c>
      <c r="GN43">
        <f t="shared" si="43"/>
        <v>0</v>
      </c>
      <c r="GO43">
        <f t="shared" si="44"/>
        <v>692</v>
      </c>
      <c r="GP43">
        <f t="shared" si="45"/>
        <v>0</v>
      </c>
      <c r="GR43">
        <v>0</v>
      </c>
      <c r="GS43">
        <v>3</v>
      </c>
      <c r="GT43">
        <v>0</v>
      </c>
      <c r="GU43" t="s">
        <v>6</v>
      </c>
      <c r="GV43">
        <f t="shared" si="46"/>
        <v>0</v>
      </c>
      <c r="GW43">
        <v>1</v>
      </c>
      <c r="GX43">
        <f t="shared" si="47"/>
        <v>0</v>
      </c>
      <c r="HA43">
        <v>0</v>
      </c>
      <c r="HB43">
        <v>0</v>
      </c>
      <c r="IF43">
        <v>-1</v>
      </c>
      <c r="IK43">
        <v>0</v>
      </c>
    </row>
    <row r="44" spans="1:255" x14ac:dyDescent="0.2">
      <c r="A44" s="2">
        <v>18</v>
      </c>
      <c r="B44" s="2">
        <v>1</v>
      </c>
      <c r="C44" s="2">
        <v>42</v>
      </c>
      <c r="D44" s="2"/>
      <c r="E44" s="2" t="s">
        <v>68</v>
      </c>
      <c r="F44" s="2" t="str">
        <f>'1.Смета.или.Акт'!B76</f>
        <v>прайс лист</v>
      </c>
      <c r="G44" s="2" t="str">
        <f>'1.Смета.или.Акт'!C76</f>
        <v>Тепловычислитель ТВК - 01</v>
      </c>
      <c r="H44" s="2" t="s">
        <v>25</v>
      </c>
      <c r="I44" s="2">
        <f>I42*J44</f>
        <v>1</v>
      </c>
      <c r="J44" s="2">
        <v>0.125</v>
      </c>
      <c r="K44" s="2"/>
      <c r="L44" s="2"/>
      <c r="M44" s="2"/>
      <c r="N44" s="2"/>
      <c r="O44" s="2">
        <f t="shared" si="14"/>
        <v>2626</v>
      </c>
      <c r="P44" s="2">
        <f t="shared" si="15"/>
        <v>2626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34735118</v>
      </c>
      <c r="AB44" s="2">
        <f t="shared" si="48"/>
        <v>2625.58</v>
      </c>
      <c r="AC44" s="2">
        <f>'1.Смета.или.Акт'!F76</f>
        <v>2625.58</v>
      </c>
      <c r="AD44" s="2">
        <f t="shared" si="49"/>
        <v>0</v>
      </c>
      <c r="AE44" s="2">
        <f t="shared" si="50"/>
        <v>0</v>
      </c>
      <c r="AF44" s="2">
        <f t="shared" si="51"/>
        <v>0</v>
      </c>
      <c r="AG44" s="2">
        <f t="shared" si="26"/>
        <v>0</v>
      </c>
      <c r="AH44" s="2">
        <f t="shared" si="27"/>
        <v>0</v>
      </c>
      <c r="AI44" s="2">
        <f t="shared" si="28"/>
        <v>0</v>
      </c>
      <c r="AJ44" s="2">
        <f t="shared" si="29"/>
        <v>0</v>
      </c>
      <c r="AK44" s="2">
        <v>2625.58</v>
      </c>
      <c r="AL44" s="2">
        <v>2625.58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106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6</v>
      </c>
      <c r="BK44" s="2"/>
      <c r="BL44" s="2"/>
      <c r="BM44" s="2">
        <v>0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106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>IF('1.Смета.или.Акт'!F76=AC44+AD44+AF44,P44+Q44+S44,I44*AB44)</f>
        <v>2626</v>
      </c>
      <c r="CQ44" s="2">
        <f t="shared" si="30"/>
        <v>2625.58</v>
      </c>
      <c r="CR44" s="2">
        <f t="shared" si="31"/>
        <v>0</v>
      </c>
      <c r="CS44" s="2">
        <f t="shared" si="32"/>
        <v>0</v>
      </c>
      <c r="CT44" s="2">
        <f t="shared" si="33"/>
        <v>0</v>
      </c>
      <c r="CU44" s="2">
        <f t="shared" si="34"/>
        <v>0</v>
      </c>
      <c r="CV44" s="2">
        <f t="shared" si="35"/>
        <v>0</v>
      </c>
      <c r="CW44" s="2">
        <f t="shared" si="36"/>
        <v>0</v>
      </c>
      <c r="CX44" s="2">
        <f t="shared" si="37"/>
        <v>0</v>
      </c>
      <c r="CY44" s="2">
        <f t="shared" si="38"/>
        <v>0</v>
      </c>
      <c r="CZ44" s="2">
        <f t="shared" si="39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25</v>
      </c>
      <c r="DW44" s="2" t="str">
        <f>'1.Смета.или.Акт'!D76</f>
        <v>1ШТ</v>
      </c>
      <c r="DX44" s="2">
        <v>1</v>
      </c>
      <c r="DY44" s="2"/>
      <c r="DZ44" s="2"/>
      <c r="EA44" s="2"/>
      <c r="EB44" s="2"/>
      <c r="EC44" s="2"/>
      <c r="ED44" s="2"/>
      <c r="EE44" s="2">
        <v>32653299</v>
      </c>
      <c r="EF44" s="2">
        <v>20</v>
      </c>
      <c r="EG44" s="2" t="s">
        <v>26</v>
      </c>
      <c r="EH44" s="2">
        <v>0</v>
      </c>
      <c r="EI44" s="2" t="s">
        <v>6</v>
      </c>
      <c r="EJ44" s="2">
        <v>1</v>
      </c>
      <c r="EK44" s="2">
        <v>0</v>
      </c>
      <c r="EL44" s="2" t="s">
        <v>27</v>
      </c>
      <c r="EM44" s="2" t="s">
        <v>28</v>
      </c>
      <c r="EN44" s="2"/>
      <c r="EO44" s="2" t="s">
        <v>6</v>
      </c>
      <c r="EP44" s="2"/>
      <c r="EQ44" s="2">
        <v>0</v>
      </c>
      <c r="ER44" s="2">
        <v>2574.1</v>
      </c>
      <c r="ES44" s="2">
        <v>2625.58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0"/>
        <v>0</v>
      </c>
      <c r="FS44" s="2">
        <v>0</v>
      </c>
      <c r="FT44" s="2"/>
      <c r="FU44" s="2"/>
      <c r="FV44" s="2"/>
      <c r="FW44" s="2"/>
      <c r="FX44" s="2">
        <v>106</v>
      </c>
      <c r="FY44" s="2">
        <v>65</v>
      </c>
      <c r="FZ44" s="2"/>
      <c r="GA44" s="2" t="s">
        <v>70</v>
      </c>
      <c r="GB44" s="2"/>
      <c r="GC44" s="2"/>
      <c r="GD44" s="2">
        <v>0</v>
      </c>
      <c r="GE44" s="2"/>
      <c r="GF44" s="2">
        <v>-873388853</v>
      </c>
      <c r="GG44" s="2">
        <v>2</v>
      </c>
      <c r="GH44" s="2">
        <v>2</v>
      </c>
      <c r="GI44" s="2">
        <v>-2</v>
      </c>
      <c r="GJ44" s="2">
        <v>0</v>
      </c>
      <c r="GK44" s="2">
        <f>ROUND(R44*(R12)/100,0)</f>
        <v>0</v>
      </c>
      <c r="GL44" s="2">
        <f t="shared" si="41"/>
        <v>0</v>
      </c>
      <c r="GM44" s="2">
        <f t="shared" si="42"/>
        <v>2626</v>
      </c>
      <c r="GN44" s="2">
        <f t="shared" si="43"/>
        <v>2626</v>
      </c>
      <c r="GO44" s="2">
        <f t="shared" si="44"/>
        <v>0</v>
      </c>
      <c r="GP44" s="2">
        <f t="shared" si="45"/>
        <v>0</v>
      </c>
      <c r="GQ44" s="2"/>
      <c r="GR44" s="2">
        <v>0</v>
      </c>
      <c r="GS44" s="2">
        <v>2</v>
      </c>
      <c r="GT44" s="2">
        <v>0</v>
      </c>
      <c r="GU44" s="2" t="s">
        <v>6</v>
      </c>
      <c r="GV44" s="2">
        <f t="shared" si="46"/>
        <v>0</v>
      </c>
      <c r="GW44" s="2">
        <v>1</v>
      </c>
      <c r="GX44" s="2">
        <f t="shared" si="47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>
        <v>-1</v>
      </c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46</v>
      </c>
      <c r="E45" t="s">
        <v>68</v>
      </c>
      <c r="F45" t="s">
        <v>23</v>
      </c>
      <c r="G45" t="s">
        <v>69</v>
      </c>
      <c r="H45" t="s">
        <v>25</v>
      </c>
      <c r="I45">
        <f>I43*J45</f>
        <v>1</v>
      </c>
      <c r="J45">
        <v>0.125</v>
      </c>
      <c r="O45">
        <f t="shared" si="14"/>
        <v>16830</v>
      </c>
      <c r="P45">
        <f t="shared" si="15"/>
        <v>16830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34735140</v>
      </c>
      <c r="AB45">
        <f t="shared" si="48"/>
        <v>2625.58</v>
      </c>
      <c r="AC45">
        <f t="shared" si="25"/>
        <v>2625.58</v>
      </c>
      <c r="AD45">
        <f t="shared" si="49"/>
        <v>0</v>
      </c>
      <c r="AE45">
        <f t="shared" si="50"/>
        <v>0</v>
      </c>
      <c r="AF45">
        <f t="shared" si="51"/>
        <v>0</v>
      </c>
      <c r="AG45">
        <f t="shared" si="26"/>
        <v>0</v>
      </c>
      <c r="AH45">
        <f t="shared" si="27"/>
        <v>0</v>
      </c>
      <c r="AI45">
        <f t="shared" si="28"/>
        <v>0</v>
      </c>
      <c r="AJ45">
        <f t="shared" si="29"/>
        <v>0</v>
      </c>
      <c r="AK45">
        <v>2625.58</v>
      </c>
      <c r="AL45">
        <v>2625.58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106</v>
      </c>
      <c r="AU45">
        <v>65</v>
      </c>
      <c r="AV45">
        <v>1</v>
      </c>
      <c r="AW45">
        <v>1</v>
      </c>
      <c r="AZ45">
        <v>6.41</v>
      </c>
      <c r="BA45">
        <v>1</v>
      </c>
      <c r="BB45">
        <v>1</v>
      </c>
      <c r="BC45">
        <v>6.41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6</v>
      </c>
      <c r="BM45">
        <v>0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106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52"/>
        <v>16830</v>
      </c>
      <c r="CQ45">
        <f t="shared" si="30"/>
        <v>16829.967799999999</v>
      </c>
      <c r="CR45">
        <f t="shared" si="31"/>
        <v>0</v>
      </c>
      <c r="CS45">
        <f t="shared" si="32"/>
        <v>0</v>
      </c>
      <c r="CT45">
        <f t="shared" si="33"/>
        <v>0</v>
      </c>
      <c r="CU45">
        <f t="shared" si="34"/>
        <v>0</v>
      </c>
      <c r="CV45">
        <f t="shared" si="35"/>
        <v>0</v>
      </c>
      <c r="CW45">
        <f t="shared" si="36"/>
        <v>0</v>
      </c>
      <c r="CX45">
        <f t="shared" si="37"/>
        <v>0</v>
      </c>
      <c r="CY45">
        <f t="shared" si="38"/>
        <v>0</v>
      </c>
      <c r="CZ45">
        <f t="shared" si="39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25</v>
      </c>
      <c r="DW45" t="s">
        <v>25</v>
      </c>
      <c r="DX45">
        <v>1</v>
      </c>
      <c r="EE45">
        <v>32653299</v>
      </c>
      <c r="EF45">
        <v>20</v>
      </c>
      <c r="EG45" t="s">
        <v>26</v>
      </c>
      <c r="EH45">
        <v>0</v>
      </c>
      <c r="EI45" t="s">
        <v>6</v>
      </c>
      <c r="EJ45">
        <v>1</v>
      </c>
      <c r="EK45">
        <v>0</v>
      </c>
      <c r="EL45" t="s">
        <v>27</v>
      </c>
      <c r="EM45" t="s">
        <v>28</v>
      </c>
      <c r="EO45" t="s">
        <v>6</v>
      </c>
      <c r="EQ45">
        <v>0</v>
      </c>
      <c r="ER45">
        <v>16500</v>
      </c>
      <c r="ES45">
        <v>2625.58</v>
      </c>
      <c r="ET45">
        <v>0</v>
      </c>
      <c r="EU45">
        <v>0</v>
      </c>
      <c r="EV45">
        <v>0</v>
      </c>
      <c r="EW45">
        <v>0</v>
      </c>
      <c r="EX45">
        <v>0</v>
      </c>
      <c r="EZ45">
        <v>5</v>
      </c>
      <c r="FC45">
        <v>0</v>
      </c>
      <c r="FD45">
        <v>18</v>
      </c>
      <c r="FF45">
        <v>16500</v>
      </c>
      <c r="FQ45">
        <v>0</v>
      </c>
      <c r="FR45">
        <f t="shared" si="40"/>
        <v>0</v>
      </c>
      <c r="FS45">
        <v>0</v>
      </c>
      <c r="FX45">
        <v>106</v>
      </c>
      <c r="FY45">
        <v>65</v>
      </c>
      <c r="GA45" t="s">
        <v>70</v>
      </c>
      <c r="GD45">
        <v>0</v>
      </c>
      <c r="GF45">
        <v>-873388853</v>
      </c>
      <c r="GG45">
        <v>1</v>
      </c>
      <c r="GH45">
        <v>3</v>
      </c>
      <c r="GI45">
        <v>4</v>
      </c>
      <c r="GJ45">
        <v>0</v>
      </c>
      <c r="GK45">
        <f>ROUND(R45*(S12)/100,0)</f>
        <v>0</v>
      </c>
      <c r="GL45">
        <f t="shared" si="41"/>
        <v>0</v>
      </c>
      <c r="GM45">
        <f t="shared" si="42"/>
        <v>16830</v>
      </c>
      <c r="GN45">
        <f t="shared" si="43"/>
        <v>16830</v>
      </c>
      <c r="GO45">
        <f t="shared" si="44"/>
        <v>0</v>
      </c>
      <c r="GP45">
        <f t="shared" si="45"/>
        <v>0</v>
      </c>
      <c r="GR45">
        <v>1</v>
      </c>
      <c r="GS45">
        <v>1</v>
      </c>
      <c r="GT45">
        <v>0</v>
      </c>
      <c r="GU45" t="s">
        <v>6</v>
      </c>
      <c r="GV45">
        <f t="shared" si="46"/>
        <v>0</v>
      </c>
      <c r="GW45">
        <v>1</v>
      </c>
      <c r="GX45">
        <f t="shared" si="47"/>
        <v>0</v>
      </c>
      <c r="HA45">
        <v>0</v>
      </c>
      <c r="HB45">
        <v>0</v>
      </c>
      <c r="IF45">
        <v>-1</v>
      </c>
      <c r="IK45">
        <v>0</v>
      </c>
    </row>
    <row r="46" spans="1:255" x14ac:dyDescent="0.2">
      <c r="A46" s="2">
        <v>18</v>
      </c>
      <c r="B46" s="2">
        <v>1</v>
      </c>
      <c r="C46" s="2">
        <v>43</v>
      </c>
      <c r="D46" s="2"/>
      <c r="E46" s="2" t="s">
        <v>71</v>
      </c>
      <c r="F46" s="2" t="str">
        <f>'1.Смета.или.Акт'!B78</f>
        <v>прайс лист</v>
      </c>
      <c r="G46" s="2" t="str">
        <f>'1.Смета.или.Акт'!C78</f>
        <v>Блок питания</v>
      </c>
      <c r="H46" s="2" t="s">
        <v>25</v>
      </c>
      <c r="I46" s="2">
        <f>I42*J46</f>
        <v>5</v>
      </c>
      <c r="J46" s="2">
        <v>0.625</v>
      </c>
      <c r="K46" s="2"/>
      <c r="L46" s="2"/>
      <c r="M46" s="2"/>
      <c r="N46" s="2"/>
      <c r="O46" s="2">
        <f t="shared" si="14"/>
        <v>1034</v>
      </c>
      <c r="P46" s="2">
        <f t="shared" si="15"/>
        <v>1034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34735118</v>
      </c>
      <c r="AB46" s="2">
        <f t="shared" si="48"/>
        <v>206.87</v>
      </c>
      <c r="AC46" s="2">
        <f>'1.Смета.или.Акт'!F78</f>
        <v>206.87</v>
      </c>
      <c r="AD46" s="2">
        <f t="shared" si="49"/>
        <v>0</v>
      </c>
      <c r="AE46" s="2">
        <f t="shared" si="50"/>
        <v>0</v>
      </c>
      <c r="AF46" s="2">
        <f t="shared" si="51"/>
        <v>0</v>
      </c>
      <c r="AG46" s="2">
        <f t="shared" si="26"/>
        <v>0</v>
      </c>
      <c r="AH46" s="2">
        <f t="shared" si="27"/>
        <v>0</v>
      </c>
      <c r="AI46" s="2">
        <f t="shared" si="28"/>
        <v>0</v>
      </c>
      <c r="AJ46" s="2">
        <f t="shared" si="29"/>
        <v>0</v>
      </c>
      <c r="AK46" s="2">
        <v>206.87</v>
      </c>
      <c r="AL46" s="2">
        <v>206.87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106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6</v>
      </c>
      <c r="BK46" s="2"/>
      <c r="BL46" s="2"/>
      <c r="BM46" s="2">
        <v>0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106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>IF('1.Смета.или.Акт'!F78=AC46+AD46+AF46,P46+Q46+S46,I46*AB46)</f>
        <v>1034</v>
      </c>
      <c r="CQ46" s="2">
        <f t="shared" si="30"/>
        <v>206.87</v>
      </c>
      <c r="CR46" s="2">
        <f t="shared" si="31"/>
        <v>0</v>
      </c>
      <c r="CS46" s="2">
        <f t="shared" si="32"/>
        <v>0</v>
      </c>
      <c r="CT46" s="2">
        <f t="shared" si="33"/>
        <v>0</v>
      </c>
      <c r="CU46" s="2">
        <f t="shared" si="34"/>
        <v>0</v>
      </c>
      <c r="CV46" s="2">
        <f t="shared" si="35"/>
        <v>0</v>
      </c>
      <c r="CW46" s="2">
        <f t="shared" si="36"/>
        <v>0</v>
      </c>
      <c r="CX46" s="2">
        <f t="shared" si="37"/>
        <v>0</v>
      </c>
      <c r="CY46" s="2">
        <f t="shared" si="38"/>
        <v>0</v>
      </c>
      <c r="CZ46" s="2">
        <f t="shared" si="39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25</v>
      </c>
      <c r="DW46" s="2" t="str">
        <f>'1.Смета.или.Акт'!D78</f>
        <v>1ШТ</v>
      </c>
      <c r="DX46" s="2">
        <v>1</v>
      </c>
      <c r="DY46" s="2"/>
      <c r="DZ46" s="2"/>
      <c r="EA46" s="2"/>
      <c r="EB46" s="2"/>
      <c r="EC46" s="2"/>
      <c r="ED46" s="2"/>
      <c r="EE46" s="2">
        <v>32653299</v>
      </c>
      <c r="EF46" s="2">
        <v>20</v>
      </c>
      <c r="EG46" s="2" t="s">
        <v>26</v>
      </c>
      <c r="EH46" s="2">
        <v>0</v>
      </c>
      <c r="EI46" s="2" t="s">
        <v>6</v>
      </c>
      <c r="EJ46" s="2">
        <v>1</v>
      </c>
      <c r="EK46" s="2">
        <v>0</v>
      </c>
      <c r="EL46" s="2" t="s">
        <v>27</v>
      </c>
      <c r="EM46" s="2" t="s">
        <v>28</v>
      </c>
      <c r="EN46" s="2"/>
      <c r="EO46" s="2" t="s">
        <v>6</v>
      </c>
      <c r="EP46" s="2"/>
      <c r="EQ46" s="2">
        <v>0</v>
      </c>
      <c r="ER46" s="2">
        <v>202.81</v>
      </c>
      <c r="ES46" s="2">
        <v>206.87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0"/>
        <v>0</v>
      </c>
      <c r="FS46" s="2">
        <v>0</v>
      </c>
      <c r="FT46" s="2"/>
      <c r="FU46" s="2"/>
      <c r="FV46" s="2"/>
      <c r="FW46" s="2"/>
      <c r="FX46" s="2">
        <v>106</v>
      </c>
      <c r="FY46" s="2">
        <v>65</v>
      </c>
      <c r="FZ46" s="2"/>
      <c r="GA46" s="2" t="s">
        <v>73</v>
      </c>
      <c r="GB46" s="2"/>
      <c r="GC46" s="2"/>
      <c r="GD46" s="2">
        <v>0</v>
      </c>
      <c r="GE46" s="2"/>
      <c r="GF46" s="2">
        <v>63139841</v>
      </c>
      <c r="GG46" s="2">
        <v>2</v>
      </c>
      <c r="GH46" s="2">
        <v>2</v>
      </c>
      <c r="GI46" s="2">
        <v>-2</v>
      </c>
      <c r="GJ46" s="2">
        <v>0</v>
      </c>
      <c r="GK46" s="2">
        <f>ROUND(R46*(R12)/100,0)</f>
        <v>0</v>
      </c>
      <c r="GL46" s="2">
        <f t="shared" si="41"/>
        <v>0</v>
      </c>
      <c r="GM46" s="2">
        <f t="shared" si="42"/>
        <v>1034</v>
      </c>
      <c r="GN46" s="2">
        <f t="shared" si="43"/>
        <v>1034</v>
      </c>
      <c r="GO46" s="2">
        <f t="shared" si="44"/>
        <v>0</v>
      </c>
      <c r="GP46" s="2">
        <f t="shared" si="45"/>
        <v>0</v>
      </c>
      <c r="GQ46" s="2"/>
      <c r="GR46" s="2">
        <v>0</v>
      </c>
      <c r="GS46" s="2">
        <v>2</v>
      </c>
      <c r="GT46" s="2">
        <v>0</v>
      </c>
      <c r="GU46" s="2" t="s">
        <v>6</v>
      </c>
      <c r="GV46" s="2">
        <f t="shared" si="46"/>
        <v>0</v>
      </c>
      <c r="GW46" s="2">
        <v>1</v>
      </c>
      <c r="GX46" s="2">
        <f t="shared" si="47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>
        <v>-1</v>
      </c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47</v>
      </c>
      <c r="E47" t="s">
        <v>71</v>
      </c>
      <c r="F47" t="s">
        <v>23</v>
      </c>
      <c r="G47" t="s">
        <v>72</v>
      </c>
      <c r="H47" t="s">
        <v>25</v>
      </c>
      <c r="I47">
        <f>I43*J47</f>
        <v>5</v>
      </c>
      <c r="J47">
        <v>0.625</v>
      </c>
      <c r="O47">
        <f t="shared" si="14"/>
        <v>6630</v>
      </c>
      <c r="P47">
        <f t="shared" si="15"/>
        <v>6630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34735140</v>
      </c>
      <c r="AB47">
        <f t="shared" si="48"/>
        <v>206.87</v>
      </c>
      <c r="AC47">
        <f t="shared" si="25"/>
        <v>206.87</v>
      </c>
      <c r="AD47">
        <f t="shared" si="49"/>
        <v>0</v>
      </c>
      <c r="AE47">
        <f t="shared" si="50"/>
        <v>0</v>
      </c>
      <c r="AF47">
        <f t="shared" si="51"/>
        <v>0</v>
      </c>
      <c r="AG47">
        <f t="shared" si="26"/>
        <v>0</v>
      </c>
      <c r="AH47">
        <f t="shared" si="27"/>
        <v>0</v>
      </c>
      <c r="AI47">
        <f t="shared" si="28"/>
        <v>0</v>
      </c>
      <c r="AJ47">
        <f t="shared" si="29"/>
        <v>0</v>
      </c>
      <c r="AK47">
        <v>206.87</v>
      </c>
      <c r="AL47">
        <v>206.87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106</v>
      </c>
      <c r="AU47">
        <v>65</v>
      </c>
      <c r="AV47">
        <v>1</v>
      </c>
      <c r="AW47">
        <v>1</v>
      </c>
      <c r="AZ47">
        <v>6.41</v>
      </c>
      <c r="BA47">
        <v>1</v>
      </c>
      <c r="BB47">
        <v>1</v>
      </c>
      <c r="BC47">
        <v>6.41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6</v>
      </c>
      <c r="BM47">
        <v>0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106</v>
      </c>
      <c r="CA47">
        <v>65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52"/>
        <v>6630</v>
      </c>
      <c r="CQ47">
        <f t="shared" si="30"/>
        <v>1326.0367000000001</v>
      </c>
      <c r="CR47">
        <f t="shared" si="31"/>
        <v>0</v>
      </c>
      <c r="CS47">
        <f t="shared" si="32"/>
        <v>0</v>
      </c>
      <c r="CT47">
        <f t="shared" si="33"/>
        <v>0</v>
      </c>
      <c r="CU47">
        <f t="shared" si="34"/>
        <v>0</v>
      </c>
      <c r="CV47">
        <f t="shared" si="35"/>
        <v>0</v>
      </c>
      <c r="CW47">
        <f t="shared" si="36"/>
        <v>0</v>
      </c>
      <c r="CX47">
        <f t="shared" si="37"/>
        <v>0</v>
      </c>
      <c r="CY47">
        <f t="shared" si="38"/>
        <v>0</v>
      </c>
      <c r="CZ47">
        <f t="shared" si="39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25</v>
      </c>
      <c r="DW47" t="s">
        <v>25</v>
      </c>
      <c r="DX47">
        <v>1</v>
      </c>
      <c r="EE47">
        <v>32653299</v>
      </c>
      <c r="EF47">
        <v>20</v>
      </c>
      <c r="EG47" t="s">
        <v>26</v>
      </c>
      <c r="EH47">
        <v>0</v>
      </c>
      <c r="EI47" t="s">
        <v>6</v>
      </c>
      <c r="EJ47">
        <v>1</v>
      </c>
      <c r="EK47">
        <v>0</v>
      </c>
      <c r="EL47" t="s">
        <v>27</v>
      </c>
      <c r="EM47" t="s">
        <v>28</v>
      </c>
      <c r="EO47" t="s">
        <v>6</v>
      </c>
      <c r="EQ47">
        <v>0</v>
      </c>
      <c r="ER47">
        <v>1300</v>
      </c>
      <c r="ES47">
        <v>206.87</v>
      </c>
      <c r="ET47">
        <v>0</v>
      </c>
      <c r="EU47">
        <v>0</v>
      </c>
      <c r="EV47">
        <v>0</v>
      </c>
      <c r="EW47">
        <v>0</v>
      </c>
      <c r="EX47">
        <v>0</v>
      </c>
      <c r="EZ47">
        <v>5</v>
      </c>
      <c r="FC47">
        <v>0</v>
      </c>
      <c r="FD47">
        <v>18</v>
      </c>
      <c r="FF47">
        <v>1300</v>
      </c>
      <c r="FQ47">
        <v>0</v>
      </c>
      <c r="FR47">
        <f t="shared" si="40"/>
        <v>0</v>
      </c>
      <c r="FS47">
        <v>0</v>
      </c>
      <c r="FX47">
        <v>106</v>
      </c>
      <c r="FY47">
        <v>65</v>
      </c>
      <c r="GA47" t="s">
        <v>73</v>
      </c>
      <c r="GD47">
        <v>0</v>
      </c>
      <c r="GF47">
        <v>63139841</v>
      </c>
      <c r="GG47">
        <v>1</v>
      </c>
      <c r="GH47">
        <v>3</v>
      </c>
      <c r="GI47">
        <v>4</v>
      </c>
      <c r="GJ47">
        <v>0</v>
      </c>
      <c r="GK47">
        <f>ROUND(R47*(S12)/100,0)</f>
        <v>0</v>
      </c>
      <c r="GL47">
        <f t="shared" si="41"/>
        <v>0</v>
      </c>
      <c r="GM47">
        <f t="shared" si="42"/>
        <v>6630</v>
      </c>
      <c r="GN47">
        <f t="shared" si="43"/>
        <v>6630</v>
      </c>
      <c r="GO47">
        <f t="shared" si="44"/>
        <v>0</v>
      </c>
      <c r="GP47">
        <f t="shared" si="45"/>
        <v>0</v>
      </c>
      <c r="GR47">
        <v>1</v>
      </c>
      <c r="GS47">
        <v>1</v>
      </c>
      <c r="GT47">
        <v>0</v>
      </c>
      <c r="GU47" t="s">
        <v>6</v>
      </c>
      <c r="GV47">
        <f t="shared" si="46"/>
        <v>0</v>
      </c>
      <c r="GW47">
        <v>1</v>
      </c>
      <c r="GX47">
        <f t="shared" si="47"/>
        <v>0</v>
      </c>
      <c r="HA47">
        <v>0</v>
      </c>
      <c r="HB47">
        <v>0</v>
      </c>
      <c r="IF47">
        <v>-1</v>
      </c>
      <c r="IK47">
        <v>0</v>
      </c>
    </row>
    <row r="48" spans="1:255" x14ac:dyDescent="0.2">
      <c r="A48" s="2">
        <v>18</v>
      </c>
      <c r="B48" s="2">
        <v>1</v>
      </c>
      <c r="C48" s="2">
        <v>44</v>
      </c>
      <c r="D48" s="2"/>
      <c r="E48" s="2" t="s">
        <v>74</v>
      </c>
      <c r="F48" s="2" t="str">
        <f>'1.Смета.или.Акт'!B80</f>
        <v>прайс лист</v>
      </c>
      <c r="G48" s="2" t="str">
        <f>'1.Смета.или.Акт'!C80</f>
        <v>Датчик давления</v>
      </c>
      <c r="H48" s="2" t="s">
        <v>25</v>
      </c>
      <c r="I48" s="2">
        <f>I42*J48</f>
        <v>2</v>
      </c>
      <c r="J48" s="2">
        <v>0.25</v>
      </c>
      <c r="K48" s="2"/>
      <c r="L48" s="2"/>
      <c r="M48" s="2"/>
      <c r="N48" s="2"/>
      <c r="O48" s="2">
        <f t="shared" si="14"/>
        <v>1114</v>
      </c>
      <c r="P48" s="2">
        <f t="shared" si="15"/>
        <v>1114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34735118</v>
      </c>
      <c r="AB48" s="2">
        <f t="shared" si="48"/>
        <v>556.94000000000005</v>
      </c>
      <c r="AC48" s="2">
        <f>'1.Смета.или.Акт'!F80</f>
        <v>556.94000000000005</v>
      </c>
      <c r="AD48" s="2">
        <f t="shared" si="49"/>
        <v>0</v>
      </c>
      <c r="AE48" s="2">
        <f t="shared" si="50"/>
        <v>0</v>
      </c>
      <c r="AF48" s="2">
        <f t="shared" si="51"/>
        <v>0</v>
      </c>
      <c r="AG48" s="2">
        <f t="shared" si="26"/>
        <v>0</v>
      </c>
      <c r="AH48" s="2">
        <f t="shared" si="27"/>
        <v>0</v>
      </c>
      <c r="AI48" s="2">
        <f t="shared" si="28"/>
        <v>0</v>
      </c>
      <c r="AJ48" s="2">
        <f t="shared" si="29"/>
        <v>0</v>
      </c>
      <c r="AK48" s="2">
        <v>556.94000000000005</v>
      </c>
      <c r="AL48" s="2">
        <v>556.94000000000005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106</v>
      </c>
      <c r="AU48" s="2">
        <v>65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6</v>
      </c>
      <c r="BK48" s="2"/>
      <c r="BL48" s="2"/>
      <c r="BM48" s="2">
        <v>0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106</v>
      </c>
      <c r="CA48" s="2">
        <v>65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>IF('1.Смета.или.Акт'!F80=AC48+AD48+AF48,P48+Q48+S48,I48*AB48)</f>
        <v>1114</v>
      </c>
      <c r="CQ48" s="2">
        <f t="shared" si="30"/>
        <v>556.94000000000005</v>
      </c>
      <c r="CR48" s="2">
        <f t="shared" si="31"/>
        <v>0</v>
      </c>
      <c r="CS48" s="2">
        <f t="shared" si="32"/>
        <v>0</v>
      </c>
      <c r="CT48" s="2">
        <f t="shared" si="33"/>
        <v>0</v>
      </c>
      <c r="CU48" s="2">
        <f t="shared" si="34"/>
        <v>0</v>
      </c>
      <c r="CV48" s="2">
        <f t="shared" si="35"/>
        <v>0</v>
      </c>
      <c r="CW48" s="2">
        <f t="shared" si="36"/>
        <v>0</v>
      </c>
      <c r="CX48" s="2">
        <f t="shared" si="37"/>
        <v>0</v>
      </c>
      <c r="CY48" s="2">
        <f t="shared" si="38"/>
        <v>0</v>
      </c>
      <c r="CZ48" s="2">
        <f t="shared" si="39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1013</v>
      </c>
      <c r="DV48" s="2" t="s">
        <v>25</v>
      </c>
      <c r="DW48" s="2" t="str">
        <f>'1.Смета.или.Акт'!D80</f>
        <v>1ШТ</v>
      </c>
      <c r="DX48" s="2">
        <v>1</v>
      </c>
      <c r="DY48" s="2"/>
      <c r="DZ48" s="2"/>
      <c r="EA48" s="2"/>
      <c r="EB48" s="2"/>
      <c r="EC48" s="2"/>
      <c r="ED48" s="2"/>
      <c r="EE48" s="2">
        <v>32653299</v>
      </c>
      <c r="EF48" s="2">
        <v>20</v>
      </c>
      <c r="EG48" s="2" t="s">
        <v>26</v>
      </c>
      <c r="EH48" s="2">
        <v>0</v>
      </c>
      <c r="EI48" s="2" t="s">
        <v>6</v>
      </c>
      <c r="EJ48" s="2">
        <v>1</v>
      </c>
      <c r="EK48" s="2">
        <v>0</v>
      </c>
      <c r="EL48" s="2" t="s">
        <v>27</v>
      </c>
      <c r="EM48" s="2" t="s">
        <v>28</v>
      </c>
      <c r="EN48" s="2"/>
      <c r="EO48" s="2" t="s">
        <v>6</v>
      </c>
      <c r="EP48" s="2"/>
      <c r="EQ48" s="2">
        <v>0</v>
      </c>
      <c r="ER48" s="2">
        <v>546.02</v>
      </c>
      <c r="ES48" s="2">
        <v>556.94000000000005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0"/>
        <v>0</v>
      </c>
      <c r="FS48" s="2">
        <v>0</v>
      </c>
      <c r="FT48" s="2"/>
      <c r="FU48" s="2"/>
      <c r="FV48" s="2"/>
      <c r="FW48" s="2"/>
      <c r="FX48" s="2">
        <v>106</v>
      </c>
      <c r="FY48" s="2">
        <v>65</v>
      </c>
      <c r="FZ48" s="2"/>
      <c r="GA48" s="2" t="s">
        <v>76</v>
      </c>
      <c r="GB48" s="2"/>
      <c r="GC48" s="2"/>
      <c r="GD48" s="2">
        <v>0</v>
      </c>
      <c r="GE48" s="2"/>
      <c r="GF48" s="2">
        <v>262353641</v>
      </c>
      <c r="GG48" s="2">
        <v>2</v>
      </c>
      <c r="GH48" s="2">
        <v>2</v>
      </c>
      <c r="GI48" s="2">
        <v>-2</v>
      </c>
      <c r="GJ48" s="2">
        <v>0</v>
      </c>
      <c r="GK48" s="2">
        <f>ROUND(R48*(R12)/100,0)</f>
        <v>0</v>
      </c>
      <c r="GL48" s="2">
        <f t="shared" si="41"/>
        <v>0</v>
      </c>
      <c r="GM48" s="2">
        <f t="shared" si="42"/>
        <v>1114</v>
      </c>
      <c r="GN48" s="2">
        <f t="shared" si="43"/>
        <v>1114</v>
      </c>
      <c r="GO48" s="2">
        <f t="shared" si="44"/>
        <v>0</v>
      </c>
      <c r="GP48" s="2">
        <f t="shared" si="45"/>
        <v>0</v>
      </c>
      <c r="GQ48" s="2"/>
      <c r="GR48" s="2">
        <v>0</v>
      </c>
      <c r="GS48" s="2">
        <v>2</v>
      </c>
      <c r="GT48" s="2">
        <v>0</v>
      </c>
      <c r="GU48" s="2" t="s">
        <v>6</v>
      </c>
      <c r="GV48" s="2">
        <f t="shared" si="46"/>
        <v>0</v>
      </c>
      <c r="GW48" s="2">
        <v>1</v>
      </c>
      <c r="GX48" s="2">
        <f t="shared" si="47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>
        <v>-1</v>
      </c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48</v>
      </c>
      <c r="E49" t="s">
        <v>74</v>
      </c>
      <c r="F49" t="s">
        <v>23</v>
      </c>
      <c r="G49" t="s">
        <v>75</v>
      </c>
      <c r="H49" t="s">
        <v>25</v>
      </c>
      <c r="I49">
        <f>I43*J49</f>
        <v>2</v>
      </c>
      <c r="J49">
        <v>0.25</v>
      </c>
      <c r="O49">
        <f t="shared" si="14"/>
        <v>7140</v>
      </c>
      <c r="P49">
        <f t="shared" si="15"/>
        <v>7140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34735140</v>
      </c>
      <c r="AB49">
        <f t="shared" si="48"/>
        <v>556.94000000000005</v>
      </c>
      <c r="AC49">
        <f t="shared" si="25"/>
        <v>556.94000000000005</v>
      </c>
      <c r="AD49">
        <f t="shared" si="49"/>
        <v>0</v>
      </c>
      <c r="AE49">
        <f t="shared" si="50"/>
        <v>0</v>
      </c>
      <c r="AF49">
        <f t="shared" si="51"/>
        <v>0</v>
      </c>
      <c r="AG49">
        <f t="shared" si="26"/>
        <v>0</v>
      </c>
      <c r="AH49">
        <f t="shared" si="27"/>
        <v>0</v>
      </c>
      <c r="AI49">
        <f t="shared" si="28"/>
        <v>0</v>
      </c>
      <c r="AJ49">
        <f t="shared" si="29"/>
        <v>0</v>
      </c>
      <c r="AK49">
        <v>556.94000000000005</v>
      </c>
      <c r="AL49">
        <v>556.94000000000005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106</v>
      </c>
      <c r="AU49">
        <v>65</v>
      </c>
      <c r="AV49">
        <v>1</v>
      </c>
      <c r="AW49">
        <v>1</v>
      </c>
      <c r="AZ49">
        <v>6.41</v>
      </c>
      <c r="BA49">
        <v>1</v>
      </c>
      <c r="BB49">
        <v>1</v>
      </c>
      <c r="BC49">
        <v>6.41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6</v>
      </c>
      <c r="BM49">
        <v>0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106</v>
      </c>
      <c r="CA49">
        <v>65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52"/>
        <v>7140</v>
      </c>
      <c r="CQ49">
        <f t="shared" si="30"/>
        <v>3569.9854000000005</v>
      </c>
      <c r="CR49">
        <f t="shared" si="31"/>
        <v>0</v>
      </c>
      <c r="CS49">
        <f t="shared" si="32"/>
        <v>0</v>
      </c>
      <c r="CT49">
        <f t="shared" si="33"/>
        <v>0</v>
      </c>
      <c r="CU49">
        <f t="shared" si="34"/>
        <v>0</v>
      </c>
      <c r="CV49">
        <f t="shared" si="35"/>
        <v>0</v>
      </c>
      <c r="CW49">
        <f t="shared" si="36"/>
        <v>0</v>
      </c>
      <c r="CX49">
        <f t="shared" si="37"/>
        <v>0</v>
      </c>
      <c r="CY49">
        <f t="shared" si="38"/>
        <v>0</v>
      </c>
      <c r="CZ49">
        <f t="shared" si="39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25</v>
      </c>
      <c r="DW49" t="s">
        <v>25</v>
      </c>
      <c r="DX49">
        <v>1</v>
      </c>
      <c r="EE49">
        <v>32653299</v>
      </c>
      <c r="EF49">
        <v>20</v>
      </c>
      <c r="EG49" t="s">
        <v>26</v>
      </c>
      <c r="EH49">
        <v>0</v>
      </c>
      <c r="EI49" t="s">
        <v>6</v>
      </c>
      <c r="EJ49">
        <v>1</v>
      </c>
      <c r="EK49">
        <v>0</v>
      </c>
      <c r="EL49" t="s">
        <v>27</v>
      </c>
      <c r="EM49" t="s">
        <v>28</v>
      </c>
      <c r="EO49" t="s">
        <v>6</v>
      </c>
      <c r="EQ49">
        <v>0</v>
      </c>
      <c r="ER49">
        <v>3500</v>
      </c>
      <c r="ES49">
        <v>556.94000000000005</v>
      </c>
      <c r="ET49">
        <v>0</v>
      </c>
      <c r="EU49">
        <v>0</v>
      </c>
      <c r="EV49">
        <v>0</v>
      </c>
      <c r="EW49">
        <v>0</v>
      </c>
      <c r="EX49">
        <v>0</v>
      </c>
      <c r="EZ49">
        <v>5</v>
      </c>
      <c r="FC49">
        <v>0</v>
      </c>
      <c r="FD49">
        <v>18</v>
      </c>
      <c r="FF49">
        <v>3500</v>
      </c>
      <c r="FQ49">
        <v>0</v>
      </c>
      <c r="FR49">
        <f t="shared" si="40"/>
        <v>0</v>
      </c>
      <c r="FS49">
        <v>0</v>
      </c>
      <c r="FX49">
        <v>106</v>
      </c>
      <c r="FY49">
        <v>65</v>
      </c>
      <c r="GA49" t="s">
        <v>76</v>
      </c>
      <c r="GD49">
        <v>0</v>
      </c>
      <c r="GF49">
        <v>262353641</v>
      </c>
      <c r="GG49">
        <v>1</v>
      </c>
      <c r="GH49">
        <v>3</v>
      </c>
      <c r="GI49">
        <v>4</v>
      </c>
      <c r="GJ49">
        <v>0</v>
      </c>
      <c r="GK49">
        <f>ROUND(R49*(S12)/100,0)</f>
        <v>0</v>
      </c>
      <c r="GL49">
        <f t="shared" si="41"/>
        <v>0</v>
      </c>
      <c r="GM49">
        <f t="shared" si="42"/>
        <v>7140</v>
      </c>
      <c r="GN49">
        <f t="shared" si="43"/>
        <v>7140</v>
      </c>
      <c r="GO49">
        <f t="shared" si="44"/>
        <v>0</v>
      </c>
      <c r="GP49">
        <f t="shared" si="45"/>
        <v>0</v>
      </c>
      <c r="GR49">
        <v>1</v>
      </c>
      <c r="GS49">
        <v>1</v>
      </c>
      <c r="GT49">
        <v>0</v>
      </c>
      <c r="GU49" t="s">
        <v>6</v>
      </c>
      <c r="GV49">
        <f t="shared" si="46"/>
        <v>0</v>
      </c>
      <c r="GW49">
        <v>1</v>
      </c>
      <c r="GX49">
        <f t="shared" si="47"/>
        <v>0</v>
      </c>
      <c r="HA49">
        <v>0</v>
      </c>
      <c r="HB49">
        <v>0</v>
      </c>
      <c r="IF49">
        <v>-1</v>
      </c>
      <c r="IK49">
        <v>0</v>
      </c>
    </row>
    <row r="50" spans="1:255" x14ac:dyDescent="0.2">
      <c r="A50" s="2">
        <v>17</v>
      </c>
      <c r="B50" s="2">
        <v>1</v>
      </c>
      <c r="C50" s="2">
        <f>ROW(SmtRes!A50)</f>
        <v>50</v>
      </c>
      <c r="D50" s="2">
        <f>ROW(EtalonRes!A75)</f>
        <v>75</v>
      </c>
      <c r="E50" s="2" t="s">
        <v>77</v>
      </c>
      <c r="F50" s="2" t="s">
        <v>78</v>
      </c>
      <c r="G50" s="2" t="s">
        <v>79</v>
      </c>
      <c r="H50" s="2" t="s">
        <v>17</v>
      </c>
      <c r="I50" s="2">
        <f>'1.Смета.или.Акт'!E82</f>
        <v>1</v>
      </c>
      <c r="J50" s="2">
        <v>0</v>
      </c>
      <c r="K50" s="2"/>
      <c r="L50" s="2"/>
      <c r="M50" s="2"/>
      <c r="N50" s="2"/>
      <c r="O50" s="2">
        <f t="shared" si="14"/>
        <v>11</v>
      </c>
      <c r="P50" s="2">
        <f t="shared" si="15"/>
        <v>1</v>
      </c>
      <c r="Q50" s="2">
        <f t="shared" si="16"/>
        <v>0</v>
      </c>
      <c r="R50" s="2">
        <f t="shared" si="17"/>
        <v>0</v>
      </c>
      <c r="S50" s="2">
        <f t="shared" si="18"/>
        <v>10</v>
      </c>
      <c r="T50" s="2">
        <f t="shared" si="19"/>
        <v>0</v>
      </c>
      <c r="U50" s="2">
        <f t="shared" si="20"/>
        <v>1.03</v>
      </c>
      <c r="V50" s="2">
        <f t="shared" si="21"/>
        <v>0</v>
      </c>
      <c r="W50" s="2">
        <f t="shared" si="22"/>
        <v>0</v>
      </c>
      <c r="X50" s="2">
        <f t="shared" si="23"/>
        <v>8</v>
      </c>
      <c r="Y50" s="2">
        <f t="shared" si="24"/>
        <v>6</v>
      </c>
      <c r="Z50" s="2"/>
      <c r="AA50" s="2">
        <v>34735118</v>
      </c>
      <c r="AB50" s="2">
        <f>'1.Смета.или.Акт'!F82</f>
        <v>11.530000000000001</v>
      </c>
      <c r="AC50" s="2">
        <f t="shared" si="25"/>
        <v>1.31</v>
      </c>
      <c r="AD50" s="2">
        <f>'1.Смета.или.Акт'!H82</f>
        <v>0</v>
      </c>
      <c r="AE50" s="2">
        <f>'1.Смета.или.Акт'!I82</f>
        <v>0</v>
      </c>
      <c r="AF50" s="2">
        <f>'1.Смета.или.Акт'!G82</f>
        <v>10.220000000000001</v>
      </c>
      <c r="AG50" s="2">
        <f t="shared" si="26"/>
        <v>0</v>
      </c>
      <c r="AH50" s="2">
        <f t="shared" si="27"/>
        <v>1.03</v>
      </c>
      <c r="AI50" s="2">
        <f t="shared" si="28"/>
        <v>0</v>
      </c>
      <c r="AJ50" s="2">
        <f t="shared" si="29"/>
        <v>0</v>
      </c>
      <c r="AK50" s="2">
        <v>11.53</v>
      </c>
      <c r="AL50" s="2">
        <v>1.31</v>
      </c>
      <c r="AM50" s="2">
        <v>0</v>
      </c>
      <c r="AN50" s="2">
        <v>0</v>
      </c>
      <c r="AO50" s="2">
        <v>10.220000000000001</v>
      </c>
      <c r="AP50" s="2">
        <v>0</v>
      </c>
      <c r="AQ50" s="2">
        <v>1.03</v>
      </c>
      <c r="AR50" s="2">
        <v>0</v>
      </c>
      <c r="AS50" s="2">
        <v>0</v>
      </c>
      <c r="AT50" s="2">
        <f>'1.Смета.или.Акт'!E83</f>
        <v>80</v>
      </c>
      <c r="AU50" s="2">
        <f>'1.Смета.или.Акт'!E84</f>
        <v>60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0</v>
      </c>
      <c r="BI50" s="2">
        <v>2</v>
      </c>
      <c r="BJ50" s="2" t="s">
        <v>80</v>
      </c>
      <c r="BK50" s="2"/>
      <c r="BL50" s="2"/>
      <c r="BM50" s="2">
        <v>111001</v>
      </c>
      <c r="BN50" s="2">
        <v>0</v>
      </c>
      <c r="BO50" s="2" t="s">
        <v>6</v>
      </c>
      <c r="BP50" s="2">
        <v>0</v>
      </c>
      <c r="BQ50" s="2">
        <v>2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80</v>
      </c>
      <c r="CA50" s="2">
        <v>60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>IF('1.Смета.или.Акт'!F82=AC50+AD50+AF50,P50+Q50+S50,I50*AB50)</f>
        <v>11</v>
      </c>
      <c r="CQ50" s="2">
        <f t="shared" si="30"/>
        <v>1.31</v>
      </c>
      <c r="CR50" s="2">
        <f t="shared" si="31"/>
        <v>0</v>
      </c>
      <c r="CS50" s="2">
        <f t="shared" si="32"/>
        <v>0</v>
      </c>
      <c r="CT50" s="2">
        <f t="shared" si="33"/>
        <v>10.220000000000001</v>
      </c>
      <c r="CU50" s="2">
        <f t="shared" si="34"/>
        <v>0</v>
      </c>
      <c r="CV50" s="2">
        <f t="shared" si="35"/>
        <v>1.03</v>
      </c>
      <c r="CW50" s="2">
        <f t="shared" si="36"/>
        <v>0</v>
      </c>
      <c r="CX50" s="2">
        <f t="shared" si="37"/>
        <v>0</v>
      </c>
      <c r="CY50" s="2">
        <f t="shared" si="38"/>
        <v>8</v>
      </c>
      <c r="CZ50" s="2">
        <f t="shared" si="39"/>
        <v>6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1013</v>
      </c>
      <c r="DV50" s="2" t="s">
        <v>17</v>
      </c>
      <c r="DW50" s="2" t="str">
        <f>'1.Смета.или.Акт'!D82</f>
        <v>ШТ</v>
      </c>
      <c r="DX50" s="2">
        <v>1</v>
      </c>
      <c r="DY50" s="2"/>
      <c r="DZ50" s="2"/>
      <c r="EA50" s="2"/>
      <c r="EB50" s="2"/>
      <c r="EC50" s="2"/>
      <c r="ED50" s="2"/>
      <c r="EE50" s="2">
        <v>32653247</v>
      </c>
      <c r="EF50" s="2">
        <v>2</v>
      </c>
      <c r="EG50" s="2" t="s">
        <v>19</v>
      </c>
      <c r="EH50" s="2">
        <v>0</v>
      </c>
      <c r="EI50" s="2" t="s">
        <v>6</v>
      </c>
      <c r="EJ50" s="2">
        <v>2</v>
      </c>
      <c r="EK50" s="2">
        <v>111001</v>
      </c>
      <c r="EL50" s="2" t="s">
        <v>20</v>
      </c>
      <c r="EM50" s="2" t="s">
        <v>21</v>
      </c>
      <c r="EN50" s="2"/>
      <c r="EO50" s="2" t="s">
        <v>6</v>
      </c>
      <c r="EP50" s="2"/>
      <c r="EQ50" s="2">
        <v>0</v>
      </c>
      <c r="ER50" s="2">
        <v>11.53</v>
      </c>
      <c r="ES50" s="2">
        <v>1.31</v>
      </c>
      <c r="ET50" s="2">
        <v>0</v>
      </c>
      <c r="EU50" s="2">
        <v>0</v>
      </c>
      <c r="EV50" s="2">
        <v>10.220000000000001</v>
      </c>
      <c r="EW50" s="2">
        <v>1.03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0"/>
        <v>0</v>
      </c>
      <c r="FS50" s="2">
        <v>0</v>
      </c>
      <c r="FT50" s="2"/>
      <c r="FU50" s="2"/>
      <c r="FV50" s="2"/>
      <c r="FW50" s="2"/>
      <c r="FX50" s="2">
        <v>80</v>
      </c>
      <c r="FY50" s="2">
        <v>60</v>
      </c>
      <c r="FZ50" s="2"/>
      <c r="GA50" s="2" t="s">
        <v>6</v>
      </c>
      <c r="GB50" s="2"/>
      <c r="GC50" s="2"/>
      <c r="GD50" s="2">
        <v>0</v>
      </c>
      <c r="GE50" s="2"/>
      <c r="GF50" s="2">
        <v>1908987205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1"/>
        <v>0</v>
      </c>
      <c r="GM50" s="2">
        <f t="shared" si="42"/>
        <v>25</v>
      </c>
      <c r="GN50" s="2">
        <f t="shared" si="43"/>
        <v>0</v>
      </c>
      <c r="GO50" s="2">
        <f t="shared" si="44"/>
        <v>25</v>
      </c>
      <c r="GP50" s="2">
        <f t="shared" si="45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46"/>
        <v>0</v>
      </c>
      <c r="GW50" s="2">
        <v>1</v>
      </c>
      <c r="GX50" s="2">
        <f t="shared" si="47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>
        <v>-1</v>
      </c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ROW(SmtRes!A52)</f>
        <v>52</v>
      </c>
      <c r="D51">
        <f>ROW(EtalonRes!A78)</f>
        <v>78</v>
      </c>
      <c r="E51" t="s">
        <v>77</v>
      </c>
      <c r="F51" t="s">
        <v>78</v>
      </c>
      <c r="G51" t="s">
        <v>79</v>
      </c>
      <c r="H51" t="s">
        <v>17</v>
      </c>
      <c r="I51">
        <f>'1.Смета.или.Акт'!E82</f>
        <v>1</v>
      </c>
      <c r="J51">
        <v>0</v>
      </c>
      <c r="O51">
        <f t="shared" si="14"/>
        <v>74</v>
      </c>
      <c r="P51">
        <f t="shared" si="15"/>
        <v>8</v>
      </c>
      <c r="Q51">
        <f t="shared" si="16"/>
        <v>0</v>
      </c>
      <c r="R51">
        <f t="shared" si="17"/>
        <v>0</v>
      </c>
      <c r="S51">
        <f t="shared" si="18"/>
        <v>66</v>
      </c>
      <c r="T51">
        <f t="shared" si="19"/>
        <v>0</v>
      </c>
      <c r="U51">
        <f t="shared" si="20"/>
        <v>1.03</v>
      </c>
      <c r="V51">
        <f t="shared" si="21"/>
        <v>0</v>
      </c>
      <c r="W51">
        <f t="shared" si="22"/>
        <v>0</v>
      </c>
      <c r="X51">
        <f t="shared" si="23"/>
        <v>53</v>
      </c>
      <c r="Y51">
        <f t="shared" si="24"/>
        <v>40</v>
      </c>
      <c r="AA51">
        <v>34735140</v>
      </c>
      <c r="AB51">
        <f t="shared" si="48"/>
        <v>11.53</v>
      </c>
      <c r="AC51">
        <f t="shared" si="25"/>
        <v>1.31</v>
      </c>
      <c r="AD51">
        <f t="shared" si="49"/>
        <v>0</v>
      </c>
      <c r="AE51">
        <f t="shared" si="50"/>
        <v>0</v>
      </c>
      <c r="AF51">
        <f t="shared" si="51"/>
        <v>10.220000000000001</v>
      </c>
      <c r="AG51">
        <f t="shared" si="26"/>
        <v>0</v>
      </c>
      <c r="AH51">
        <f t="shared" si="27"/>
        <v>1.03</v>
      </c>
      <c r="AI51">
        <f t="shared" si="28"/>
        <v>0</v>
      </c>
      <c r="AJ51">
        <f t="shared" si="29"/>
        <v>0</v>
      </c>
      <c r="AK51">
        <v>11.53</v>
      </c>
      <c r="AL51">
        <v>1.31</v>
      </c>
      <c r="AM51">
        <v>0</v>
      </c>
      <c r="AN51">
        <v>0</v>
      </c>
      <c r="AO51">
        <v>10.220000000000001</v>
      </c>
      <c r="AP51">
        <v>0</v>
      </c>
      <c r="AQ51">
        <v>1.03</v>
      </c>
      <c r="AR51">
        <v>0</v>
      </c>
      <c r="AS51">
        <v>0</v>
      </c>
      <c r="AT51">
        <v>80</v>
      </c>
      <c r="AU51">
        <v>60</v>
      </c>
      <c r="AV51">
        <v>1</v>
      </c>
      <c r="AW51">
        <v>1</v>
      </c>
      <c r="AZ51">
        <v>6.41</v>
      </c>
      <c r="BA51">
        <v>6.41</v>
      </c>
      <c r="BB51">
        <v>6.41</v>
      </c>
      <c r="BC51">
        <v>6.41</v>
      </c>
      <c r="BD51" t="s">
        <v>6</v>
      </c>
      <c r="BE51" t="s">
        <v>6</v>
      </c>
      <c r="BF51" t="s">
        <v>6</v>
      </c>
      <c r="BG51" t="s">
        <v>6</v>
      </c>
      <c r="BH51">
        <v>0</v>
      </c>
      <c r="BI51">
        <v>2</v>
      </c>
      <c r="BJ51" t="s">
        <v>80</v>
      </c>
      <c r="BM51">
        <v>111001</v>
      </c>
      <c r="BN51">
        <v>0</v>
      </c>
      <c r="BO51" t="s">
        <v>6</v>
      </c>
      <c r="BP51">
        <v>0</v>
      </c>
      <c r="BQ51">
        <v>2</v>
      </c>
      <c r="BR51">
        <v>0</v>
      </c>
      <c r="BS51">
        <v>6.41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80</v>
      </c>
      <c r="CA51">
        <v>60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52"/>
        <v>74</v>
      </c>
      <c r="CQ51">
        <f t="shared" si="30"/>
        <v>8.3971</v>
      </c>
      <c r="CR51">
        <f t="shared" si="31"/>
        <v>0</v>
      </c>
      <c r="CS51">
        <f t="shared" si="32"/>
        <v>0</v>
      </c>
      <c r="CT51">
        <f t="shared" si="33"/>
        <v>65.510200000000012</v>
      </c>
      <c r="CU51">
        <f t="shared" si="34"/>
        <v>0</v>
      </c>
      <c r="CV51">
        <f t="shared" si="35"/>
        <v>1.03</v>
      </c>
      <c r="CW51">
        <f t="shared" si="36"/>
        <v>0</v>
      </c>
      <c r="CX51">
        <f t="shared" si="37"/>
        <v>0</v>
      </c>
      <c r="CY51">
        <f t="shared" si="38"/>
        <v>52.8</v>
      </c>
      <c r="CZ51">
        <f t="shared" si="39"/>
        <v>39.6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17</v>
      </c>
      <c r="DW51" t="s">
        <v>17</v>
      </c>
      <c r="DX51">
        <v>1</v>
      </c>
      <c r="EE51">
        <v>32653247</v>
      </c>
      <c r="EF51">
        <v>2</v>
      </c>
      <c r="EG51" t="s">
        <v>19</v>
      </c>
      <c r="EH51">
        <v>0</v>
      </c>
      <c r="EI51" t="s">
        <v>6</v>
      </c>
      <c r="EJ51">
        <v>2</v>
      </c>
      <c r="EK51">
        <v>111001</v>
      </c>
      <c r="EL51" t="s">
        <v>20</v>
      </c>
      <c r="EM51" t="s">
        <v>21</v>
      </c>
      <c r="EO51" t="s">
        <v>6</v>
      </c>
      <c r="EQ51">
        <v>0</v>
      </c>
      <c r="ER51">
        <v>11.53</v>
      </c>
      <c r="ES51">
        <v>1.31</v>
      </c>
      <c r="ET51">
        <v>0</v>
      </c>
      <c r="EU51">
        <v>0</v>
      </c>
      <c r="EV51">
        <v>10.220000000000001</v>
      </c>
      <c r="EW51">
        <v>1.03</v>
      </c>
      <c r="EX51">
        <v>0</v>
      </c>
      <c r="EY51">
        <v>0</v>
      </c>
      <c r="FQ51">
        <v>0</v>
      </c>
      <c r="FR51">
        <f t="shared" si="40"/>
        <v>0</v>
      </c>
      <c r="FS51">
        <v>0</v>
      </c>
      <c r="FX51">
        <v>80</v>
      </c>
      <c r="FY51">
        <v>60</v>
      </c>
      <c r="GA51" t="s">
        <v>6</v>
      </c>
      <c r="GD51">
        <v>0</v>
      </c>
      <c r="GF51">
        <v>1908987205</v>
      </c>
      <c r="GG51">
        <v>1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1"/>
        <v>0</v>
      </c>
      <c r="GM51">
        <f t="shared" si="42"/>
        <v>167</v>
      </c>
      <c r="GN51">
        <f t="shared" si="43"/>
        <v>0</v>
      </c>
      <c r="GO51">
        <f t="shared" si="44"/>
        <v>167</v>
      </c>
      <c r="GP51">
        <f t="shared" si="45"/>
        <v>0</v>
      </c>
      <c r="GR51">
        <v>0</v>
      </c>
      <c r="GS51">
        <v>3</v>
      </c>
      <c r="GT51">
        <v>0</v>
      </c>
      <c r="GU51" t="s">
        <v>6</v>
      </c>
      <c r="GV51">
        <f t="shared" si="46"/>
        <v>0</v>
      </c>
      <c r="GW51">
        <v>1</v>
      </c>
      <c r="GX51">
        <f t="shared" si="47"/>
        <v>0</v>
      </c>
      <c r="HA51">
        <v>0</v>
      </c>
      <c r="HB51">
        <v>0</v>
      </c>
      <c r="IF51">
        <v>-1</v>
      </c>
      <c r="IK51">
        <v>0</v>
      </c>
    </row>
    <row r="52" spans="1:255" x14ac:dyDescent="0.2">
      <c r="A52" s="2">
        <v>18</v>
      </c>
      <c r="B52" s="2">
        <v>1</v>
      </c>
      <c r="C52" s="2">
        <v>50</v>
      </c>
      <c r="D52" s="2"/>
      <c r="E52" s="2" t="s">
        <v>81</v>
      </c>
      <c r="F52" s="2" t="str">
        <f>'1.Смета.или.Акт'!B86</f>
        <v>прайс лист</v>
      </c>
      <c r="G52" s="2" t="str">
        <f>'1.Смета.или.Акт'!C86</f>
        <v>Термопреобразователь сопротивления</v>
      </c>
      <c r="H52" s="2" t="s">
        <v>25</v>
      </c>
      <c r="I52" s="2">
        <f>I50*J52</f>
        <v>1</v>
      </c>
      <c r="J52" s="2">
        <v>1</v>
      </c>
      <c r="K52" s="2"/>
      <c r="L52" s="2"/>
      <c r="M52" s="2"/>
      <c r="N52" s="2"/>
      <c r="O52" s="2">
        <f t="shared" si="14"/>
        <v>477</v>
      </c>
      <c r="P52" s="2">
        <f t="shared" si="15"/>
        <v>477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34735118</v>
      </c>
      <c r="AB52" s="2">
        <f t="shared" si="48"/>
        <v>477.38</v>
      </c>
      <c r="AC52" s="2">
        <f>'1.Смета.или.Акт'!F86</f>
        <v>477.38</v>
      </c>
      <c r="AD52" s="2">
        <f t="shared" si="49"/>
        <v>0</v>
      </c>
      <c r="AE52" s="2">
        <f t="shared" si="50"/>
        <v>0</v>
      </c>
      <c r="AF52" s="2">
        <f t="shared" si="51"/>
        <v>0</v>
      </c>
      <c r="AG52" s="2">
        <f t="shared" si="26"/>
        <v>0</v>
      </c>
      <c r="AH52" s="2">
        <f t="shared" si="27"/>
        <v>0</v>
      </c>
      <c r="AI52" s="2">
        <f t="shared" si="28"/>
        <v>0</v>
      </c>
      <c r="AJ52" s="2">
        <f t="shared" si="29"/>
        <v>0</v>
      </c>
      <c r="AK52" s="2">
        <v>477.38</v>
      </c>
      <c r="AL52" s="2">
        <v>477.38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106</v>
      </c>
      <c r="AU52" s="2">
        <v>65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6</v>
      </c>
      <c r="BK52" s="2"/>
      <c r="BL52" s="2"/>
      <c r="BM52" s="2">
        <v>0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106</v>
      </c>
      <c r="CA52" s="2">
        <v>65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>IF('1.Смета.или.Акт'!F86=AC52+AD52+AF52,P52+Q52+S52,I52*AB52)</f>
        <v>477</v>
      </c>
      <c r="CQ52" s="2">
        <f t="shared" si="30"/>
        <v>477.38</v>
      </c>
      <c r="CR52" s="2">
        <f t="shared" si="31"/>
        <v>0</v>
      </c>
      <c r="CS52" s="2">
        <f t="shared" si="32"/>
        <v>0</v>
      </c>
      <c r="CT52" s="2">
        <f t="shared" si="33"/>
        <v>0</v>
      </c>
      <c r="CU52" s="2">
        <f t="shared" si="34"/>
        <v>0</v>
      </c>
      <c r="CV52" s="2">
        <f t="shared" si="35"/>
        <v>0</v>
      </c>
      <c r="CW52" s="2">
        <f t="shared" si="36"/>
        <v>0</v>
      </c>
      <c r="CX52" s="2">
        <f t="shared" si="37"/>
        <v>0</v>
      </c>
      <c r="CY52" s="2">
        <f t="shared" si="38"/>
        <v>0</v>
      </c>
      <c r="CZ52" s="2">
        <f t="shared" si="39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25</v>
      </c>
      <c r="DW52" s="2" t="str">
        <f>'1.Смета.или.Акт'!D86</f>
        <v>1ШТ</v>
      </c>
      <c r="DX52" s="2">
        <v>1</v>
      </c>
      <c r="DY52" s="2"/>
      <c r="DZ52" s="2"/>
      <c r="EA52" s="2"/>
      <c r="EB52" s="2"/>
      <c r="EC52" s="2"/>
      <c r="ED52" s="2"/>
      <c r="EE52" s="2">
        <v>32653299</v>
      </c>
      <c r="EF52" s="2">
        <v>20</v>
      </c>
      <c r="EG52" s="2" t="s">
        <v>26</v>
      </c>
      <c r="EH52" s="2">
        <v>0</v>
      </c>
      <c r="EI52" s="2" t="s">
        <v>6</v>
      </c>
      <c r="EJ52" s="2">
        <v>1</v>
      </c>
      <c r="EK52" s="2">
        <v>0</v>
      </c>
      <c r="EL52" s="2" t="s">
        <v>27</v>
      </c>
      <c r="EM52" s="2" t="s">
        <v>28</v>
      </c>
      <c r="EN52" s="2"/>
      <c r="EO52" s="2" t="s">
        <v>6</v>
      </c>
      <c r="EP52" s="2"/>
      <c r="EQ52" s="2">
        <v>0</v>
      </c>
      <c r="ER52" s="2">
        <v>468.02</v>
      </c>
      <c r="ES52" s="2">
        <v>477.38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0"/>
        <v>0</v>
      </c>
      <c r="FS52" s="2">
        <v>0</v>
      </c>
      <c r="FT52" s="2"/>
      <c r="FU52" s="2"/>
      <c r="FV52" s="2"/>
      <c r="FW52" s="2"/>
      <c r="FX52" s="2">
        <v>106</v>
      </c>
      <c r="FY52" s="2">
        <v>65</v>
      </c>
      <c r="FZ52" s="2"/>
      <c r="GA52" s="2" t="s">
        <v>83</v>
      </c>
      <c r="GB52" s="2"/>
      <c r="GC52" s="2"/>
      <c r="GD52" s="2">
        <v>0</v>
      </c>
      <c r="GE52" s="2"/>
      <c r="GF52" s="2">
        <v>-946276219</v>
      </c>
      <c r="GG52" s="2">
        <v>2</v>
      </c>
      <c r="GH52" s="2">
        <v>2</v>
      </c>
      <c r="GI52" s="2">
        <v>-2</v>
      </c>
      <c r="GJ52" s="2">
        <v>0</v>
      </c>
      <c r="GK52" s="2">
        <f>ROUND(R52*(R12)/100,0)</f>
        <v>0</v>
      </c>
      <c r="GL52" s="2">
        <f t="shared" si="41"/>
        <v>0</v>
      </c>
      <c r="GM52" s="2">
        <f t="shared" si="42"/>
        <v>477</v>
      </c>
      <c r="GN52" s="2">
        <f t="shared" si="43"/>
        <v>477</v>
      </c>
      <c r="GO52" s="2">
        <f t="shared" si="44"/>
        <v>0</v>
      </c>
      <c r="GP52" s="2">
        <f t="shared" si="45"/>
        <v>0</v>
      </c>
      <c r="GQ52" s="2"/>
      <c r="GR52" s="2">
        <v>0</v>
      </c>
      <c r="GS52" s="2">
        <v>2</v>
      </c>
      <c r="GT52" s="2">
        <v>0</v>
      </c>
      <c r="GU52" s="2" t="s">
        <v>6</v>
      </c>
      <c r="GV52" s="2">
        <f t="shared" si="46"/>
        <v>0</v>
      </c>
      <c r="GW52" s="2">
        <v>1</v>
      </c>
      <c r="GX52" s="2">
        <f t="shared" si="47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>
        <v>-1</v>
      </c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52</v>
      </c>
      <c r="E53" t="s">
        <v>81</v>
      </c>
      <c r="F53" t="s">
        <v>23</v>
      </c>
      <c r="G53" t="s">
        <v>82</v>
      </c>
      <c r="H53" t="s">
        <v>25</v>
      </c>
      <c r="I53">
        <f>I51*J53</f>
        <v>1</v>
      </c>
      <c r="J53">
        <v>1</v>
      </c>
      <c r="O53">
        <f t="shared" si="14"/>
        <v>3060</v>
      </c>
      <c r="P53">
        <f t="shared" si="15"/>
        <v>3060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34735140</v>
      </c>
      <c r="AB53">
        <f t="shared" si="48"/>
        <v>477.38</v>
      </c>
      <c r="AC53">
        <f t="shared" si="25"/>
        <v>477.38</v>
      </c>
      <c r="AD53">
        <f t="shared" si="49"/>
        <v>0</v>
      </c>
      <c r="AE53">
        <f t="shared" si="50"/>
        <v>0</v>
      </c>
      <c r="AF53">
        <f t="shared" si="51"/>
        <v>0</v>
      </c>
      <c r="AG53">
        <f t="shared" si="26"/>
        <v>0</v>
      </c>
      <c r="AH53">
        <f t="shared" si="27"/>
        <v>0</v>
      </c>
      <c r="AI53">
        <f t="shared" si="28"/>
        <v>0</v>
      </c>
      <c r="AJ53">
        <f t="shared" si="29"/>
        <v>0</v>
      </c>
      <c r="AK53">
        <v>477.38</v>
      </c>
      <c r="AL53">
        <v>477.38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106</v>
      </c>
      <c r="AU53">
        <v>65</v>
      </c>
      <c r="AV53">
        <v>1</v>
      </c>
      <c r="AW53">
        <v>1</v>
      </c>
      <c r="AZ53">
        <v>6.41</v>
      </c>
      <c r="BA53">
        <v>1</v>
      </c>
      <c r="BB53">
        <v>1</v>
      </c>
      <c r="BC53">
        <v>6.41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6</v>
      </c>
      <c r="BM53">
        <v>0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106</v>
      </c>
      <c r="CA53">
        <v>65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52"/>
        <v>3060</v>
      </c>
      <c r="CQ53">
        <f t="shared" si="30"/>
        <v>3060.0057999999999</v>
      </c>
      <c r="CR53">
        <f t="shared" si="31"/>
        <v>0</v>
      </c>
      <c r="CS53">
        <f t="shared" si="32"/>
        <v>0</v>
      </c>
      <c r="CT53">
        <f t="shared" si="33"/>
        <v>0</v>
      </c>
      <c r="CU53">
        <f t="shared" si="34"/>
        <v>0</v>
      </c>
      <c r="CV53">
        <f t="shared" si="35"/>
        <v>0</v>
      </c>
      <c r="CW53">
        <f t="shared" si="36"/>
        <v>0</v>
      </c>
      <c r="CX53">
        <f t="shared" si="37"/>
        <v>0</v>
      </c>
      <c r="CY53">
        <f t="shared" si="38"/>
        <v>0</v>
      </c>
      <c r="CZ53">
        <f t="shared" si="39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25</v>
      </c>
      <c r="DW53" t="s">
        <v>25</v>
      </c>
      <c r="DX53">
        <v>1</v>
      </c>
      <c r="EE53">
        <v>32653299</v>
      </c>
      <c r="EF53">
        <v>20</v>
      </c>
      <c r="EG53" t="s">
        <v>26</v>
      </c>
      <c r="EH53">
        <v>0</v>
      </c>
      <c r="EI53" t="s">
        <v>6</v>
      </c>
      <c r="EJ53">
        <v>1</v>
      </c>
      <c r="EK53">
        <v>0</v>
      </c>
      <c r="EL53" t="s">
        <v>27</v>
      </c>
      <c r="EM53" t="s">
        <v>28</v>
      </c>
      <c r="EO53" t="s">
        <v>6</v>
      </c>
      <c r="EQ53">
        <v>0</v>
      </c>
      <c r="ER53">
        <v>3000</v>
      </c>
      <c r="ES53">
        <v>477.38</v>
      </c>
      <c r="ET53">
        <v>0</v>
      </c>
      <c r="EU53">
        <v>0</v>
      </c>
      <c r="EV53">
        <v>0</v>
      </c>
      <c r="EW53">
        <v>0</v>
      </c>
      <c r="EX53">
        <v>0</v>
      </c>
      <c r="EZ53">
        <v>5</v>
      </c>
      <c r="FC53">
        <v>0</v>
      </c>
      <c r="FD53">
        <v>18</v>
      </c>
      <c r="FF53">
        <v>3000</v>
      </c>
      <c r="FQ53">
        <v>0</v>
      </c>
      <c r="FR53">
        <f t="shared" si="40"/>
        <v>0</v>
      </c>
      <c r="FS53">
        <v>0</v>
      </c>
      <c r="FX53">
        <v>106</v>
      </c>
      <c r="FY53">
        <v>65</v>
      </c>
      <c r="GA53" t="s">
        <v>83</v>
      </c>
      <c r="GD53">
        <v>0</v>
      </c>
      <c r="GF53">
        <v>-946276219</v>
      </c>
      <c r="GG53">
        <v>1</v>
      </c>
      <c r="GH53">
        <v>3</v>
      </c>
      <c r="GI53">
        <v>4</v>
      </c>
      <c r="GJ53">
        <v>0</v>
      </c>
      <c r="GK53">
        <f>ROUND(R53*(S12)/100,0)</f>
        <v>0</v>
      </c>
      <c r="GL53">
        <f t="shared" si="41"/>
        <v>0</v>
      </c>
      <c r="GM53">
        <f t="shared" si="42"/>
        <v>3060</v>
      </c>
      <c r="GN53">
        <f t="shared" si="43"/>
        <v>3060</v>
      </c>
      <c r="GO53">
        <f t="shared" si="44"/>
        <v>0</v>
      </c>
      <c r="GP53">
        <f t="shared" si="45"/>
        <v>0</v>
      </c>
      <c r="GR53">
        <v>1</v>
      </c>
      <c r="GS53">
        <v>1</v>
      </c>
      <c r="GT53">
        <v>0</v>
      </c>
      <c r="GU53" t="s">
        <v>6</v>
      </c>
      <c r="GV53">
        <f t="shared" si="46"/>
        <v>0</v>
      </c>
      <c r="GW53">
        <v>1</v>
      </c>
      <c r="GX53">
        <f t="shared" si="47"/>
        <v>0</v>
      </c>
      <c r="HA53">
        <v>0</v>
      </c>
      <c r="HB53">
        <v>0</v>
      </c>
      <c r="IF53">
        <v>-1</v>
      </c>
      <c r="IK53">
        <v>0</v>
      </c>
    </row>
    <row r="54" spans="1:255" x14ac:dyDescent="0.2">
      <c r="A54" s="2">
        <v>17</v>
      </c>
      <c r="B54" s="2">
        <v>1</v>
      </c>
      <c r="C54" s="2">
        <f>ROW(SmtRes!A59)</f>
        <v>59</v>
      </c>
      <c r="D54" s="2">
        <f>ROW(EtalonRes!A90)</f>
        <v>90</v>
      </c>
      <c r="E54" s="2" t="s">
        <v>84</v>
      </c>
      <c r="F54" s="2" t="s">
        <v>85</v>
      </c>
      <c r="G54" s="2" t="s">
        <v>86</v>
      </c>
      <c r="H54" s="2" t="s">
        <v>87</v>
      </c>
      <c r="I54" s="2">
        <f>'1.Смета.или.Акт'!E88</f>
        <v>0.3</v>
      </c>
      <c r="J54" s="2">
        <v>0</v>
      </c>
      <c r="K54" s="2"/>
      <c r="L54" s="2"/>
      <c r="M54" s="2"/>
      <c r="N54" s="2"/>
      <c r="O54" s="2">
        <f t="shared" si="14"/>
        <v>144</v>
      </c>
      <c r="P54" s="2">
        <f t="shared" si="15"/>
        <v>29</v>
      </c>
      <c r="Q54" s="2">
        <f t="shared" si="16"/>
        <v>3</v>
      </c>
      <c r="R54" s="2">
        <f t="shared" si="17"/>
        <v>0</v>
      </c>
      <c r="S54" s="2">
        <f t="shared" si="18"/>
        <v>112</v>
      </c>
      <c r="T54" s="2">
        <f t="shared" si="19"/>
        <v>0</v>
      </c>
      <c r="U54" s="2">
        <f t="shared" si="20"/>
        <v>11.639999999999999</v>
      </c>
      <c r="V54" s="2">
        <f t="shared" si="21"/>
        <v>3.5999999999999997E-2</v>
      </c>
      <c r="W54" s="2">
        <f t="shared" si="22"/>
        <v>0</v>
      </c>
      <c r="X54" s="2">
        <f t="shared" si="23"/>
        <v>123</v>
      </c>
      <c r="Y54" s="2">
        <f t="shared" si="24"/>
        <v>76</v>
      </c>
      <c r="Z54" s="2"/>
      <c r="AA54" s="2">
        <v>34735118</v>
      </c>
      <c r="AB54" s="2">
        <f>'1.Смета.или.Акт'!F88</f>
        <v>479.75</v>
      </c>
      <c r="AC54" s="2">
        <f t="shared" si="25"/>
        <v>95.63</v>
      </c>
      <c r="AD54" s="2">
        <f>'1.Смета.или.Акт'!H88</f>
        <v>10.86</v>
      </c>
      <c r="AE54" s="2">
        <f>'1.Смета.или.Акт'!I88</f>
        <v>1.51</v>
      </c>
      <c r="AF54" s="2">
        <f>'1.Смета.или.Акт'!G88</f>
        <v>373.26</v>
      </c>
      <c r="AG54" s="2">
        <f t="shared" si="26"/>
        <v>0</v>
      </c>
      <c r="AH54" s="2">
        <f t="shared" si="27"/>
        <v>38.799999999999997</v>
      </c>
      <c r="AI54" s="2">
        <f t="shared" si="28"/>
        <v>0.12</v>
      </c>
      <c r="AJ54" s="2">
        <f t="shared" si="29"/>
        <v>0</v>
      </c>
      <c r="AK54" s="2">
        <v>479.75</v>
      </c>
      <c r="AL54" s="2">
        <v>95.63</v>
      </c>
      <c r="AM54" s="2">
        <v>10.86</v>
      </c>
      <c r="AN54" s="2">
        <v>1.51</v>
      </c>
      <c r="AO54" s="2">
        <v>373.26</v>
      </c>
      <c r="AP54" s="2">
        <v>0</v>
      </c>
      <c r="AQ54" s="2">
        <v>38.799999999999997</v>
      </c>
      <c r="AR54" s="2">
        <v>0.12</v>
      </c>
      <c r="AS54" s="2">
        <v>0</v>
      </c>
      <c r="AT54" s="2">
        <f>'1.Смета.или.Акт'!E89</f>
        <v>110</v>
      </c>
      <c r="AU54" s="2">
        <f>'1.Смета.или.Акт'!E90</f>
        <v>68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0</v>
      </c>
      <c r="BI54" s="2">
        <v>2</v>
      </c>
      <c r="BJ54" s="2" t="s">
        <v>88</v>
      </c>
      <c r="BK54" s="2"/>
      <c r="BL54" s="2"/>
      <c r="BM54" s="2">
        <v>108002</v>
      </c>
      <c r="BN54" s="2">
        <v>0</v>
      </c>
      <c r="BO54" s="2" t="s">
        <v>6</v>
      </c>
      <c r="BP54" s="2">
        <v>0</v>
      </c>
      <c r="BQ54" s="2">
        <v>2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110</v>
      </c>
      <c r="CA54" s="2">
        <v>68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>IF('1.Смета.или.Акт'!F88=AC54+AD54+AF54,P54+Q54+S54,I54*AB54)</f>
        <v>144</v>
      </c>
      <c r="CQ54" s="2">
        <f t="shared" si="30"/>
        <v>95.63</v>
      </c>
      <c r="CR54" s="2">
        <f t="shared" si="31"/>
        <v>10.86</v>
      </c>
      <c r="CS54" s="2">
        <f t="shared" si="32"/>
        <v>1.51</v>
      </c>
      <c r="CT54" s="2">
        <f t="shared" si="33"/>
        <v>373.26</v>
      </c>
      <c r="CU54" s="2">
        <f t="shared" si="34"/>
        <v>0</v>
      </c>
      <c r="CV54" s="2">
        <f t="shared" si="35"/>
        <v>38.799999999999997</v>
      </c>
      <c r="CW54" s="2">
        <f t="shared" si="36"/>
        <v>0.12</v>
      </c>
      <c r="CX54" s="2">
        <f t="shared" si="37"/>
        <v>0</v>
      </c>
      <c r="CY54" s="2">
        <f t="shared" si="38"/>
        <v>123.2</v>
      </c>
      <c r="CZ54" s="2">
        <f t="shared" si="39"/>
        <v>76.16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1003</v>
      </c>
      <c r="DV54" s="2" t="s">
        <v>87</v>
      </c>
      <c r="DW54" s="2" t="str">
        <f>'1.Смета.или.Акт'!D88</f>
        <v>100 м</v>
      </c>
      <c r="DX54" s="2">
        <v>100</v>
      </c>
      <c r="DY54" s="2"/>
      <c r="DZ54" s="2"/>
      <c r="EA54" s="2"/>
      <c r="EB54" s="2"/>
      <c r="EC54" s="2"/>
      <c r="ED54" s="2"/>
      <c r="EE54" s="2">
        <v>32653242</v>
      </c>
      <c r="EF54" s="2">
        <v>2</v>
      </c>
      <c r="EG54" s="2" t="s">
        <v>19</v>
      </c>
      <c r="EH54" s="2">
        <v>0</v>
      </c>
      <c r="EI54" s="2" t="s">
        <v>6</v>
      </c>
      <c r="EJ54" s="2">
        <v>2</v>
      </c>
      <c r="EK54" s="2">
        <v>108002</v>
      </c>
      <c r="EL54" s="2" t="s">
        <v>89</v>
      </c>
      <c r="EM54" s="2" t="s">
        <v>47</v>
      </c>
      <c r="EN54" s="2"/>
      <c r="EO54" s="2" t="s">
        <v>6</v>
      </c>
      <c r="EP54" s="2"/>
      <c r="EQ54" s="2">
        <v>0</v>
      </c>
      <c r="ER54" s="2">
        <v>479.75</v>
      </c>
      <c r="ES54" s="2">
        <v>95.63</v>
      </c>
      <c r="ET54" s="2">
        <v>10.86</v>
      </c>
      <c r="EU54" s="2">
        <v>1.51</v>
      </c>
      <c r="EV54" s="2">
        <v>373.26</v>
      </c>
      <c r="EW54" s="2">
        <v>38.799999999999997</v>
      </c>
      <c r="EX54" s="2">
        <v>0.12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0"/>
        <v>0</v>
      </c>
      <c r="FS54" s="2">
        <v>0</v>
      </c>
      <c r="FT54" s="2"/>
      <c r="FU54" s="2"/>
      <c r="FV54" s="2"/>
      <c r="FW54" s="2"/>
      <c r="FX54" s="2">
        <v>110</v>
      </c>
      <c r="FY54" s="2">
        <v>68</v>
      </c>
      <c r="FZ54" s="2"/>
      <c r="GA54" s="2" t="s">
        <v>6</v>
      </c>
      <c r="GB54" s="2"/>
      <c r="GC54" s="2"/>
      <c r="GD54" s="2">
        <v>0</v>
      </c>
      <c r="GE54" s="2"/>
      <c r="GF54" s="2">
        <v>-304959365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1"/>
        <v>0</v>
      </c>
      <c r="GM54" s="2">
        <f t="shared" si="42"/>
        <v>343</v>
      </c>
      <c r="GN54" s="2">
        <f t="shared" si="43"/>
        <v>0</v>
      </c>
      <c r="GO54" s="2">
        <f t="shared" si="44"/>
        <v>343</v>
      </c>
      <c r="GP54" s="2">
        <f t="shared" si="45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46"/>
        <v>0</v>
      </c>
      <c r="GW54" s="2">
        <v>1</v>
      </c>
      <c r="GX54" s="2">
        <f t="shared" si="47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>
        <v>-1</v>
      </c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ROW(SmtRes!A66)</f>
        <v>66</v>
      </c>
      <c r="D55">
        <f>ROW(EtalonRes!A102)</f>
        <v>102</v>
      </c>
      <c r="E55" t="s">
        <v>84</v>
      </c>
      <c r="F55" t="s">
        <v>85</v>
      </c>
      <c r="G55" t="s">
        <v>86</v>
      </c>
      <c r="H55" t="s">
        <v>87</v>
      </c>
      <c r="I55">
        <f>'1.Смета.или.Акт'!E88</f>
        <v>0.3</v>
      </c>
      <c r="J55">
        <v>0</v>
      </c>
      <c r="O55">
        <f t="shared" si="14"/>
        <v>923</v>
      </c>
      <c r="P55">
        <f t="shared" si="15"/>
        <v>184</v>
      </c>
      <c r="Q55">
        <f t="shared" si="16"/>
        <v>21</v>
      </c>
      <c r="R55">
        <f t="shared" si="17"/>
        <v>3</v>
      </c>
      <c r="S55">
        <f t="shared" si="18"/>
        <v>718</v>
      </c>
      <c r="T55">
        <f t="shared" si="19"/>
        <v>0</v>
      </c>
      <c r="U55">
        <f t="shared" si="20"/>
        <v>11.639999999999999</v>
      </c>
      <c r="V55">
        <f t="shared" si="21"/>
        <v>3.5999999999999997E-2</v>
      </c>
      <c r="W55">
        <f t="shared" si="22"/>
        <v>0</v>
      </c>
      <c r="X55">
        <f t="shared" si="23"/>
        <v>793</v>
      </c>
      <c r="Y55">
        <f t="shared" si="24"/>
        <v>490</v>
      </c>
      <c r="AA55">
        <v>34735140</v>
      </c>
      <c r="AB55">
        <f t="shared" si="48"/>
        <v>479.75</v>
      </c>
      <c r="AC55">
        <f t="shared" si="25"/>
        <v>95.63</v>
      </c>
      <c r="AD55">
        <f t="shared" si="49"/>
        <v>10.86</v>
      </c>
      <c r="AE55">
        <f t="shared" si="50"/>
        <v>1.51</v>
      </c>
      <c r="AF55">
        <f t="shared" si="51"/>
        <v>373.26</v>
      </c>
      <c r="AG55">
        <f t="shared" si="26"/>
        <v>0</v>
      </c>
      <c r="AH55">
        <f t="shared" si="27"/>
        <v>38.799999999999997</v>
      </c>
      <c r="AI55">
        <f t="shared" si="28"/>
        <v>0.12</v>
      </c>
      <c r="AJ55">
        <f t="shared" si="29"/>
        <v>0</v>
      </c>
      <c r="AK55">
        <v>479.75</v>
      </c>
      <c r="AL55">
        <v>95.63</v>
      </c>
      <c r="AM55">
        <v>10.86</v>
      </c>
      <c r="AN55">
        <v>1.51</v>
      </c>
      <c r="AO55">
        <v>373.26</v>
      </c>
      <c r="AP55">
        <v>0</v>
      </c>
      <c r="AQ55">
        <v>38.799999999999997</v>
      </c>
      <c r="AR55">
        <v>0.12</v>
      </c>
      <c r="AS55">
        <v>0</v>
      </c>
      <c r="AT55">
        <v>110</v>
      </c>
      <c r="AU55">
        <v>68</v>
      </c>
      <c r="AV55">
        <v>1</v>
      </c>
      <c r="AW55">
        <v>1</v>
      </c>
      <c r="AZ55">
        <v>6.41</v>
      </c>
      <c r="BA55">
        <v>6.41</v>
      </c>
      <c r="BB55">
        <v>6.41</v>
      </c>
      <c r="BC55">
        <v>6.41</v>
      </c>
      <c r="BD55" t="s">
        <v>6</v>
      </c>
      <c r="BE55" t="s">
        <v>6</v>
      </c>
      <c r="BF55" t="s">
        <v>6</v>
      </c>
      <c r="BG55" t="s">
        <v>6</v>
      </c>
      <c r="BH55">
        <v>0</v>
      </c>
      <c r="BI55">
        <v>2</v>
      </c>
      <c r="BJ55" t="s">
        <v>88</v>
      </c>
      <c r="BM55">
        <v>108002</v>
      </c>
      <c r="BN55">
        <v>0</v>
      </c>
      <c r="BO55" t="s">
        <v>6</v>
      </c>
      <c r="BP55">
        <v>0</v>
      </c>
      <c r="BQ55">
        <v>2</v>
      </c>
      <c r="BR55">
        <v>0</v>
      </c>
      <c r="BS55">
        <v>6.41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110</v>
      </c>
      <c r="CA55">
        <v>68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52"/>
        <v>923</v>
      </c>
      <c r="CQ55">
        <f t="shared" si="30"/>
        <v>612.98829999999998</v>
      </c>
      <c r="CR55">
        <f t="shared" si="31"/>
        <v>69.6126</v>
      </c>
      <c r="CS55">
        <f t="shared" si="32"/>
        <v>9.6791</v>
      </c>
      <c r="CT55">
        <f t="shared" si="33"/>
        <v>2392.5965999999999</v>
      </c>
      <c r="CU55">
        <f t="shared" si="34"/>
        <v>0</v>
      </c>
      <c r="CV55">
        <f t="shared" si="35"/>
        <v>38.799999999999997</v>
      </c>
      <c r="CW55">
        <f t="shared" si="36"/>
        <v>0.12</v>
      </c>
      <c r="CX55">
        <f t="shared" si="37"/>
        <v>0</v>
      </c>
      <c r="CY55">
        <f t="shared" si="38"/>
        <v>793.1</v>
      </c>
      <c r="CZ55">
        <f t="shared" si="39"/>
        <v>490.28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1003</v>
      </c>
      <c r="DV55" t="s">
        <v>87</v>
      </c>
      <c r="DW55" t="s">
        <v>87</v>
      </c>
      <c r="DX55">
        <v>100</v>
      </c>
      <c r="EE55">
        <v>32653242</v>
      </c>
      <c r="EF55">
        <v>2</v>
      </c>
      <c r="EG55" t="s">
        <v>19</v>
      </c>
      <c r="EH55">
        <v>0</v>
      </c>
      <c r="EI55" t="s">
        <v>6</v>
      </c>
      <c r="EJ55">
        <v>2</v>
      </c>
      <c r="EK55">
        <v>108002</v>
      </c>
      <c r="EL55" t="s">
        <v>89</v>
      </c>
      <c r="EM55" t="s">
        <v>47</v>
      </c>
      <c r="EO55" t="s">
        <v>6</v>
      </c>
      <c r="EQ55">
        <v>0</v>
      </c>
      <c r="ER55">
        <v>479.75</v>
      </c>
      <c r="ES55">
        <v>95.63</v>
      </c>
      <c r="ET55">
        <v>10.86</v>
      </c>
      <c r="EU55">
        <v>1.51</v>
      </c>
      <c r="EV55">
        <v>373.26</v>
      </c>
      <c r="EW55">
        <v>38.799999999999997</v>
      </c>
      <c r="EX55">
        <v>0.12</v>
      </c>
      <c r="EY55">
        <v>0</v>
      </c>
      <c r="FQ55">
        <v>0</v>
      </c>
      <c r="FR55">
        <f t="shared" si="40"/>
        <v>0</v>
      </c>
      <c r="FS55">
        <v>0</v>
      </c>
      <c r="FX55">
        <v>110</v>
      </c>
      <c r="FY55">
        <v>68</v>
      </c>
      <c r="GA55" t="s">
        <v>6</v>
      </c>
      <c r="GD55">
        <v>0</v>
      </c>
      <c r="GF55">
        <v>-304959365</v>
      </c>
      <c r="GG55">
        <v>1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1"/>
        <v>0</v>
      </c>
      <c r="GM55">
        <f t="shared" si="42"/>
        <v>2206</v>
      </c>
      <c r="GN55">
        <f t="shared" si="43"/>
        <v>0</v>
      </c>
      <c r="GO55">
        <f t="shared" si="44"/>
        <v>2206</v>
      </c>
      <c r="GP55">
        <f t="shared" si="45"/>
        <v>0</v>
      </c>
      <c r="GR55">
        <v>0</v>
      </c>
      <c r="GS55">
        <v>3</v>
      </c>
      <c r="GT55">
        <v>0</v>
      </c>
      <c r="GU55" t="s">
        <v>6</v>
      </c>
      <c r="GV55">
        <f t="shared" si="46"/>
        <v>0</v>
      </c>
      <c r="GW55">
        <v>1</v>
      </c>
      <c r="GX55">
        <f t="shared" si="47"/>
        <v>0</v>
      </c>
      <c r="HA55">
        <v>0</v>
      </c>
      <c r="HB55">
        <v>0</v>
      </c>
      <c r="IF55">
        <v>-1</v>
      </c>
      <c r="IK55">
        <v>0</v>
      </c>
    </row>
    <row r="56" spans="1:255" x14ac:dyDescent="0.2">
      <c r="A56" s="2">
        <v>18</v>
      </c>
      <c r="B56" s="2">
        <v>1</v>
      </c>
      <c r="C56" s="2">
        <v>58</v>
      </c>
      <c r="D56" s="2"/>
      <c r="E56" s="2" t="s">
        <v>90</v>
      </c>
      <c r="F56" s="2" t="str">
        <f>'1.Смета.или.Акт'!B92</f>
        <v>прайс лист</v>
      </c>
      <c r="G56" s="2" t="str">
        <f>'1.Смета.или.Акт'!C92</f>
        <v>Кабель связи</v>
      </c>
      <c r="H56" s="2" t="s">
        <v>92</v>
      </c>
      <c r="I56" s="2">
        <f>I54*J56</f>
        <v>30</v>
      </c>
      <c r="J56" s="2">
        <v>100</v>
      </c>
      <c r="K56" s="2"/>
      <c r="L56" s="2"/>
      <c r="M56" s="2"/>
      <c r="N56" s="2"/>
      <c r="O56" s="2">
        <f t="shared" si="14"/>
        <v>287</v>
      </c>
      <c r="P56" s="2">
        <f t="shared" si="15"/>
        <v>287</v>
      </c>
      <c r="Q56" s="2">
        <f t="shared" si="16"/>
        <v>0</v>
      </c>
      <c r="R56" s="2">
        <f t="shared" si="17"/>
        <v>0</v>
      </c>
      <c r="S56" s="2">
        <f t="shared" si="18"/>
        <v>0</v>
      </c>
      <c r="T56" s="2">
        <f t="shared" si="19"/>
        <v>0</v>
      </c>
      <c r="U56" s="2">
        <f t="shared" si="20"/>
        <v>0</v>
      </c>
      <c r="V56" s="2">
        <f t="shared" si="21"/>
        <v>0</v>
      </c>
      <c r="W56" s="2">
        <f t="shared" si="22"/>
        <v>0</v>
      </c>
      <c r="X56" s="2">
        <f t="shared" si="23"/>
        <v>0</v>
      </c>
      <c r="Y56" s="2">
        <f t="shared" si="24"/>
        <v>0</v>
      </c>
      <c r="Z56" s="2"/>
      <c r="AA56" s="2">
        <v>34735118</v>
      </c>
      <c r="AB56" s="2">
        <f t="shared" si="48"/>
        <v>9.5500000000000007</v>
      </c>
      <c r="AC56" s="2">
        <f>'1.Смета.или.Акт'!F92</f>
        <v>9.5500000000000007</v>
      </c>
      <c r="AD56" s="2">
        <f t="shared" si="49"/>
        <v>0</v>
      </c>
      <c r="AE56" s="2">
        <f t="shared" si="50"/>
        <v>0</v>
      </c>
      <c r="AF56" s="2">
        <f t="shared" si="51"/>
        <v>0</v>
      </c>
      <c r="AG56" s="2">
        <f t="shared" si="26"/>
        <v>0</v>
      </c>
      <c r="AH56" s="2">
        <f t="shared" si="27"/>
        <v>0</v>
      </c>
      <c r="AI56" s="2">
        <f t="shared" si="28"/>
        <v>0</v>
      </c>
      <c r="AJ56" s="2">
        <f t="shared" si="29"/>
        <v>0</v>
      </c>
      <c r="AK56" s="2">
        <v>9.5500000000000007</v>
      </c>
      <c r="AL56" s="2">
        <v>9.5500000000000007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106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6</v>
      </c>
      <c r="BK56" s="2"/>
      <c r="BL56" s="2"/>
      <c r="BM56" s="2">
        <v>0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106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>IF('1.Смета.или.Акт'!F92=AC56+AD56+AF56,P56+Q56+S56,I56*AB56)</f>
        <v>287</v>
      </c>
      <c r="CQ56" s="2">
        <f t="shared" si="30"/>
        <v>9.5500000000000007</v>
      </c>
      <c r="CR56" s="2">
        <f t="shared" si="31"/>
        <v>0</v>
      </c>
      <c r="CS56" s="2">
        <f t="shared" si="32"/>
        <v>0</v>
      </c>
      <c r="CT56" s="2">
        <f t="shared" si="33"/>
        <v>0</v>
      </c>
      <c r="CU56" s="2">
        <f t="shared" si="34"/>
        <v>0</v>
      </c>
      <c r="CV56" s="2">
        <f t="shared" si="35"/>
        <v>0</v>
      </c>
      <c r="CW56" s="2">
        <f t="shared" si="36"/>
        <v>0</v>
      </c>
      <c r="CX56" s="2">
        <f t="shared" si="37"/>
        <v>0</v>
      </c>
      <c r="CY56" s="2">
        <f t="shared" si="38"/>
        <v>0</v>
      </c>
      <c r="CZ56" s="2">
        <f t="shared" si="39"/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92</v>
      </c>
      <c r="DW56" s="2" t="str">
        <f>'1.Смета.или.Акт'!D92</f>
        <v>1М</v>
      </c>
      <c r="DX56" s="2">
        <v>1</v>
      </c>
      <c r="DY56" s="2"/>
      <c r="DZ56" s="2"/>
      <c r="EA56" s="2"/>
      <c r="EB56" s="2"/>
      <c r="EC56" s="2"/>
      <c r="ED56" s="2"/>
      <c r="EE56" s="2">
        <v>32653299</v>
      </c>
      <c r="EF56" s="2">
        <v>20</v>
      </c>
      <c r="EG56" s="2" t="s">
        <v>26</v>
      </c>
      <c r="EH56" s="2">
        <v>0</v>
      </c>
      <c r="EI56" s="2" t="s">
        <v>6</v>
      </c>
      <c r="EJ56" s="2">
        <v>1</v>
      </c>
      <c r="EK56" s="2">
        <v>0</v>
      </c>
      <c r="EL56" s="2" t="s">
        <v>27</v>
      </c>
      <c r="EM56" s="2" t="s">
        <v>28</v>
      </c>
      <c r="EN56" s="2"/>
      <c r="EO56" s="2" t="s">
        <v>6</v>
      </c>
      <c r="EP56" s="2"/>
      <c r="EQ56" s="2">
        <v>0</v>
      </c>
      <c r="ER56" s="2">
        <v>9.36</v>
      </c>
      <c r="ES56" s="2">
        <v>9.5500000000000007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0"/>
        <v>0</v>
      </c>
      <c r="FS56" s="2">
        <v>0</v>
      </c>
      <c r="FT56" s="2"/>
      <c r="FU56" s="2"/>
      <c r="FV56" s="2"/>
      <c r="FW56" s="2"/>
      <c r="FX56" s="2">
        <v>106</v>
      </c>
      <c r="FY56" s="2">
        <v>65</v>
      </c>
      <c r="FZ56" s="2"/>
      <c r="GA56" s="2" t="s">
        <v>93</v>
      </c>
      <c r="GB56" s="2"/>
      <c r="GC56" s="2"/>
      <c r="GD56" s="2">
        <v>0</v>
      </c>
      <c r="GE56" s="2"/>
      <c r="GF56" s="2">
        <v>-1367780424</v>
      </c>
      <c r="GG56" s="2">
        <v>2</v>
      </c>
      <c r="GH56" s="2">
        <v>2</v>
      </c>
      <c r="GI56" s="2">
        <v>-2</v>
      </c>
      <c r="GJ56" s="2">
        <v>0</v>
      </c>
      <c r="GK56" s="2">
        <f>ROUND(R56*(R12)/100,0)</f>
        <v>0</v>
      </c>
      <c r="GL56" s="2">
        <f t="shared" si="41"/>
        <v>0</v>
      </c>
      <c r="GM56" s="2">
        <f t="shared" si="42"/>
        <v>287</v>
      </c>
      <c r="GN56" s="2">
        <f t="shared" si="43"/>
        <v>287</v>
      </c>
      <c r="GO56" s="2">
        <f t="shared" si="44"/>
        <v>0</v>
      </c>
      <c r="GP56" s="2">
        <f t="shared" si="45"/>
        <v>0</v>
      </c>
      <c r="GQ56" s="2"/>
      <c r="GR56" s="2">
        <v>0</v>
      </c>
      <c r="GS56" s="2">
        <v>2</v>
      </c>
      <c r="GT56" s="2">
        <v>0</v>
      </c>
      <c r="GU56" s="2" t="s">
        <v>6</v>
      </c>
      <c r="GV56" s="2">
        <f t="shared" si="46"/>
        <v>0</v>
      </c>
      <c r="GW56" s="2">
        <v>1</v>
      </c>
      <c r="GX56" s="2">
        <f t="shared" si="47"/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>
        <v>-1</v>
      </c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65</v>
      </c>
      <c r="E57" t="s">
        <v>90</v>
      </c>
      <c r="F57" t="s">
        <v>23</v>
      </c>
      <c r="G57" t="s">
        <v>91</v>
      </c>
      <c r="H57" t="s">
        <v>92</v>
      </c>
      <c r="I57">
        <f>I55*J57</f>
        <v>30</v>
      </c>
      <c r="J57">
        <v>100</v>
      </c>
      <c r="O57">
        <f t="shared" si="14"/>
        <v>1836</v>
      </c>
      <c r="P57">
        <f t="shared" si="15"/>
        <v>1836</v>
      </c>
      <c r="Q57">
        <f t="shared" si="16"/>
        <v>0</v>
      </c>
      <c r="R57">
        <f t="shared" si="17"/>
        <v>0</v>
      </c>
      <c r="S57">
        <f t="shared" si="18"/>
        <v>0</v>
      </c>
      <c r="T57">
        <f t="shared" si="19"/>
        <v>0</v>
      </c>
      <c r="U57">
        <f t="shared" si="20"/>
        <v>0</v>
      </c>
      <c r="V57">
        <f t="shared" si="21"/>
        <v>0</v>
      </c>
      <c r="W57">
        <f t="shared" si="22"/>
        <v>0</v>
      </c>
      <c r="X57">
        <f t="shared" si="23"/>
        <v>0</v>
      </c>
      <c r="Y57">
        <f t="shared" si="24"/>
        <v>0</v>
      </c>
      <c r="AA57">
        <v>34735140</v>
      </c>
      <c r="AB57">
        <f t="shared" si="48"/>
        <v>9.5500000000000007</v>
      </c>
      <c r="AC57">
        <f t="shared" si="25"/>
        <v>9.5500000000000007</v>
      </c>
      <c r="AD57">
        <f t="shared" si="49"/>
        <v>0</v>
      </c>
      <c r="AE57">
        <f t="shared" si="50"/>
        <v>0</v>
      </c>
      <c r="AF57">
        <f t="shared" si="51"/>
        <v>0</v>
      </c>
      <c r="AG57">
        <f t="shared" si="26"/>
        <v>0</v>
      </c>
      <c r="AH57">
        <f t="shared" si="27"/>
        <v>0</v>
      </c>
      <c r="AI57">
        <f t="shared" si="28"/>
        <v>0</v>
      </c>
      <c r="AJ57">
        <f t="shared" si="29"/>
        <v>0</v>
      </c>
      <c r="AK57">
        <v>9.5500000000000007</v>
      </c>
      <c r="AL57">
        <v>9.5500000000000007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106</v>
      </c>
      <c r="AU57">
        <v>65</v>
      </c>
      <c r="AV57">
        <v>1</v>
      </c>
      <c r="AW57">
        <v>1</v>
      </c>
      <c r="AZ57">
        <v>6.41</v>
      </c>
      <c r="BA57">
        <v>1</v>
      </c>
      <c r="BB57">
        <v>1</v>
      </c>
      <c r="BC57">
        <v>6.41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6</v>
      </c>
      <c r="BM57">
        <v>0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106</v>
      </c>
      <c r="CA57">
        <v>65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52"/>
        <v>1836</v>
      </c>
      <c r="CQ57">
        <f t="shared" si="30"/>
        <v>61.215500000000006</v>
      </c>
      <c r="CR57">
        <f t="shared" si="31"/>
        <v>0</v>
      </c>
      <c r="CS57">
        <f t="shared" si="32"/>
        <v>0</v>
      </c>
      <c r="CT57">
        <f t="shared" si="33"/>
        <v>0</v>
      </c>
      <c r="CU57">
        <f t="shared" si="34"/>
        <v>0</v>
      </c>
      <c r="CV57">
        <f t="shared" si="35"/>
        <v>0</v>
      </c>
      <c r="CW57">
        <f t="shared" si="36"/>
        <v>0</v>
      </c>
      <c r="CX57">
        <f t="shared" si="37"/>
        <v>0</v>
      </c>
      <c r="CY57">
        <f t="shared" si="38"/>
        <v>0</v>
      </c>
      <c r="CZ57">
        <f t="shared" si="39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92</v>
      </c>
      <c r="DW57" t="s">
        <v>92</v>
      </c>
      <c r="DX57">
        <v>1</v>
      </c>
      <c r="EE57">
        <v>32653299</v>
      </c>
      <c r="EF57">
        <v>20</v>
      </c>
      <c r="EG57" t="s">
        <v>26</v>
      </c>
      <c r="EH57">
        <v>0</v>
      </c>
      <c r="EI57" t="s">
        <v>6</v>
      </c>
      <c r="EJ57">
        <v>1</v>
      </c>
      <c r="EK57">
        <v>0</v>
      </c>
      <c r="EL57" t="s">
        <v>27</v>
      </c>
      <c r="EM57" t="s">
        <v>28</v>
      </c>
      <c r="EO57" t="s">
        <v>6</v>
      </c>
      <c r="EQ57">
        <v>0</v>
      </c>
      <c r="ER57">
        <v>60</v>
      </c>
      <c r="ES57">
        <v>9.5500000000000007</v>
      </c>
      <c r="ET57">
        <v>0</v>
      </c>
      <c r="EU57">
        <v>0</v>
      </c>
      <c r="EV57">
        <v>0</v>
      </c>
      <c r="EW57">
        <v>0</v>
      </c>
      <c r="EX57">
        <v>0</v>
      </c>
      <c r="EZ57">
        <v>5</v>
      </c>
      <c r="FC57">
        <v>0</v>
      </c>
      <c r="FD57">
        <v>18</v>
      </c>
      <c r="FF57">
        <v>60</v>
      </c>
      <c r="FQ57">
        <v>0</v>
      </c>
      <c r="FR57">
        <f t="shared" si="40"/>
        <v>0</v>
      </c>
      <c r="FS57">
        <v>0</v>
      </c>
      <c r="FX57">
        <v>106</v>
      </c>
      <c r="FY57">
        <v>65</v>
      </c>
      <c r="GA57" t="s">
        <v>93</v>
      </c>
      <c r="GD57">
        <v>0</v>
      </c>
      <c r="GF57">
        <v>-1367780424</v>
      </c>
      <c r="GG57">
        <v>1</v>
      </c>
      <c r="GH57">
        <v>3</v>
      </c>
      <c r="GI57">
        <v>4</v>
      </c>
      <c r="GJ57">
        <v>0</v>
      </c>
      <c r="GK57">
        <f>ROUND(R57*(S12)/100,0)</f>
        <v>0</v>
      </c>
      <c r="GL57">
        <f t="shared" si="41"/>
        <v>0</v>
      </c>
      <c r="GM57">
        <f t="shared" si="42"/>
        <v>1836</v>
      </c>
      <c r="GN57">
        <f t="shared" si="43"/>
        <v>1836</v>
      </c>
      <c r="GO57">
        <f t="shared" si="44"/>
        <v>0</v>
      </c>
      <c r="GP57">
        <f t="shared" si="45"/>
        <v>0</v>
      </c>
      <c r="GR57">
        <v>1</v>
      </c>
      <c r="GS57">
        <v>1</v>
      </c>
      <c r="GT57">
        <v>0</v>
      </c>
      <c r="GU57" t="s">
        <v>6</v>
      </c>
      <c r="GV57">
        <f t="shared" si="46"/>
        <v>0</v>
      </c>
      <c r="GW57">
        <v>1</v>
      </c>
      <c r="GX57">
        <f t="shared" si="47"/>
        <v>0</v>
      </c>
      <c r="HA57">
        <v>0</v>
      </c>
      <c r="HB57">
        <v>0</v>
      </c>
      <c r="IF57">
        <v>-1</v>
      </c>
      <c r="IK57">
        <v>0</v>
      </c>
    </row>
    <row r="58" spans="1:255" x14ac:dyDescent="0.2">
      <c r="A58" s="2">
        <v>18</v>
      </c>
      <c r="B58" s="2">
        <v>1</v>
      </c>
      <c r="C58" s="2">
        <v>59</v>
      </c>
      <c r="D58" s="2"/>
      <c r="E58" s="2" t="s">
        <v>94</v>
      </c>
      <c r="F58" s="2" t="str">
        <f>'1.Смета.или.Акт'!B94</f>
        <v>прайс лист</v>
      </c>
      <c r="G58" s="2" t="str">
        <f>'1.Смета.или.Акт'!C94</f>
        <v>Гофра рукав</v>
      </c>
      <c r="H58" s="2" t="s">
        <v>92</v>
      </c>
      <c r="I58" s="2">
        <f>I54*J58</f>
        <v>30</v>
      </c>
      <c r="J58" s="2">
        <v>100</v>
      </c>
      <c r="K58" s="2"/>
      <c r="L58" s="2"/>
      <c r="M58" s="2"/>
      <c r="N58" s="2"/>
      <c r="O58" s="2">
        <f t="shared" si="14"/>
        <v>143</v>
      </c>
      <c r="P58" s="2">
        <f t="shared" si="15"/>
        <v>143</v>
      </c>
      <c r="Q58" s="2">
        <f t="shared" si="16"/>
        <v>0</v>
      </c>
      <c r="R58" s="2">
        <f t="shared" si="17"/>
        <v>0</v>
      </c>
      <c r="S58" s="2">
        <f t="shared" si="18"/>
        <v>0</v>
      </c>
      <c r="T58" s="2">
        <f t="shared" si="19"/>
        <v>0</v>
      </c>
      <c r="U58" s="2">
        <f t="shared" si="20"/>
        <v>0</v>
      </c>
      <c r="V58" s="2">
        <f t="shared" si="21"/>
        <v>0</v>
      </c>
      <c r="W58" s="2">
        <f t="shared" si="22"/>
        <v>0</v>
      </c>
      <c r="X58" s="2">
        <f t="shared" si="23"/>
        <v>0</v>
      </c>
      <c r="Y58" s="2">
        <f t="shared" si="24"/>
        <v>0</v>
      </c>
      <c r="Z58" s="2"/>
      <c r="AA58" s="2">
        <v>34735118</v>
      </c>
      <c r="AB58" s="2">
        <f t="shared" si="48"/>
        <v>4.7699999999999996</v>
      </c>
      <c r="AC58" s="2">
        <f>'1.Смета.или.Акт'!F94</f>
        <v>4.7699999999999996</v>
      </c>
      <c r="AD58" s="2">
        <f t="shared" si="49"/>
        <v>0</v>
      </c>
      <c r="AE58" s="2">
        <f t="shared" si="50"/>
        <v>0</v>
      </c>
      <c r="AF58" s="2">
        <f t="shared" si="51"/>
        <v>0</v>
      </c>
      <c r="AG58" s="2">
        <f t="shared" si="26"/>
        <v>0</v>
      </c>
      <c r="AH58" s="2">
        <f t="shared" si="27"/>
        <v>0</v>
      </c>
      <c r="AI58" s="2">
        <f t="shared" si="28"/>
        <v>0</v>
      </c>
      <c r="AJ58" s="2">
        <f t="shared" si="29"/>
        <v>0</v>
      </c>
      <c r="AK58" s="2">
        <v>4.7699999999999996</v>
      </c>
      <c r="AL58" s="2">
        <v>4.7699999999999996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106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6</v>
      </c>
      <c r="BK58" s="2"/>
      <c r="BL58" s="2"/>
      <c r="BM58" s="2">
        <v>0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106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>IF('1.Смета.или.Акт'!F94=AC58+AD58+AF58,P58+Q58+S58,I58*AB58)</f>
        <v>143</v>
      </c>
      <c r="CQ58" s="2">
        <f t="shared" si="30"/>
        <v>4.7699999999999996</v>
      </c>
      <c r="CR58" s="2">
        <f t="shared" si="31"/>
        <v>0</v>
      </c>
      <c r="CS58" s="2">
        <f t="shared" si="32"/>
        <v>0</v>
      </c>
      <c r="CT58" s="2">
        <f t="shared" si="33"/>
        <v>0</v>
      </c>
      <c r="CU58" s="2">
        <f t="shared" si="34"/>
        <v>0</v>
      </c>
      <c r="CV58" s="2">
        <f t="shared" si="35"/>
        <v>0</v>
      </c>
      <c r="CW58" s="2">
        <f t="shared" si="36"/>
        <v>0</v>
      </c>
      <c r="CX58" s="2">
        <f t="shared" si="37"/>
        <v>0</v>
      </c>
      <c r="CY58" s="2">
        <f t="shared" si="38"/>
        <v>0</v>
      </c>
      <c r="CZ58" s="2">
        <f t="shared" si="39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92</v>
      </c>
      <c r="DW58" s="2" t="str">
        <f>'1.Смета.или.Акт'!D94</f>
        <v>1М</v>
      </c>
      <c r="DX58" s="2">
        <v>1</v>
      </c>
      <c r="DY58" s="2"/>
      <c r="DZ58" s="2"/>
      <c r="EA58" s="2"/>
      <c r="EB58" s="2"/>
      <c r="EC58" s="2"/>
      <c r="ED58" s="2"/>
      <c r="EE58" s="2">
        <v>32653299</v>
      </c>
      <c r="EF58" s="2">
        <v>20</v>
      </c>
      <c r="EG58" s="2" t="s">
        <v>26</v>
      </c>
      <c r="EH58" s="2">
        <v>0</v>
      </c>
      <c r="EI58" s="2" t="s">
        <v>6</v>
      </c>
      <c r="EJ58" s="2">
        <v>1</v>
      </c>
      <c r="EK58" s="2">
        <v>0</v>
      </c>
      <c r="EL58" s="2" t="s">
        <v>27</v>
      </c>
      <c r="EM58" s="2" t="s">
        <v>28</v>
      </c>
      <c r="EN58" s="2"/>
      <c r="EO58" s="2" t="s">
        <v>6</v>
      </c>
      <c r="EP58" s="2"/>
      <c r="EQ58" s="2">
        <v>0</v>
      </c>
      <c r="ER58" s="2">
        <v>4.68</v>
      </c>
      <c r="ES58" s="2">
        <v>4.7699999999999996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40"/>
        <v>0</v>
      </c>
      <c r="FS58" s="2">
        <v>0</v>
      </c>
      <c r="FT58" s="2"/>
      <c r="FU58" s="2"/>
      <c r="FV58" s="2"/>
      <c r="FW58" s="2"/>
      <c r="FX58" s="2">
        <v>106</v>
      </c>
      <c r="FY58" s="2">
        <v>65</v>
      </c>
      <c r="FZ58" s="2"/>
      <c r="GA58" s="2" t="s">
        <v>96</v>
      </c>
      <c r="GB58" s="2"/>
      <c r="GC58" s="2"/>
      <c r="GD58" s="2">
        <v>0</v>
      </c>
      <c r="GE58" s="2"/>
      <c r="GF58" s="2">
        <v>1970064866</v>
      </c>
      <c r="GG58" s="2">
        <v>2</v>
      </c>
      <c r="GH58" s="2">
        <v>2</v>
      </c>
      <c r="GI58" s="2">
        <v>-2</v>
      </c>
      <c r="GJ58" s="2">
        <v>0</v>
      </c>
      <c r="GK58" s="2">
        <f>ROUND(R58*(R12)/100,0)</f>
        <v>0</v>
      </c>
      <c r="GL58" s="2">
        <f t="shared" si="41"/>
        <v>0</v>
      </c>
      <c r="GM58" s="2">
        <f t="shared" si="42"/>
        <v>143</v>
      </c>
      <c r="GN58" s="2">
        <f t="shared" si="43"/>
        <v>143</v>
      </c>
      <c r="GO58" s="2">
        <f t="shared" si="44"/>
        <v>0</v>
      </c>
      <c r="GP58" s="2">
        <f t="shared" si="45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46"/>
        <v>0</v>
      </c>
      <c r="GW58" s="2">
        <v>1</v>
      </c>
      <c r="GX58" s="2">
        <f t="shared" si="47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>
        <v>-1</v>
      </c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66</v>
      </c>
      <c r="E59" t="s">
        <v>94</v>
      </c>
      <c r="F59" t="s">
        <v>23</v>
      </c>
      <c r="G59" t="s">
        <v>95</v>
      </c>
      <c r="H59" t="s">
        <v>92</v>
      </c>
      <c r="I59">
        <f>I55*J59</f>
        <v>30</v>
      </c>
      <c r="J59">
        <v>100</v>
      </c>
      <c r="O59">
        <f t="shared" si="14"/>
        <v>917</v>
      </c>
      <c r="P59">
        <f t="shared" si="15"/>
        <v>917</v>
      </c>
      <c r="Q59">
        <f t="shared" si="16"/>
        <v>0</v>
      </c>
      <c r="R59">
        <f t="shared" si="17"/>
        <v>0</v>
      </c>
      <c r="S59">
        <f t="shared" si="18"/>
        <v>0</v>
      </c>
      <c r="T59">
        <f t="shared" si="19"/>
        <v>0</v>
      </c>
      <c r="U59">
        <f t="shared" si="20"/>
        <v>0</v>
      </c>
      <c r="V59">
        <f t="shared" si="21"/>
        <v>0</v>
      </c>
      <c r="W59">
        <f t="shared" si="22"/>
        <v>0</v>
      </c>
      <c r="X59">
        <f t="shared" si="23"/>
        <v>0</v>
      </c>
      <c r="Y59">
        <f t="shared" si="24"/>
        <v>0</v>
      </c>
      <c r="AA59">
        <v>34735140</v>
      </c>
      <c r="AB59">
        <f t="shared" si="48"/>
        <v>4.7699999999999996</v>
      </c>
      <c r="AC59">
        <f t="shared" si="25"/>
        <v>4.7699999999999996</v>
      </c>
      <c r="AD59">
        <f t="shared" si="49"/>
        <v>0</v>
      </c>
      <c r="AE59">
        <f t="shared" si="50"/>
        <v>0</v>
      </c>
      <c r="AF59">
        <f t="shared" si="51"/>
        <v>0</v>
      </c>
      <c r="AG59">
        <f t="shared" si="26"/>
        <v>0</v>
      </c>
      <c r="AH59">
        <f t="shared" si="27"/>
        <v>0</v>
      </c>
      <c r="AI59">
        <f t="shared" si="28"/>
        <v>0</v>
      </c>
      <c r="AJ59">
        <f t="shared" si="29"/>
        <v>0</v>
      </c>
      <c r="AK59">
        <v>4.7699999999999996</v>
      </c>
      <c r="AL59">
        <v>4.7699999999999996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106</v>
      </c>
      <c r="AU59">
        <v>65</v>
      </c>
      <c r="AV59">
        <v>1</v>
      </c>
      <c r="AW59">
        <v>1</v>
      </c>
      <c r="AZ59">
        <v>6.41</v>
      </c>
      <c r="BA59">
        <v>1</v>
      </c>
      <c r="BB59">
        <v>1</v>
      </c>
      <c r="BC59">
        <v>6.41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6</v>
      </c>
      <c r="BM59">
        <v>0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106</v>
      </c>
      <c r="CA59">
        <v>65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52"/>
        <v>917</v>
      </c>
      <c r="CQ59">
        <f t="shared" si="30"/>
        <v>30.575699999999998</v>
      </c>
      <c r="CR59">
        <f t="shared" si="31"/>
        <v>0</v>
      </c>
      <c r="CS59">
        <f t="shared" si="32"/>
        <v>0</v>
      </c>
      <c r="CT59">
        <f t="shared" si="33"/>
        <v>0</v>
      </c>
      <c r="CU59">
        <f t="shared" si="34"/>
        <v>0</v>
      </c>
      <c r="CV59">
        <f t="shared" si="35"/>
        <v>0</v>
      </c>
      <c r="CW59">
        <f t="shared" si="36"/>
        <v>0</v>
      </c>
      <c r="CX59">
        <f t="shared" si="37"/>
        <v>0</v>
      </c>
      <c r="CY59">
        <f t="shared" si="38"/>
        <v>0</v>
      </c>
      <c r="CZ59">
        <f t="shared" si="39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92</v>
      </c>
      <c r="DW59" t="s">
        <v>92</v>
      </c>
      <c r="DX59">
        <v>1</v>
      </c>
      <c r="EE59">
        <v>32653299</v>
      </c>
      <c r="EF59">
        <v>20</v>
      </c>
      <c r="EG59" t="s">
        <v>26</v>
      </c>
      <c r="EH59">
        <v>0</v>
      </c>
      <c r="EI59" t="s">
        <v>6</v>
      </c>
      <c r="EJ59">
        <v>1</v>
      </c>
      <c r="EK59">
        <v>0</v>
      </c>
      <c r="EL59" t="s">
        <v>27</v>
      </c>
      <c r="EM59" t="s">
        <v>28</v>
      </c>
      <c r="EO59" t="s">
        <v>6</v>
      </c>
      <c r="EQ59">
        <v>0</v>
      </c>
      <c r="ER59">
        <v>30</v>
      </c>
      <c r="ES59">
        <v>4.7699999999999996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5</v>
      </c>
      <c r="FC59">
        <v>0</v>
      </c>
      <c r="FD59">
        <v>18</v>
      </c>
      <c r="FF59">
        <v>30</v>
      </c>
      <c r="FQ59">
        <v>0</v>
      </c>
      <c r="FR59">
        <f t="shared" si="40"/>
        <v>0</v>
      </c>
      <c r="FS59">
        <v>0</v>
      </c>
      <c r="FX59">
        <v>106</v>
      </c>
      <c r="FY59">
        <v>65</v>
      </c>
      <c r="GA59" t="s">
        <v>96</v>
      </c>
      <c r="GD59">
        <v>0</v>
      </c>
      <c r="GF59">
        <v>1970064866</v>
      </c>
      <c r="GG59">
        <v>1</v>
      </c>
      <c r="GH59">
        <v>3</v>
      </c>
      <c r="GI59">
        <v>4</v>
      </c>
      <c r="GJ59">
        <v>0</v>
      </c>
      <c r="GK59">
        <f>ROUND(R59*(S12)/100,0)</f>
        <v>0</v>
      </c>
      <c r="GL59">
        <f t="shared" si="41"/>
        <v>0</v>
      </c>
      <c r="GM59">
        <f t="shared" si="42"/>
        <v>917</v>
      </c>
      <c r="GN59">
        <f t="shared" si="43"/>
        <v>917</v>
      </c>
      <c r="GO59">
        <f t="shared" si="44"/>
        <v>0</v>
      </c>
      <c r="GP59">
        <f t="shared" si="45"/>
        <v>0</v>
      </c>
      <c r="GR59">
        <v>1</v>
      </c>
      <c r="GS59">
        <v>1</v>
      </c>
      <c r="GT59">
        <v>0</v>
      </c>
      <c r="GU59" t="s">
        <v>6</v>
      </c>
      <c r="GV59">
        <f t="shared" si="46"/>
        <v>0</v>
      </c>
      <c r="GW59">
        <v>1</v>
      </c>
      <c r="GX59">
        <f t="shared" si="47"/>
        <v>0</v>
      </c>
      <c r="HA59">
        <v>0</v>
      </c>
      <c r="HB59">
        <v>0</v>
      </c>
      <c r="IF59">
        <v>-1</v>
      </c>
      <c r="IK59">
        <v>0</v>
      </c>
    </row>
    <row r="60" spans="1:255" x14ac:dyDescent="0.2">
      <c r="A60" s="2">
        <v>17</v>
      </c>
      <c r="B60" s="2">
        <v>1</v>
      </c>
      <c r="C60" s="2">
        <f>ROW(SmtRes!A71)</f>
        <v>71</v>
      </c>
      <c r="D60" s="2">
        <f>ROW(EtalonRes!A110)</f>
        <v>110</v>
      </c>
      <c r="E60" s="2" t="s">
        <v>97</v>
      </c>
      <c r="F60" s="2" t="s">
        <v>98</v>
      </c>
      <c r="G60" s="2" t="s">
        <v>99</v>
      </c>
      <c r="H60" s="2" t="s">
        <v>100</v>
      </c>
      <c r="I60" s="2">
        <f>'1.Смета.или.Акт'!E96</f>
        <v>0.16</v>
      </c>
      <c r="J60" s="2">
        <v>0</v>
      </c>
      <c r="K60" s="2"/>
      <c r="L60" s="2"/>
      <c r="M60" s="2"/>
      <c r="N60" s="2"/>
      <c r="O60" s="2">
        <f t="shared" si="14"/>
        <v>150</v>
      </c>
      <c r="P60" s="2">
        <f t="shared" si="15"/>
        <v>139</v>
      </c>
      <c r="Q60" s="2">
        <f t="shared" si="16"/>
        <v>2</v>
      </c>
      <c r="R60" s="2">
        <f t="shared" si="17"/>
        <v>0</v>
      </c>
      <c r="S60" s="2">
        <f t="shared" si="18"/>
        <v>9</v>
      </c>
      <c r="T60" s="2">
        <f t="shared" si="19"/>
        <v>0</v>
      </c>
      <c r="U60" s="2">
        <f t="shared" si="20"/>
        <v>0.96319999999999995</v>
      </c>
      <c r="V60" s="2">
        <f t="shared" si="21"/>
        <v>6.4000000000000003E-3</v>
      </c>
      <c r="W60" s="2">
        <f t="shared" si="22"/>
        <v>0</v>
      </c>
      <c r="X60" s="2">
        <f t="shared" si="23"/>
        <v>12</v>
      </c>
      <c r="Y60" s="2">
        <f t="shared" si="24"/>
        <v>7</v>
      </c>
      <c r="Z60" s="2"/>
      <c r="AA60" s="2">
        <v>34735118</v>
      </c>
      <c r="AB60" s="2">
        <f>'1.Смета.или.Акт'!F96</f>
        <v>932.04</v>
      </c>
      <c r="AC60" s="2">
        <f t="shared" si="25"/>
        <v>866.62</v>
      </c>
      <c r="AD60" s="2">
        <f>'1.Смета.или.Акт'!H96</f>
        <v>10.16</v>
      </c>
      <c r="AE60" s="2">
        <f>'1.Смета.или.Акт'!I96</f>
        <v>0.46</v>
      </c>
      <c r="AF60" s="2">
        <f>'1.Смета.или.Акт'!G96</f>
        <v>55.26</v>
      </c>
      <c r="AG60" s="2">
        <f t="shared" si="26"/>
        <v>0</v>
      </c>
      <c r="AH60" s="2">
        <f t="shared" si="27"/>
        <v>6.02</v>
      </c>
      <c r="AI60" s="2">
        <f t="shared" si="28"/>
        <v>0.04</v>
      </c>
      <c r="AJ60" s="2">
        <f t="shared" si="29"/>
        <v>0</v>
      </c>
      <c r="AK60" s="2">
        <v>932.04</v>
      </c>
      <c r="AL60" s="2">
        <v>866.62</v>
      </c>
      <c r="AM60" s="2">
        <v>10.16</v>
      </c>
      <c r="AN60" s="2">
        <v>0.46</v>
      </c>
      <c r="AO60" s="2">
        <v>55.26</v>
      </c>
      <c r="AP60" s="2">
        <v>0</v>
      </c>
      <c r="AQ60" s="2">
        <v>6.02</v>
      </c>
      <c r="AR60" s="2">
        <v>0.04</v>
      </c>
      <c r="AS60" s="2">
        <v>0</v>
      </c>
      <c r="AT60" s="2">
        <f>'1.Смета.или.Акт'!E97</f>
        <v>128</v>
      </c>
      <c r="AU60" s="2">
        <f>'1.Смета.или.Акт'!E98</f>
        <v>83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0</v>
      </c>
      <c r="BI60" s="2">
        <v>1</v>
      </c>
      <c r="BJ60" s="2" t="s">
        <v>101</v>
      </c>
      <c r="BK60" s="2"/>
      <c r="BL60" s="2"/>
      <c r="BM60" s="2">
        <v>20001</v>
      </c>
      <c r="BN60" s="2">
        <v>0</v>
      </c>
      <c r="BO60" s="2" t="s">
        <v>6</v>
      </c>
      <c r="BP60" s="2">
        <v>0</v>
      </c>
      <c r="BQ60" s="2">
        <v>1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128</v>
      </c>
      <c r="CA60" s="2">
        <v>83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>IF('1.Смета.или.Акт'!F96=AC60+AD60+AF60,P60+Q60+S60,I60*AB60)</f>
        <v>150</v>
      </c>
      <c r="CQ60" s="2">
        <f t="shared" si="30"/>
        <v>866.62</v>
      </c>
      <c r="CR60" s="2">
        <f t="shared" si="31"/>
        <v>10.16</v>
      </c>
      <c r="CS60" s="2">
        <f t="shared" si="32"/>
        <v>0.46</v>
      </c>
      <c r="CT60" s="2">
        <f t="shared" si="33"/>
        <v>55.26</v>
      </c>
      <c r="CU60" s="2">
        <f t="shared" si="34"/>
        <v>0</v>
      </c>
      <c r="CV60" s="2">
        <f t="shared" si="35"/>
        <v>6.02</v>
      </c>
      <c r="CW60" s="2">
        <f t="shared" si="36"/>
        <v>0.04</v>
      </c>
      <c r="CX60" s="2">
        <f t="shared" si="37"/>
        <v>0</v>
      </c>
      <c r="CY60" s="2">
        <f t="shared" si="38"/>
        <v>11.52</v>
      </c>
      <c r="CZ60" s="2">
        <f t="shared" si="39"/>
        <v>7.47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100</v>
      </c>
      <c r="DW60" s="2" t="str">
        <f>'1.Смета.или.Акт'!D96</f>
        <v>100ШТ</v>
      </c>
      <c r="DX60" s="2">
        <v>1</v>
      </c>
      <c r="DY60" s="2"/>
      <c r="DZ60" s="2"/>
      <c r="EA60" s="2"/>
      <c r="EB60" s="2"/>
      <c r="EC60" s="2"/>
      <c r="ED60" s="2"/>
      <c r="EE60" s="2">
        <v>32653389</v>
      </c>
      <c r="EF60" s="2">
        <v>1</v>
      </c>
      <c r="EG60" s="2" t="s">
        <v>34</v>
      </c>
      <c r="EH60" s="2">
        <v>0</v>
      </c>
      <c r="EI60" s="2" t="s">
        <v>6</v>
      </c>
      <c r="EJ60" s="2">
        <v>1</v>
      </c>
      <c r="EK60" s="2">
        <v>20001</v>
      </c>
      <c r="EL60" s="2" t="s">
        <v>102</v>
      </c>
      <c r="EM60" s="2" t="s">
        <v>103</v>
      </c>
      <c r="EN60" s="2"/>
      <c r="EO60" s="2" t="s">
        <v>6</v>
      </c>
      <c r="EP60" s="2"/>
      <c r="EQ60" s="2">
        <v>0</v>
      </c>
      <c r="ER60" s="2">
        <v>932.04</v>
      </c>
      <c r="ES60" s="2">
        <v>866.62</v>
      </c>
      <c r="ET60" s="2">
        <v>10.16</v>
      </c>
      <c r="EU60" s="2">
        <v>0.46</v>
      </c>
      <c r="EV60" s="2">
        <v>55.26</v>
      </c>
      <c r="EW60" s="2">
        <v>6.02</v>
      </c>
      <c r="EX60" s="2">
        <v>0.04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40"/>
        <v>0</v>
      </c>
      <c r="FS60" s="2">
        <v>0</v>
      </c>
      <c r="FT60" s="2"/>
      <c r="FU60" s="2"/>
      <c r="FV60" s="2"/>
      <c r="FW60" s="2"/>
      <c r="FX60" s="2">
        <v>128</v>
      </c>
      <c r="FY60" s="2">
        <v>83</v>
      </c>
      <c r="FZ60" s="2"/>
      <c r="GA60" s="2" t="s">
        <v>6</v>
      </c>
      <c r="GB60" s="2"/>
      <c r="GC60" s="2"/>
      <c r="GD60" s="2">
        <v>0</v>
      </c>
      <c r="GE60" s="2"/>
      <c r="GF60" s="2">
        <v>2047091702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ROUND(R60*(R12)/100,0)</f>
        <v>0</v>
      </c>
      <c r="GL60" s="2">
        <f t="shared" si="41"/>
        <v>0</v>
      </c>
      <c r="GM60" s="2">
        <f t="shared" si="42"/>
        <v>169</v>
      </c>
      <c r="GN60" s="2">
        <f t="shared" si="43"/>
        <v>169</v>
      </c>
      <c r="GO60" s="2">
        <f t="shared" si="44"/>
        <v>0</v>
      </c>
      <c r="GP60" s="2">
        <f t="shared" si="45"/>
        <v>0</v>
      </c>
      <c r="GQ60" s="2"/>
      <c r="GR60" s="2">
        <v>0</v>
      </c>
      <c r="GS60" s="2">
        <v>3</v>
      </c>
      <c r="GT60" s="2">
        <v>0</v>
      </c>
      <c r="GU60" s="2" t="s">
        <v>6</v>
      </c>
      <c r="GV60" s="2">
        <f t="shared" si="46"/>
        <v>0</v>
      </c>
      <c r="GW60" s="2">
        <v>1</v>
      </c>
      <c r="GX60" s="2">
        <f t="shared" si="47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>
        <v>-1</v>
      </c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ROW(SmtRes!A76)</f>
        <v>76</v>
      </c>
      <c r="D61">
        <f>ROW(EtalonRes!A118)</f>
        <v>118</v>
      </c>
      <c r="E61" t="s">
        <v>97</v>
      </c>
      <c r="F61" t="s">
        <v>98</v>
      </c>
      <c r="G61" t="s">
        <v>99</v>
      </c>
      <c r="H61" t="s">
        <v>100</v>
      </c>
      <c r="I61">
        <f>'1.Смета.или.Акт'!E96</f>
        <v>0.16</v>
      </c>
      <c r="J61">
        <v>0</v>
      </c>
      <c r="O61">
        <f t="shared" si="14"/>
        <v>956</v>
      </c>
      <c r="P61">
        <f t="shared" si="15"/>
        <v>889</v>
      </c>
      <c r="Q61">
        <f t="shared" si="16"/>
        <v>10</v>
      </c>
      <c r="R61">
        <f t="shared" si="17"/>
        <v>0</v>
      </c>
      <c r="S61">
        <f t="shared" si="18"/>
        <v>57</v>
      </c>
      <c r="T61">
        <f t="shared" si="19"/>
        <v>0</v>
      </c>
      <c r="U61">
        <f t="shared" si="20"/>
        <v>0.96319999999999995</v>
      </c>
      <c r="V61">
        <f t="shared" si="21"/>
        <v>6.4000000000000003E-3</v>
      </c>
      <c r="W61">
        <f t="shared" si="22"/>
        <v>0</v>
      </c>
      <c r="X61">
        <f t="shared" si="23"/>
        <v>73</v>
      </c>
      <c r="Y61">
        <f t="shared" si="24"/>
        <v>47</v>
      </c>
      <c r="AA61">
        <v>34735140</v>
      </c>
      <c r="AB61">
        <f t="shared" si="48"/>
        <v>932.04</v>
      </c>
      <c r="AC61">
        <f t="shared" si="25"/>
        <v>866.62</v>
      </c>
      <c r="AD61">
        <f t="shared" si="49"/>
        <v>10.16</v>
      </c>
      <c r="AE61">
        <f t="shared" si="50"/>
        <v>0.46</v>
      </c>
      <c r="AF61">
        <f t="shared" si="51"/>
        <v>55.26</v>
      </c>
      <c r="AG61">
        <f t="shared" si="26"/>
        <v>0</v>
      </c>
      <c r="AH61">
        <f t="shared" si="27"/>
        <v>6.02</v>
      </c>
      <c r="AI61">
        <f t="shared" si="28"/>
        <v>0.04</v>
      </c>
      <c r="AJ61">
        <f t="shared" si="29"/>
        <v>0</v>
      </c>
      <c r="AK61">
        <v>932.04</v>
      </c>
      <c r="AL61">
        <v>866.62</v>
      </c>
      <c r="AM61">
        <v>10.16</v>
      </c>
      <c r="AN61">
        <v>0.46</v>
      </c>
      <c r="AO61">
        <v>55.26</v>
      </c>
      <c r="AP61">
        <v>0</v>
      </c>
      <c r="AQ61">
        <v>6.02</v>
      </c>
      <c r="AR61">
        <v>0.04</v>
      </c>
      <c r="AS61">
        <v>0</v>
      </c>
      <c r="AT61">
        <v>128</v>
      </c>
      <c r="AU61">
        <v>83</v>
      </c>
      <c r="AV61">
        <v>1</v>
      </c>
      <c r="AW61">
        <v>1</v>
      </c>
      <c r="AZ61">
        <v>6.41</v>
      </c>
      <c r="BA61">
        <v>6.41</v>
      </c>
      <c r="BB61">
        <v>6.41</v>
      </c>
      <c r="BC61">
        <v>6.41</v>
      </c>
      <c r="BD61" t="s">
        <v>6</v>
      </c>
      <c r="BE61" t="s">
        <v>6</v>
      </c>
      <c r="BF61" t="s">
        <v>6</v>
      </c>
      <c r="BG61" t="s">
        <v>6</v>
      </c>
      <c r="BH61">
        <v>0</v>
      </c>
      <c r="BI61">
        <v>1</v>
      </c>
      <c r="BJ61" t="s">
        <v>101</v>
      </c>
      <c r="BM61">
        <v>20001</v>
      </c>
      <c r="BN61">
        <v>0</v>
      </c>
      <c r="BO61" t="s">
        <v>6</v>
      </c>
      <c r="BP61">
        <v>0</v>
      </c>
      <c r="BQ61">
        <v>1</v>
      </c>
      <c r="BR61">
        <v>0</v>
      </c>
      <c r="BS61">
        <v>6.41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128</v>
      </c>
      <c r="CA61">
        <v>83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52"/>
        <v>956</v>
      </c>
      <c r="CQ61">
        <f t="shared" si="30"/>
        <v>5555.0342000000001</v>
      </c>
      <c r="CR61">
        <f t="shared" si="31"/>
        <v>65.125600000000006</v>
      </c>
      <c r="CS61">
        <f t="shared" si="32"/>
        <v>2.9486000000000003</v>
      </c>
      <c r="CT61">
        <f t="shared" si="33"/>
        <v>354.21659999999997</v>
      </c>
      <c r="CU61">
        <f t="shared" si="34"/>
        <v>0</v>
      </c>
      <c r="CV61">
        <f t="shared" si="35"/>
        <v>6.02</v>
      </c>
      <c r="CW61">
        <f t="shared" si="36"/>
        <v>0.04</v>
      </c>
      <c r="CX61">
        <f t="shared" si="37"/>
        <v>0</v>
      </c>
      <c r="CY61">
        <f t="shared" si="38"/>
        <v>72.959999999999994</v>
      </c>
      <c r="CZ61">
        <f t="shared" si="39"/>
        <v>47.31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100</v>
      </c>
      <c r="DW61" t="s">
        <v>100</v>
      </c>
      <c r="DX61">
        <v>1</v>
      </c>
      <c r="EE61">
        <v>32653389</v>
      </c>
      <c r="EF61">
        <v>1</v>
      </c>
      <c r="EG61" t="s">
        <v>34</v>
      </c>
      <c r="EH61">
        <v>0</v>
      </c>
      <c r="EI61" t="s">
        <v>6</v>
      </c>
      <c r="EJ61">
        <v>1</v>
      </c>
      <c r="EK61">
        <v>20001</v>
      </c>
      <c r="EL61" t="s">
        <v>102</v>
      </c>
      <c r="EM61" t="s">
        <v>103</v>
      </c>
      <c r="EO61" t="s">
        <v>6</v>
      </c>
      <c r="EQ61">
        <v>0</v>
      </c>
      <c r="ER61">
        <v>932.04</v>
      </c>
      <c r="ES61">
        <v>866.62</v>
      </c>
      <c r="ET61">
        <v>10.16</v>
      </c>
      <c r="EU61">
        <v>0.46</v>
      </c>
      <c r="EV61">
        <v>55.26</v>
      </c>
      <c r="EW61">
        <v>6.02</v>
      </c>
      <c r="EX61">
        <v>0.04</v>
      </c>
      <c r="EY61">
        <v>0</v>
      </c>
      <c r="FQ61">
        <v>0</v>
      </c>
      <c r="FR61">
        <f t="shared" si="40"/>
        <v>0</v>
      </c>
      <c r="FS61">
        <v>0</v>
      </c>
      <c r="FX61">
        <v>128</v>
      </c>
      <c r="FY61">
        <v>83</v>
      </c>
      <c r="GA61" t="s">
        <v>6</v>
      </c>
      <c r="GD61">
        <v>0</v>
      </c>
      <c r="GF61">
        <v>2047091702</v>
      </c>
      <c r="GG61">
        <v>1</v>
      </c>
      <c r="GH61">
        <v>1</v>
      </c>
      <c r="GI61">
        <v>4</v>
      </c>
      <c r="GJ61">
        <v>0</v>
      </c>
      <c r="GK61">
        <f>ROUND(R61*(S12)/100,0)</f>
        <v>0</v>
      </c>
      <c r="GL61">
        <f t="shared" si="41"/>
        <v>0</v>
      </c>
      <c r="GM61">
        <f t="shared" si="42"/>
        <v>1076</v>
      </c>
      <c r="GN61">
        <f t="shared" si="43"/>
        <v>1076</v>
      </c>
      <c r="GO61">
        <f t="shared" si="44"/>
        <v>0</v>
      </c>
      <c r="GP61">
        <f t="shared" si="45"/>
        <v>0</v>
      </c>
      <c r="GR61">
        <v>0</v>
      </c>
      <c r="GS61">
        <v>3</v>
      </c>
      <c r="GT61">
        <v>0</v>
      </c>
      <c r="GU61" t="s">
        <v>6</v>
      </c>
      <c r="GV61">
        <f t="shared" si="46"/>
        <v>0</v>
      </c>
      <c r="GW61">
        <v>1</v>
      </c>
      <c r="GX61">
        <f t="shared" si="47"/>
        <v>0</v>
      </c>
      <c r="HA61">
        <v>0</v>
      </c>
      <c r="HB61">
        <v>0</v>
      </c>
      <c r="IF61">
        <v>-1</v>
      </c>
      <c r="IK61">
        <v>0</v>
      </c>
    </row>
    <row r="62" spans="1:255" x14ac:dyDescent="0.2">
      <c r="A62" s="2">
        <v>18</v>
      </c>
      <c r="B62" s="2">
        <v>1</v>
      </c>
      <c r="C62" s="2">
        <v>71</v>
      </c>
      <c r="D62" s="2"/>
      <c r="E62" s="2" t="s">
        <v>104</v>
      </c>
      <c r="F62" s="2" t="str">
        <f>'1.Смета.или.Акт'!B100</f>
        <v>прайс лист</v>
      </c>
      <c r="G62" s="2" t="str">
        <f>'1.Смета.или.Акт'!C100</f>
        <v>Крепеж</v>
      </c>
      <c r="H62" s="2" t="s">
        <v>25</v>
      </c>
      <c r="I62" s="2">
        <f>I60*J62</f>
        <v>16</v>
      </c>
      <c r="J62" s="2">
        <v>100</v>
      </c>
      <c r="K62" s="2"/>
      <c r="L62" s="2"/>
      <c r="M62" s="2"/>
      <c r="N62" s="2"/>
      <c r="O62" s="2">
        <f t="shared" si="14"/>
        <v>191</v>
      </c>
      <c r="P62" s="2">
        <f t="shared" si="15"/>
        <v>191</v>
      </c>
      <c r="Q62" s="2">
        <f t="shared" si="16"/>
        <v>0</v>
      </c>
      <c r="R62" s="2">
        <f t="shared" si="17"/>
        <v>0</v>
      </c>
      <c r="S62" s="2">
        <f t="shared" si="18"/>
        <v>0</v>
      </c>
      <c r="T62" s="2">
        <f t="shared" si="19"/>
        <v>0</v>
      </c>
      <c r="U62" s="2">
        <f t="shared" si="20"/>
        <v>0</v>
      </c>
      <c r="V62" s="2">
        <f t="shared" si="21"/>
        <v>0</v>
      </c>
      <c r="W62" s="2">
        <f t="shared" si="22"/>
        <v>0</v>
      </c>
      <c r="X62" s="2">
        <f t="shared" si="23"/>
        <v>0</v>
      </c>
      <c r="Y62" s="2">
        <f t="shared" si="24"/>
        <v>0</v>
      </c>
      <c r="Z62" s="2"/>
      <c r="AA62" s="2">
        <v>34735118</v>
      </c>
      <c r="AB62" s="2">
        <f t="shared" si="48"/>
        <v>11.93</v>
      </c>
      <c r="AC62" s="2">
        <f>'1.Смета.или.Акт'!F100</f>
        <v>11.93</v>
      </c>
      <c r="AD62" s="2">
        <f t="shared" si="49"/>
        <v>0</v>
      </c>
      <c r="AE62" s="2">
        <f t="shared" si="50"/>
        <v>0</v>
      </c>
      <c r="AF62" s="2">
        <f t="shared" si="51"/>
        <v>0</v>
      </c>
      <c r="AG62" s="2">
        <f t="shared" si="26"/>
        <v>0</v>
      </c>
      <c r="AH62" s="2">
        <f t="shared" si="27"/>
        <v>0</v>
      </c>
      <c r="AI62" s="2">
        <f t="shared" si="28"/>
        <v>0</v>
      </c>
      <c r="AJ62" s="2">
        <f t="shared" si="29"/>
        <v>0</v>
      </c>
      <c r="AK62" s="2">
        <v>11.93</v>
      </c>
      <c r="AL62" s="2">
        <v>11.93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106</v>
      </c>
      <c r="AU62" s="2">
        <v>65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6</v>
      </c>
      <c r="BK62" s="2"/>
      <c r="BL62" s="2"/>
      <c r="BM62" s="2">
        <v>0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106</v>
      </c>
      <c r="CA62" s="2">
        <v>65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>IF('1.Смета.или.Акт'!F100=AC62+AD62+AF62,P62+Q62+S62,I62*AB62)</f>
        <v>191</v>
      </c>
      <c r="CQ62" s="2">
        <f t="shared" si="30"/>
        <v>11.93</v>
      </c>
      <c r="CR62" s="2">
        <f t="shared" si="31"/>
        <v>0</v>
      </c>
      <c r="CS62" s="2">
        <f t="shared" si="32"/>
        <v>0</v>
      </c>
      <c r="CT62" s="2">
        <f t="shared" si="33"/>
        <v>0</v>
      </c>
      <c r="CU62" s="2">
        <f t="shared" si="34"/>
        <v>0</v>
      </c>
      <c r="CV62" s="2">
        <f t="shared" si="35"/>
        <v>0</v>
      </c>
      <c r="CW62" s="2">
        <f t="shared" si="36"/>
        <v>0</v>
      </c>
      <c r="CX62" s="2">
        <f t="shared" si="37"/>
        <v>0</v>
      </c>
      <c r="CY62" s="2">
        <f t="shared" si="38"/>
        <v>0</v>
      </c>
      <c r="CZ62" s="2">
        <f t="shared" si="39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25</v>
      </c>
      <c r="DW62" s="2" t="str">
        <f>'1.Смета.или.Акт'!D100</f>
        <v>1ШТ</v>
      </c>
      <c r="DX62" s="2">
        <v>1</v>
      </c>
      <c r="DY62" s="2"/>
      <c r="DZ62" s="2"/>
      <c r="EA62" s="2"/>
      <c r="EB62" s="2"/>
      <c r="EC62" s="2"/>
      <c r="ED62" s="2"/>
      <c r="EE62" s="2">
        <v>32653299</v>
      </c>
      <c r="EF62" s="2">
        <v>20</v>
      </c>
      <c r="EG62" s="2" t="s">
        <v>26</v>
      </c>
      <c r="EH62" s="2">
        <v>0</v>
      </c>
      <c r="EI62" s="2" t="s">
        <v>6</v>
      </c>
      <c r="EJ62" s="2">
        <v>1</v>
      </c>
      <c r="EK62" s="2">
        <v>0</v>
      </c>
      <c r="EL62" s="2" t="s">
        <v>27</v>
      </c>
      <c r="EM62" s="2" t="s">
        <v>28</v>
      </c>
      <c r="EN62" s="2"/>
      <c r="EO62" s="2" t="s">
        <v>6</v>
      </c>
      <c r="EP62" s="2"/>
      <c r="EQ62" s="2">
        <v>0</v>
      </c>
      <c r="ER62" s="2">
        <v>11.7</v>
      </c>
      <c r="ES62" s="2">
        <v>11.93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40"/>
        <v>0</v>
      </c>
      <c r="FS62" s="2">
        <v>0</v>
      </c>
      <c r="FT62" s="2"/>
      <c r="FU62" s="2"/>
      <c r="FV62" s="2"/>
      <c r="FW62" s="2"/>
      <c r="FX62" s="2">
        <v>106</v>
      </c>
      <c r="FY62" s="2">
        <v>65</v>
      </c>
      <c r="FZ62" s="2"/>
      <c r="GA62" s="2" t="s">
        <v>106</v>
      </c>
      <c r="GB62" s="2"/>
      <c r="GC62" s="2"/>
      <c r="GD62" s="2">
        <v>0</v>
      </c>
      <c r="GE62" s="2"/>
      <c r="GF62" s="2">
        <v>1190485344</v>
      </c>
      <c r="GG62" s="2">
        <v>2</v>
      </c>
      <c r="GH62" s="2">
        <v>2</v>
      </c>
      <c r="GI62" s="2">
        <v>-2</v>
      </c>
      <c r="GJ62" s="2">
        <v>0</v>
      </c>
      <c r="GK62" s="2">
        <f>ROUND(R62*(R12)/100,0)</f>
        <v>0</v>
      </c>
      <c r="GL62" s="2">
        <f t="shared" si="41"/>
        <v>0</v>
      </c>
      <c r="GM62" s="2">
        <f t="shared" si="42"/>
        <v>191</v>
      </c>
      <c r="GN62" s="2">
        <f t="shared" si="43"/>
        <v>191</v>
      </c>
      <c r="GO62" s="2">
        <f t="shared" si="44"/>
        <v>0</v>
      </c>
      <c r="GP62" s="2">
        <f t="shared" si="45"/>
        <v>0</v>
      </c>
      <c r="GQ62" s="2"/>
      <c r="GR62" s="2">
        <v>0</v>
      </c>
      <c r="GS62" s="2">
        <v>2</v>
      </c>
      <c r="GT62" s="2">
        <v>0</v>
      </c>
      <c r="GU62" s="2" t="s">
        <v>6</v>
      </c>
      <c r="GV62" s="2">
        <f t="shared" si="46"/>
        <v>0</v>
      </c>
      <c r="GW62" s="2">
        <v>1</v>
      </c>
      <c r="GX62" s="2">
        <f t="shared" si="47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>
        <v>-1</v>
      </c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76</v>
      </c>
      <c r="E63" t="s">
        <v>104</v>
      </c>
      <c r="F63" t="s">
        <v>23</v>
      </c>
      <c r="G63" t="s">
        <v>105</v>
      </c>
      <c r="H63" t="s">
        <v>25</v>
      </c>
      <c r="I63">
        <f>I61*J63</f>
        <v>16</v>
      </c>
      <c r="J63">
        <v>100</v>
      </c>
      <c r="O63">
        <f t="shared" si="14"/>
        <v>1224</v>
      </c>
      <c r="P63">
        <f t="shared" si="15"/>
        <v>1224</v>
      </c>
      <c r="Q63">
        <f t="shared" si="16"/>
        <v>0</v>
      </c>
      <c r="R63">
        <f t="shared" si="17"/>
        <v>0</v>
      </c>
      <c r="S63">
        <f t="shared" si="18"/>
        <v>0</v>
      </c>
      <c r="T63">
        <f t="shared" si="19"/>
        <v>0</v>
      </c>
      <c r="U63">
        <f t="shared" si="20"/>
        <v>0</v>
      </c>
      <c r="V63">
        <f t="shared" si="21"/>
        <v>0</v>
      </c>
      <c r="W63">
        <f t="shared" si="22"/>
        <v>0</v>
      </c>
      <c r="X63">
        <f t="shared" si="23"/>
        <v>0</v>
      </c>
      <c r="Y63">
        <f t="shared" si="24"/>
        <v>0</v>
      </c>
      <c r="AA63">
        <v>34735140</v>
      </c>
      <c r="AB63">
        <f t="shared" si="48"/>
        <v>11.93</v>
      </c>
      <c r="AC63">
        <f t="shared" si="25"/>
        <v>11.93</v>
      </c>
      <c r="AD63">
        <f t="shared" si="49"/>
        <v>0</v>
      </c>
      <c r="AE63">
        <f t="shared" si="50"/>
        <v>0</v>
      </c>
      <c r="AF63">
        <f t="shared" si="51"/>
        <v>0</v>
      </c>
      <c r="AG63">
        <f t="shared" si="26"/>
        <v>0</v>
      </c>
      <c r="AH63">
        <f t="shared" si="27"/>
        <v>0</v>
      </c>
      <c r="AI63">
        <f t="shared" si="28"/>
        <v>0</v>
      </c>
      <c r="AJ63">
        <f t="shared" si="29"/>
        <v>0</v>
      </c>
      <c r="AK63">
        <v>11.93</v>
      </c>
      <c r="AL63">
        <v>11.93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106</v>
      </c>
      <c r="AU63">
        <v>65</v>
      </c>
      <c r="AV63">
        <v>1</v>
      </c>
      <c r="AW63">
        <v>1</v>
      </c>
      <c r="AZ63">
        <v>6.41</v>
      </c>
      <c r="BA63">
        <v>1</v>
      </c>
      <c r="BB63">
        <v>1</v>
      </c>
      <c r="BC63">
        <v>6.41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6</v>
      </c>
      <c r="BM63">
        <v>0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106</v>
      </c>
      <c r="CA63">
        <v>65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52"/>
        <v>1224</v>
      </c>
      <c r="CQ63">
        <f t="shared" si="30"/>
        <v>76.471299999999999</v>
      </c>
      <c r="CR63">
        <f t="shared" si="31"/>
        <v>0</v>
      </c>
      <c r="CS63">
        <f t="shared" si="32"/>
        <v>0</v>
      </c>
      <c r="CT63">
        <f t="shared" si="33"/>
        <v>0</v>
      </c>
      <c r="CU63">
        <f t="shared" si="34"/>
        <v>0</v>
      </c>
      <c r="CV63">
        <f t="shared" si="35"/>
        <v>0</v>
      </c>
      <c r="CW63">
        <f t="shared" si="36"/>
        <v>0</v>
      </c>
      <c r="CX63">
        <f t="shared" si="37"/>
        <v>0</v>
      </c>
      <c r="CY63">
        <f t="shared" si="38"/>
        <v>0</v>
      </c>
      <c r="CZ63">
        <f t="shared" si="39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25</v>
      </c>
      <c r="DW63" t="s">
        <v>25</v>
      </c>
      <c r="DX63">
        <v>1</v>
      </c>
      <c r="EE63">
        <v>32653299</v>
      </c>
      <c r="EF63">
        <v>20</v>
      </c>
      <c r="EG63" t="s">
        <v>26</v>
      </c>
      <c r="EH63">
        <v>0</v>
      </c>
      <c r="EI63" t="s">
        <v>6</v>
      </c>
      <c r="EJ63">
        <v>1</v>
      </c>
      <c r="EK63">
        <v>0</v>
      </c>
      <c r="EL63" t="s">
        <v>27</v>
      </c>
      <c r="EM63" t="s">
        <v>28</v>
      </c>
      <c r="EO63" t="s">
        <v>6</v>
      </c>
      <c r="EQ63">
        <v>0</v>
      </c>
      <c r="ER63">
        <v>75</v>
      </c>
      <c r="ES63">
        <v>11.93</v>
      </c>
      <c r="ET63">
        <v>0</v>
      </c>
      <c r="EU63">
        <v>0</v>
      </c>
      <c r="EV63">
        <v>0</v>
      </c>
      <c r="EW63">
        <v>0</v>
      </c>
      <c r="EX63">
        <v>0</v>
      </c>
      <c r="EZ63">
        <v>5</v>
      </c>
      <c r="FC63">
        <v>0</v>
      </c>
      <c r="FD63">
        <v>18</v>
      </c>
      <c r="FF63">
        <v>75</v>
      </c>
      <c r="FQ63">
        <v>0</v>
      </c>
      <c r="FR63">
        <f t="shared" si="40"/>
        <v>0</v>
      </c>
      <c r="FS63">
        <v>0</v>
      </c>
      <c r="FX63">
        <v>106</v>
      </c>
      <c r="FY63">
        <v>65</v>
      </c>
      <c r="GA63" t="s">
        <v>106</v>
      </c>
      <c r="GD63">
        <v>0</v>
      </c>
      <c r="GF63">
        <v>1190485344</v>
      </c>
      <c r="GG63">
        <v>1</v>
      </c>
      <c r="GH63">
        <v>3</v>
      </c>
      <c r="GI63">
        <v>4</v>
      </c>
      <c r="GJ63">
        <v>0</v>
      </c>
      <c r="GK63">
        <f>ROUND(R63*(S12)/100,0)</f>
        <v>0</v>
      </c>
      <c r="GL63">
        <f t="shared" si="41"/>
        <v>0</v>
      </c>
      <c r="GM63">
        <f t="shared" si="42"/>
        <v>1224</v>
      </c>
      <c r="GN63">
        <f t="shared" si="43"/>
        <v>1224</v>
      </c>
      <c r="GO63">
        <f t="shared" si="44"/>
        <v>0</v>
      </c>
      <c r="GP63">
        <f t="shared" si="45"/>
        <v>0</v>
      </c>
      <c r="GR63">
        <v>1</v>
      </c>
      <c r="GS63">
        <v>1</v>
      </c>
      <c r="GT63">
        <v>0</v>
      </c>
      <c r="GU63" t="s">
        <v>6</v>
      </c>
      <c r="GV63">
        <f t="shared" si="46"/>
        <v>0</v>
      </c>
      <c r="GW63">
        <v>1</v>
      </c>
      <c r="GX63">
        <f t="shared" si="47"/>
        <v>0</v>
      </c>
      <c r="HA63">
        <v>0</v>
      </c>
      <c r="HB63">
        <v>0</v>
      </c>
      <c r="IF63">
        <v>-1</v>
      </c>
      <c r="IK63">
        <v>0</v>
      </c>
    </row>
    <row r="64" spans="1:255" x14ac:dyDescent="0.2">
      <c r="A64" s="2">
        <v>17</v>
      </c>
      <c r="B64" s="2">
        <v>1</v>
      </c>
      <c r="C64" s="2">
        <f>ROW(SmtRes!A81)</f>
        <v>81</v>
      </c>
      <c r="D64" s="2">
        <f>ROW(EtalonRes!A123)</f>
        <v>123</v>
      </c>
      <c r="E64" s="2" t="s">
        <v>107</v>
      </c>
      <c r="F64" s="2" t="s">
        <v>108</v>
      </c>
      <c r="G64" s="2" t="s">
        <v>109</v>
      </c>
      <c r="H64" s="2" t="s">
        <v>110</v>
      </c>
      <c r="I64" s="2">
        <f>'1.Смета.или.Акт'!E102</f>
        <v>6</v>
      </c>
      <c r="J64" s="2">
        <v>0</v>
      </c>
      <c r="K64" s="2"/>
      <c r="L64" s="2"/>
      <c r="M64" s="2"/>
      <c r="N64" s="2"/>
      <c r="O64" s="2">
        <f t="shared" si="14"/>
        <v>1140</v>
      </c>
      <c r="P64" s="2">
        <f t="shared" si="15"/>
        <v>0</v>
      </c>
      <c r="Q64" s="2">
        <f t="shared" si="16"/>
        <v>0</v>
      </c>
      <c r="R64" s="2">
        <f t="shared" si="17"/>
        <v>0</v>
      </c>
      <c r="S64" s="2">
        <f t="shared" si="18"/>
        <v>1140</v>
      </c>
      <c r="T64" s="2">
        <f t="shared" si="19"/>
        <v>0</v>
      </c>
      <c r="U64" s="2">
        <f t="shared" si="20"/>
        <v>80.400000000000006</v>
      </c>
      <c r="V64" s="2">
        <f t="shared" si="21"/>
        <v>0</v>
      </c>
      <c r="W64" s="2">
        <f t="shared" si="22"/>
        <v>0</v>
      </c>
      <c r="X64" s="2">
        <f t="shared" si="23"/>
        <v>741</v>
      </c>
      <c r="Y64" s="2">
        <f t="shared" si="24"/>
        <v>456</v>
      </c>
      <c r="Z64" s="2"/>
      <c r="AA64" s="2">
        <v>34735118</v>
      </c>
      <c r="AB64" s="2">
        <f>'1.Смета.или.Акт'!F102</f>
        <v>190.01</v>
      </c>
      <c r="AC64" s="2">
        <f t="shared" si="25"/>
        <v>0</v>
      </c>
      <c r="AD64" s="2">
        <f>'1.Смета.или.Акт'!H102</f>
        <v>0</v>
      </c>
      <c r="AE64" s="2">
        <f>'1.Смета.или.Акт'!I102</f>
        <v>0</v>
      </c>
      <c r="AF64" s="2">
        <f>'1.Смета.или.Акт'!G102</f>
        <v>190.01</v>
      </c>
      <c r="AG64" s="2">
        <f t="shared" si="26"/>
        <v>0</v>
      </c>
      <c r="AH64" s="2">
        <f t="shared" si="27"/>
        <v>13.4</v>
      </c>
      <c r="AI64" s="2">
        <f t="shared" si="28"/>
        <v>0</v>
      </c>
      <c r="AJ64" s="2">
        <f t="shared" si="29"/>
        <v>0</v>
      </c>
      <c r="AK64" s="2">
        <v>190.01</v>
      </c>
      <c r="AL64" s="2">
        <v>0</v>
      </c>
      <c r="AM64" s="2">
        <v>0</v>
      </c>
      <c r="AN64" s="2">
        <v>0</v>
      </c>
      <c r="AO64" s="2">
        <v>190.01</v>
      </c>
      <c r="AP64" s="2">
        <v>0</v>
      </c>
      <c r="AQ64" s="2">
        <v>13.4</v>
      </c>
      <c r="AR64" s="2">
        <v>0</v>
      </c>
      <c r="AS64" s="2">
        <v>0</v>
      </c>
      <c r="AT64" s="2">
        <f>'1.Смета.или.Акт'!E103</f>
        <v>65</v>
      </c>
      <c r="AU64" s="2">
        <f>'1.Смета.или.Акт'!E104</f>
        <v>40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0</v>
      </c>
      <c r="BI64" s="2">
        <v>4</v>
      </c>
      <c r="BJ64" s="2" t="s">
        <v>111</v>
      </c>
      <c r="BK64" s="2"/>
      <c r="BL64" s="2"/>
      <c r="BM64" s="2">
        <v>200001</v>
      </c>
      <c r="BN64" s="2">
        <v>0</v>
      </c>
      <c r="BO64" s="2" t="s">
        <v>6</v>
      </c>
      <c r="BP64" s="2">
        <v>0</v>
      </c>
      <c r="BQ64" s="2">
        <v>5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65</v>
      </c>
      <c r="CA64" s="2">
        <v>40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>IF('1.Смета.или.Акт'!F102=AC64+AD64+AF64,P64+Q64+S64,I64*AB64)</f>
        <v>1140</v>
      </c>
      <c r="CQ64" s="2">
        <f t="shared" si="30"/>
        <v>0</v>
      </c>
      <c r="CR64" s="2">
        <f t="shared" si="31"/>
        <v>0</v>
      </c>
      <c r="CS64" s="2">
        <f t="shared" si="32"/>
        <v>0</v>
      </c>
      <c r="CT64" s="2">
        <f t="shared" si="33"/>
        <v>190.01</v>
      </c>
      <c r="CU64" s="2">
        <f t="shared" si="34"/>
        <v>0</v>
      </c>
      <c r="CV64" s="2">
        <f t="shared" si="35"/>
        <v>13.4</v>
      </c>
      <c r="CW64" s="2">
        <f t="shared" si="36"/>
        <v>0</v>
      </c>
      <c r="CX64" s="2">
        <f t="shared" si="37"/>
        <v>0</v>
      </c>
      <c r="CY64" s="2">
        <f t="shared" si="38"/>
        <v>741</v>
      </c>
      <c r="CZ64" s="2">
        <f t="shared" si="39"/>
        <v>456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110</v>
      </c>
      <c r="DW64" s="2" t="str">
        <f>'1.Смета.или.Акт'!D102</f>
        <v>система</v>
      </c>
      <c r="DX64" s="2">
        <v>1</v>
      </c>
      <c r="DY64" s="2"/>
      <c r="DZ64" s="2"/>
      <c r="EA64" s="2"/>
      <c r="EB64" s="2"/>
      <c r="EC64" s="2"/>
      <c r="ED64" s="2"/>
      <c r="EE64" s="2">
        <v>32653283</v>
      </c>
      <c r="EF64" s="2">
        <v>5</v>
      </c>
      <c r="EG64" s="2" t="s">
        <v>112</v>
      </c>
      <c r="EH64" s="2">
        <v>0</v>
      </c>
      <c r="EI64" s="2" t="s">
        <v>6</v>
      </c>
      <c r="EJ64" s="2">
        <v>4</v>
      </c>
      <c r="EK64" s="2">
        <v>200001</v>
      </c>
      <c r="EL64" s="2" t="s">
        <v>113</v>
      </c>
      <c r="EM64" s="2" t="s">
        <v>114</v>
      </c>
      <c r="EN64" s="2"/>
      <c r="EO64" s="2" t="s">
        <v>6</v>
      </c>
      <c r="EP64" s="2"/>
      <c r="EQ64" s="2">
        <v>0</v>
      </c>
      <c r="ER64" s="2">
        <v>190.01</v>
      </c>
      <c r="ES64" s="2">
        <v>0</v>
      </c>
      <c r="ET64" s="2">
        <v>0</v>
      </c>
      <c r="EU64" s="2">
        <v>0</v>
      </c>
      <c r="EV64" s="2">
        <v>190.01</v>
      </c>
      <c r="EW64" s="2">
        <v>13.4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40"/>
        <v>0</v>
      </c>
      <c r="FS64" s="2">
        <v>0</v>
      </c>
      <c r="FT64" s="2"/>
      <c r="FU64" s="2"/>
      <c r="FV64" s="2"/>
      <c r="FW64" s="2"/>
      <c r="FX64" s="2">
        <v>65</v>
      </c>
      <c r="FY64" s="2">
        <v>40</v>
      </c>
      <c r="FZ64" s="2"/>
      <c r="GA64" s="2" t="s">
        <v>6</v>
      </c>
      <c r="GB64" s="2"/>
      <c r="GC64" s="2"/>
      <c r="GD64" s="2">
        <v>0</v>
      </c>
      <c r="GE64" s="2"/>
      <c r="GF64" s="2">
        <v>-244491476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41"/>
        <v>0</v>
      </c>
      <c r="GM64" s="2">
        <f t="shared" si="42"/>
        <v>2337</v>
      </c>
      <c r="GN64" s="2">
        <f t="shared" si="43"/>
        <v>0</v>
      </c>
      <c r="GO64" s="2">
        <f t="shared" si="44"/>
        <v>0</v>
      </c>
      <c r="GP64" s="2">
        <f t="shared" si="45"/>
        <v>2337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46"/>
        <v>0</v>
      </c>
      <c r="GW64" s="2">
        <v>1</v>
      </c>
      <c r="GX64" s="2">
        <f t="shared" si="47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>
        <v>-1</v>
      </c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45" x14ac:dyDescent="0.2">
      <c r="A65">
        <v>17</v>
      </c>
      <c r="B65">
        <v>1</v>
      </c>
      <c r="C65">
        <f>ROW(SmtRes!A86)</f>
        <v>86</v>
      </c>
      <c r="D65">
        <f>ROW(EtalonRes!A128)</f>
        <v>128</v>
      </c>
      <c r="E65" t="s">
        <v>107</v>
      </c>
      <c r="F65" t="s">
        <v>108</v>
      </c>
      <c r="G65" t="s">
        <v>109</v>
      </c>
      <c r="H65" t="s">
        <v>110</v>
      </c>
      <c r="I65">
        <f>'1.Смета.или.Акт'!E102</f>
        <v>6</v>
      </c>
      <c r="J65">
        <v>0</v>
      </c>
      <c r="O65">
        <f t="shared" si="14"/>
        <v>14137</v>
      </c>
      <c r="P65">
        <f t="shared" si="15"/>
        <v>0</v>
      </c>
      <c r="Q65">
        <f t="shared" si="16"/>
        <v>0</v>
      </c>
      <c r="R65">
        <f t="shared" si="17"/>
        <v>0</v>
      </c>
      <c r="S65">
        <f t="shared" si="18"/>
        <v>14137</v>
      </c>
      <c r="T65">
        <f t="shared" si="19"/>
        <v>0</v>
      </c>
      <c r="U65">
        <f t="shared" si="20"/>
        <v>80.400000000000006</v>
      </c>
      <c r="V65">
        <f t="shared" si="21"/>
        <v>0</v>
      </c>
      <c r="W65">
        <f t="shared" si="22"/>
        <v>0</v>
      </c>
      <c r="X65">
        <f t="shared" si="23"/>
        <v>9189</v>
      </c>
      <c r="Y65">
        <f t="shared" si="24"/>
        <v>5655</v>
      </c>
      <c r="AA65">
        <v>34735140</v>
      </c>
      <c r="AB65">
        <f t="shared" si="48"/>
        <v>190.01</v>
      </c>
      <c r="AC65">
        <f t="shared" si="25"/>
        <v>0</v>
      </c>
      <c r="AD65">
        <f t="shared" si="49"/>
        <v>0</v>
      </c>
      <c r="AE65">
        <f t="shared" si="50"/>
        <v>0</v>
      </c>
      <c r="AF65">
        <f t="shared" si="51"/>
        <v>190.01</v>
      </c>
      <c r="AG65">
        <f t="shared" si="26"/>
        <v>0</v>
      </c>
      <c r="AH65">
        <f t="shared" si="27"/>
        <v>13.4</v>
      </c>
      <c r="AI65">
        <f t="shared" si="28"/>
        <v>0</v>
      </c>
      <c r="AJ65">
        <f t="shared" si="29"/>
        <v>0</v>
      </c>
      <c r="AK65">
        <v>190.01</v>
      </c>
      <c r="AL65">
        <v>0</v>
      </c>
      <c r="AM65">
        <v>0</v>
      </c>
      <c r="AN65">
        <v>0</v>
      </c>
      <c r="AO65">
        <v>190.01</v>
      </c>
      <c r="AP65">
        <v>0</v>
      </c>
      <c r="AQ65">
        <v>13.4</v>
      </c>
      <c r="AR65">
        <v>0</v>
      </c>
      <c r="AS65">
        <v>0</v>
      </c>
      <c r="AT65">
        <v>65</v>
      </c>
      <c r="AU65">
        <v>40</v>
      </c>
      <c r="AV65">
        <v>1</v>
      </c>
      <c r="AW65">
        <v>1</v>
      </c>
      <c r="AZ65">
        <v>12.4</v>
      </c>
      <c r="BA65">
        <v>12.4</v>
      </c>
      <c r="BB65">
        <v>6.78</v>
      </c>
      <c r="BC65">
        <v>6.78</v>
      </c>
      <c r="BD65" t="s">
        <v>6</v>
      </c>
      <c r="BE65" t="s">
        <v>6</v>
      </c>
      <c r="BF65" t="s">
        <v>6</v>
      </c>
      <c r="BG65" t="s">
        <v>6</v>
      </c>
      <c r="BH65">
        <v>0</v>
      </c>
      <c r="BI65">
        <v>4</v>
      </c>
      <c r="BJ65" t="s">
        <v>111</v>
      </c>
      <c r="BM65">
        <v>200001</v>
      </c>
      <c r="BN65">
        <v>0</v>
      </c>
      <c r="BO65" t="s">
        <v>6</v>
      </c>
      <c r="BP65">
        <v>0</v>
      </c>
      <c r="BQ65">
        <v>5</v>
      </c>
      <c r="BR65">
        <v>0</v>
      </c>
      <c r="BS65">
        <v>6.78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65</v>
      </c>
      <c r="CA65">
        <v>40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52"/>
        <v>14137</v>
      </c>
      <c r="CQ65">
        <f t="shared" si="30"/>
        <v>0</v>
      </c>
      <c r="CR65">
        <f t="shared" si="31"/>
        <v>0</v>
      </c>
      <c r="CS65">
        <f t="shared" si="32"/>
        <v>0</v>
      </c>
      <c r="CT65">
        <f t="shared" si="33"/>
        <v>2356.1239999999998</v>
      </c>
      <c r="CU65">
        <f t="shared" si="34"/>
        <v>0</v>
      </c>
      <c r="CV65">
        <f t="shared" si="35"/>
        <v>13.4</v>
      </c>
      <c r="CW65">
        <f t="shared" si="36"/>
        <v>0</v>
      </c>
      <c r="CX65">
        <f t="shared" si="37"/>
        <v>0</v>
      </c>
      <c r="CY65">
        <f t="shared" si="38"/>
        <v>9189.0499999999993</v>
      </c>
      <c r="CZ65">
        <f t="shared" si="39"/>
        <v>5654.8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110</v>
      </c>
      <c r="DW65" t="s">
        <v>110</v>
      </c>
      <c r="DX65">
        <v>1</v>
      </c>
      <c r="EE65">
        <v>32653283</v>
      </c>
      <c r="EF65">
        <v>5</v>
      </c>
      <c r="EG65" t="s">
        <v>112</v>
      </c>
      <c r="EH65">
        <v>0</v>
      </c>
      <c r="EI65" t="s">
        <v>6</v>
      </c>
      <c r="EJ65">
        <v>4</v>
      </c>
      <c r="EK65">
        <v>200001</v>
      </c>
      <c r="EL65" t="s">
        <v>113</v>
      </c>
      <c r="EM65" t="s">
        <v>114</v>
      </c>
      <c r="EO65" t="s">
        <v>6</v>
      </c>
      <c r="EQ65">
        <v>0</v>
      </c>
      <c r="ER65">
        <v>190.01</v>
      </c>
      <c r="ES65">
        <v>0</v>
      </c>
      <c r="ET65">
        <v>0</v>
      </c>
      <c r="EU65">
        <v>0</v>
      </c>
      <c r="EV65">
        <v>190.01</v>
      </c>
      <c r="EW65">
        <v>13.4</v>
      </c>
      <c r="EX65">
        <v>0</v>
      </c>
      <c r="EY65">
        <v>0</v>
      </c>
      <c r="FQ65">
        <v>0</v>
      </c>
      <c r="FR65">
        <f t="shared" si="40"/>
        <v>0</v>
      </c>
      <c r="FS65">
        <v>0</v>
      </c>
      <c r="FX65">
        <v>65</v>
      </c>
      <c r="FY65">
        <v>40</v>
      </c>
      <c r="GA65" t="s">
        <v>6</v>
      </c>
      <c r="GD65">
        <v>0</v>
      </c>
      <c r="GF65">
        <v>-244491476</v>
      </c>
      <c r="GG65">
        <v>1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41"/>
        <v>0</v>
      </c>
      <c r="GM65">
        <f t="shared" si="42"/>
        <v>28981</v>
      </c>
      <c r="GN65">
        <f t="shared" si="43"/>
        <v>0</v>
      </c>
      <c r="GO65">
        <f t="shared" si="44"/>
        <v>0</v>
      </c>
      <c r="GP65">
        <f t="shared" si="45"/>
        <v>28981</v>
      </c>
      <c r="GR65">
        <v>0</v>
      </c>
      <c r="GS65">
        <v>3</v>
      </c>
      <c r="GT65">
        <v>0</v>
      </c>
      <c r="GU65" t="s">
        <v>6</v>
      </c>
      <c r="GV65">
        <f t="shared" si="46"/>
        <v>0</v>
      </c>
      <c r="GW65">
        <v>1</v>
      </c>
      <c r="GX65">
        <f t="shared" si="47"/>
        <v>0</v>
      </c>
      <c r="HA65">
        <v>0</v>
      </c>
      <c r="HB65">
        <v>0</v>
      </c>
      <c r="IF65">
        <v>-1</v>
      </c>
      <c r="IK65">
        <v>0</v>
      </c>
    </row>
    <row r="66" spans="1:245" x14ac:dyDescent="0.2">
      <c r="IF66">
        <v>-1</v>
      </c>
    </row>
    <row r="67" spans="1:245" x14ac:dyDescent="0.2">
      <c r="A67" s="3">
        <v>51</v>
      </c>
      <c r="B67" s="3">
        <f>B20</f>
        <v>1</v>
      </c>
      <c r="C67" s="3">
        <f>A20</f>
        <v>3</v>
      </c>
      <c r="D67" s="3">
        <f>ROW(A20)</f>
        <v>20</v>
      </c>
      <c r="E67" s="3"/>
      <c r="F67" s="3" t="str">
        <f>IF(F20&lt;&gt;"",F20,"")</f>
        <v>Новая локальная смета</v>
      </c>
      <c r="G67" s="3" t="str">
        <f>IF(G20&lt;&gt;"",G20,"")</f>
        <v>Новая локальная смета</v>
      </c>
      <c r="H67" s="3">
        <v>0</v>
      </c>
      <c r="I67" s="3"/>
      <c r="J67" s="3"/>
      <c r="K67" s="3"/>
      <c r="L67" s="3"/>
      <c r="M67" s="3"/>
      <c r="N67" s="3"/>
      <c r="O67" s="3">
        <f t="shared" ref="O67:T67" si="53">ROUND(AB67,0)</f>
        <v>20753</v>
      </c>
      <c r="P67" s="3">
        <f t="shared" si="53"/>
        <v>19134</v>
      </c>
      <c r="Q67" s="3">
        <f t="shared" si="53"/>
        <v>188</v>
      </c>
      <c r="R67" s="3">
        <f t="shared" si="53"/>
        <v>20</v>
      </c>
      <c r="S67" s="3">
        <f t="shared" si="53"/>
        <v>1431</v>
      </c>
      <c r="T67" s="3">
        <f t="shared" si="53"/>
        <v>0</v>
      </c>
      <c r="U67" s="3">
        <f>AH67</f>
        <v>110.89320000000001</v>
      </c>
      <c r="V67" s="3">
        <f>AI67</f>
        <v>1.4713999999999998</v>
      </c>
      <c r="W67" s="3">
        <f>ROUND(AJ67,0)</f>
        <v>0</v>
      </c>
      <c r="X67" s="3">
        <f>ROUND(AK67,0)</f>
        <v>1049</v>
      </c>
      <c r="Y67" s="3">
        <f>ROUND(AL67,0)</f>
        <v>664</v>
      </c>
      <c r="Z67" s="3"/>
      <c r="AA67" s="3"/>
      <c r="AB67" s="3">
        <f>ROUND(SUMIF(AA24:AA65,"=34735118",O24:O65),0)</f>
        <v>20753</v>
      </c>
      <c r="AC67" s="3">
        <f>ROUND(SUMIF(AA24:AA65,"=34735118",P24:P65),0)</f>
        <v>19134</v>
      </c>
      <c r="AD67" s="3">
        <f>ROUND(SUMIF(AA24:AA65,"=34735118",Q24:Q65),0)</f>
        <v>188</v>
      </c>
      <c r="AE67" s="3">
        <f>ROUND(SUMIF(AA24:AA65,"=34735118",R24:R65),0)</f>
        <v>20</v>
      </c>
      <c r="AF67" s="3">
        <f>ROUND(SUMIF(AA24:AA65,"=34735118",S24:S65),0)</f>
        <v>1431</v>
      </c>
      <c r="AG67" s="3">
        <f>ROUND(SUMIF(AA24:AA65,"=34735118",T24:T65),0)</f>
        <v>0</v>
      </c>
      <c r="AH67" s="3">
        <f>SUMIF(AA24:AA65,"=34735118",U24:U65)</f>
        <v>110.89320000000001</v>
      </c>
      <c r="AI67" s="3">
        <f>SUMIF(AA24:AA65,"=34735118",V24:V65)</f>
        <v>1.4713999999999998</v>
      </c>
      <c r="AJ67" s="3">
        <f>ROUND(SUMIF(AA24:AA65,"=34735118",W24:W65),0)</f>
        <v>0</v>
      </c>
      <c r="AK67" s="3">
        <f>ROUND(SUMIF(AA24:AA65,"=34735118",X24:X65),0)</f>
        <v>1049</v>
      </c>
      <c r="AL67" s="3">
        <f>ROUND(SUMIF(AA24:AA65,"=34735118",Y24:Y65),0)</f>
        <v>664</v>
      </c>
      <c r="AM67" s="3"/>
      <c r="AN67" s="3"/>
      <c r="AO67" s="3">
        <f t="shared" ref="AO67:BC67" si="54">ROUND(BX67,0)</f>
        <v>0</v>
      </c>
      <c r="AP67" s="3">
        <f t="shared" si="54"/>
        <v>0</v>
      </c>
      <c r="AQ67" s="3">
        <f t="shared" si="54"/>
        <v>0</v>
      </c>
      <c r="AR67" s="3">
        <f t="shared" si="54"/>
        <v>22466</v>
      </c>
      <c r="AS67" s="3">
        <f t="shared" si="54"/>
        <v>18562</v>
      </c>
      <c r="AT67" s="3">
        <f t="shared" si="54"/>
        <v>1567</v>
      </c>
      <c r="AU67" s="3">
        <f t="shared" si="54"/>
        <v>2337</v>
      </c>
      <c r="AV67" s="3">
        <f t="shared" si="54"/>
        <v>19134</v>
      </c>
      <c r="AW67" s="3">
        <f t="shared" si="54"/>
        <v>19134</v>
      </c>
      <c r="AX67" s="3">
        <f t="shared" si="54"/>
        <v>0</v>
      </c>
      <c r="AY67" s="3">
        <f t="shared" si="54"/>
        <v>19134</v>
      </c>
      <c r="AZ67" s="3">
        <f t="shared" si="54"/>
        <v>0</v>
      </c>
      <c r="BA67" s="3">
        <f t="shared" si="54"/>
        <v>0</v>
      </c>
      <c r="BB67" s="3">
        <f t="shared" si="54"/>
        <v>0</v>
      </c>
      <c r="BC67" s="3">
        <f t="shared" si="54"/>
        <v>0</v>
      </c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>
        <f>ROUND(SUMIF(AA24:AA65,"=34735118",FQ24:FQ65),0)</f>
        <v>0</v>
      </c>
      <c r="BY67" s="3">
        <f>ROUND(SUMIF(AA24:AA65,"=34735118",FR24:FR65),0)</f>
        <v>0</v>
      </c>
      <c r="BZ67" s="3">
        <f>ROUND(SUMIF(AA24:AA65,"=34735118",GL24:GL65),0)</f>
        <v>0</v>
      </c>
      <c r="CA67" s="3">
        <f>ROUND(SUMIF(AA24:AA65,"=34735118",GM24:GM65),0)</f>
        <v>22466</v>
      </c>
      <c r="CB67" s="3">
        <f>ROUND(SUMIF(AA24:AA65,"=34735118",GN24:GN65),0)</f>
        <v>18562</v>
      </c>
      <c r="CC67" s="3">
        <f>ROUND(SUMIF(AA24:AA65,"=34735118",GO24:GO65),0)</f>
        <v>1567</v>
      </c>
      <c r="CD67" s="3">
        <f>ROUND(SUMIF(AA24:AA65,"=34735118",GP24:GP65),0)</f>
        <v>2337</v>
      </c>
      <c r="CE67" s="3">
        <f>AC67-BX67</f>
        <v>19134</v>
      </c>
      <c r="CF67" s="3">
        <f>AC67-BY67</f>
        <v>19134</v>
      </c>
      <c r="CG67" s="3">
        <f>BX67-BZ67</f>
        <v>0</v>
      </c>
      <c r="CH67" s="3">
        <f>AC67-BX67-BY67+BZ67</f>
        <v>19134</v>
      </c>
      <c r="CI67" s="3">
        <f>BY67-BZ67</f>
        <v>0</v>
      </c>
      <c r="CJ67" s="3">
        <f>ROUND(SUMIF(AA24:AA65,"=34735118",GX24:GX65),0)</f>
        <v>0</v>
      </c>
      <c r="CK67" s="3">
        <f>ROUND(SUMIF(AA24:AA65,"=34735118",GY24:GY65),0)</f>
        <v>0</v>
      </c>
      <c r="CL67" s="3">
        <f>ROUND(SUMIF(AA24:AA65,"=34735118",GZ24:GZ65),0)</f>
        <v>0</v>
      </c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4">
        <f t="shared" ref="DG67:DL67" si="55">ROUND(DT67,0)</f>
        <v>139855</v>
      </c>
      <c r="DH67" s="4">
        <f t="shared" si="55"/>
        <v>122644</v>
      </c>
      <c r="DI67" s="4">
        <f t="shared" si="55"/>
        <v>1206</v>
      </c>
      <c r="DJ67" s="4">
        <f t="shared" si="55"/>
        <v>123</v>
      </c>
      <c r="DK67" s="4">
        <f t="shared" si="55"/>
        <v>16005</v>
      </c>
      <c r="DL67" s="4">
        <f t="shared" si="55"/>
        <v>0</v>
      </c>
      <c r="DM67" s="4">
        <f>DZ67</f>
        <v>110.89320000000001</v>
      </c>
      <c r="DN67" s="4">
        <f>EA67</f>
        <v>1.4713999999999998</v>
      </c>
      <c r="DO67" s="4">
        <f>ROUND(EB67,0)</f>
        <v>0</v>
      </c>
      <c r="DP67" s="4">
        <f>ROUND(EC67,0)</f>
        <v>11160</v>
      </c>
      <c r="DQ67" s="4">
        <f>ROUND(ED67,0)</f>
        <v>6989</v>
      </c>
      <c r="DR67" s="4"/>
      <c r="DS67" s="4"/>
      <c r="DT67" s="4">
        <f>ROUND(SUMIF(AA24:AA65,"=34735140",O24:O65),0)</f>
        <v>139855</v>
      </c>
      <c r="DU67" s="4">
        <f>ROUND(SUMIF(AA24:AA65,"=34735140",P24:P65),0)</f>
        <v>122644</v>
      </c>
      <c r="DV67" s="4">
        <f>ROUND(SUMIF(AA24:AA65,"=34735140",Q24:Q65),0)</f>
        <v>1206</v>
      </c>
      <c r="DW67" s="4">
        <f>ROUND(SUMIF(AA24:AA65,"=34735140",R24:R65),0)</f>
        <v>123</v>
      </c>
      <c r="DX67" s="4">
        <f>ROUND(SUMIF(AA24:AA65,"=34735140",S24:S65),0)</f>
        <v>16005</v>
      </c>
      <c r="DY67" s="4">
        <f>ROUND(SUMIF(AA24:AA65,"=34735140",T24:T65),0)</f>
        <v>0</v>
      </c>
      <c r="DZ67" s="4">
        <f>SUMIF(AA24:AA65,"=34735140",U24:U65)</f>
        <v>110.89320000000001</v>
      </c>
      <c r="EA67" s="4">
        <f>SUMIF(AA24:AA65,"=34735140",V24:V65)</f>
        <v>1.4713999999999998</v>
      </c>
      <c r="EB67" s="4">
        <f>ROUND(SUMIF(AA24:AA65,"=34735140",W24:W65),0)</f>
        <v>0</v>
      </c>
      <c r="EC67" s="4">
        <f>ROUND(SUMIF(AA24:AA65,"=34735140",X24:X65),0)</f>
        <v>11160</v>
      </c>
      <c r="ED67" s="4">
        <f>ROUND(SUMIF(AA24:AA65,"=34735140",Y24:Y65),0)</f>
        <v>6989</v>
      </c>
      <c r="EE67" s="4"/>
      <c r="EF67" s="4"/>
      <c r="EG67" s="4">
        <f t="shared" ref="EG67:EU67" si="56">ROUND(FP67,0)</f>
        <v>0</v>
      </c>
      <c r="EH67" s="4">
        <f t="shared" si="56"/>
        <v>0</v>
      </c>
      <c r="EI67" s="4">
        <f t="shared" si="56"/>
        <v>0</v>
      </c>
      <c r="EJ67" s="4">
        <f t="shared" si="56"/>
        <v>158004</v>
      </c>
      <c r="EK67" s="4">
        <f t="shared" si="56"/>
        <v>118970</v>
      </c>
      <c r="EL67" s="4">
        <f t="shared" si="56"/>
        <v>10053</v>
      </c>
      <c r="EM67" s="4">
        <f t="shared" si="56"/>
        <v>28981</v>
      </c>
      <c r="EN67" s="4">
        <f t="shared" si="56"/>
        <v>122644</v>
      </c>
      <c r="EO67" s="4">
        <f t="shared" si="56"/>
        <v>122644</v>
      </c>
      <c r="EP67" s="4">
        <f t="shared" si="56"/>
        <v>0</v>
      </c>
      <c r="EQ67" s="4">
        <f t="shared" si="56"/>
        <v>122644</v>
      </c>
      <c r="ER67" s="4">
        <f t="shared" si="56"/>
        <v>0</v>
      </c>
      <c r="ES67" s="4">
        <f t="shared" si="56"/>
        <v>0</v>
      </c>
      <c r="ET67" s="4">
        <f t="shared" si="56"/>
        <v>0</v>
      </c>
      <c r="EU67" s="4">
        <f t="shared" si="56"/>
        <v>0</v>
      </c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>
        <f>ROUND(SUMIF(AA24:AA65,"=34735140",FQ24:FQ65),0)</f>
        <v>0</v>
      </c>
      <c r="FQ67" s="4">
        <f>ROUND(SUMIF(AA24:AA65,"=34735140",FR24:FR65),0)</f>
        <v>0</v>
      </c>
      <c r="FR67" s="4">
        <f>ROUND(SUMIF(AA24:AA65,"=34735140",GL24:GL65),0)</f>
        <v>0</v>
      </c>
      <c r="FS67" s="4">
        <f>ROUND(SUMIF(AA24:AA65,"=34735140",GM24:GM65),0)</f>
        <v>158004</v>
      </c>
      <c r="FT67" s="4">
        <f>ROUND(SUMIF(AA24:AA65,"=34735140",GN24:GN65),0)</f>
        <v>118970</v>
      </c>
      <c r="FU67" s="4">
        <f>ROUND(SUMIF(AA24:AA65,"=34735140",GO24:GO65),0)</f>
        <v>10053</v>
      </c>
      <c r="FV67" s="4">
        <f>ROUND(SUMIF(AA24:AA65,"=34735140",GP24:GP65),0)</f>
        <v>28981</v>
      </c>
      <c r="FW67" s="4">
        <f>DU67-FP67</f>
        <v>122644</v>
      </c>
      <c r="FX67" s="4">
        <f>DU67-FQ67</f>
        <v>122644</v>
      </c>
      <c r="FY67" s="4">
        <f>FP67-FR67</f>
        <v>0</v>
      </c>
      <c r="FZ67" s="4">
        <f>DU67-FP67-FQ67+FR67</f>
        <v>122644</v>
      </c>
      <c r="GA67" s="4">
        <f>FQ67-FR67</f>
        <v>0</v>
      </c>
      <c r="GB67" s="4">
        <f>ROUND(SUMIF(AA24:AA65,"=34735140",GX24:GX65),0)</f>
        <v>0</v>
      </c>
      <c r="GC67" s="4">
        <f>ROUND(SUMIF(AA24:AA65,"=34735140",GY24:GY65),0)</f>
        <v>0</v>
      </c>
      <c r="GD67" s="4">
        <f>ROUND(SUMIF(AA24:AA65,"=34735140",GZ24:GZ65),0)</f>
        <v>0</v>
      </c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>
        <v>0</v>
      </c>
      <c r="IF67">
        <v>-1</v>
      </c>
    </row>
    <row r="68" spans="1:245" x14ac:dyDescent="0.2">
      <c r="IF68">
        <v>-1</v>
      </c>
    </row>
    <row r="69" spans="1:245" x14ac:dyDescent="0.2">
      <c r="A69" s="5">
        <v>50</v>
      </c>
      <c r="B69" s="5">
        <v>0</v>
      </c>
      <c r="C69" s="5">
        <v>0</v>
      </c>
      <c r="D69" s="5">
        <v>1</v>
      </c>
      <c r="E69" s="5">
        <v>201</v>
      </c>
      <c r="F69" s="5">
        <f>ROUND(Source!O67,O69)</f>
        <v>20753</v>
      </c>
      <c r="G69" s="5" t="s">
        <v>115</v>
      </c>
      <c r="H69" s="5" t="s">
        <v>116</v>
      </c>
      <c r="I69" s="5"/>
      <c r="J69" s="5"/>
      <c r="K69" s="5">
        <v>201</v>
      </c>
      <c r="L69" s="5">
        <v>1</v>
      </c>
      <c r="M69" s="5">
        <v>3</v>
      </c>
      <c r="N69" s="5" t="s">
        <v>6</v>
      </c>
      <c r="O69" s="5">
        <v>0</v>
      </c>
      <c r="P69" s="5">
        <f>ROUND(Source!DG67,O69)</f>
        <v>139855</v>
      </c>
      <c r="Q69" s="5"/>
      <c r="R69" s="5"/>
      <c r="S69" s="5"/>
      <c r="T69" s="5"/>
      <c r="U69" s="5"/>
      <c r="V69" s="5"/>
      <c r="W69" s="5"/>
      <c r="IF69">
        <v>-1</v>
      </c>
    </row>
    <row r="70" spans="1:245" x14ac:dyDescent="0.2">
      <c r="A70" s="5">
        <v>50</v>
      </c>
      <c r="B70" s="5">
        <v>0</v>
      </c>
      <c r="C70" s="5">
        <v>0</v>
      </c>
      <c r="D70" s="5">
        <v>1</v>
      </c>
      <c r="E70" s="5">
        <v>202</v>
      </c>
      <c r="F70" s="5">
        <f>ROUND(Source!P67,O70)</f>
        <v>19134</v>
      </c>
      <c r="G70" s="5" t="s">
        <v>117</v>
      </c>
      <c r="H70" s="5" t="s">
        <v>118</v>
      </c>
      <c r="I70" s="5"/>
      <c r="J70" s="5"/>
      <c r="K70" s="5">
        <v>202</v>
      </c>
      <c r="L70" s="5">
        <v>2</v>
      </c>
      <c r="M70" s="5">
        <v>3</v>
      </c>
      <c r="N70" s="5" t="s">
        <v>6</v>
      </c>
      <c r="O70" s="5">
        <v>0</v>
      </c>
      <c r="P70" s="5">
        <f>ROUND(Source!DH67,O70)</f>
        <v>122644</v>
      </c>
      <c r="Q70" s="5"/>
      <c r="R70" s="5"/>
      <c r="S70" s="5"/>
      <c r="T70" s="5"/>
      <c r="U70" s="5"/>
      <c r="V70" s="5"/>
      <c r="W70" s="5"/>
      <c r="IF70">
        <v>-1</v>
      </c>
    </row>
    <row r="71" spans="1:245" x14ac:dyDescent="0.2">
      <c r="A71" s="5">
        <v>50</v>
      </c>
      <c r="B71" s="5">
        <v>0</v>
      </c>
      <c r="C71" s="5">
        <v>0</v>
      </c>
      <c r="D71" s="5">
        <v>1</v>
      </c>
      <c r="E71" s="5">
        <v>222</v>
      </c>
      <c r="F71" s="5">
        <f>ROUND(Source!AO67,O71)</f>
        <v>0</v>
      </c>
      <c r="G71" s="5" t="s">
        <v>119</v>
      </c>
      <c r="H71" s="5" t="s">
        <v>120</v>
      </c>
      <c r="I71" s="5"/>
      <c r="J71" s="5"/>
      <c r="K71" s="5">
        <v>222</v>
      </c>
      <c r="L71" s="5">
        <v>3</v>
      </c>
      <c r="M71" s="5">
        <v>3</v>
      </c>
      <c r="N71" s="5" t="s">
        <v>6</v>
      </c>
      <c r="O71" s="5">
        <v>0</v>
      </c>
      <c r="P71" s="5">
        <f>ROUND(Source!EG67,O71)</f>
        <v>0</v>
      </c>
      <c r="Q71" s="5"/>
      <c r="R71" s="5"/>
      <c r="S71" s="5"/>
      <c r="T71" s="5"/>
      <c r="U71" s="5"/>
      <c r="V71" s="5"/>
      <c r="W71" s="5"/>
      <c r="IF71">
        <v>-1</v>
      </c>
    </row>
    <row r="72" spans="1:245" x14ac:dyDescent="0.2">
      <c r="A72" s="5">
        <v>50</v>
      </c>
      <c r="B72" s="5">
        <v>0</v>
      </c>
      <c r="C72" s="5">
        <v>0</v>
      </c>
      <c r="D72" s="5">
        <v>1</v>
      </c>
      <c r="E72" s="5">
        <v>225</v>
      </c>
      <c r="F72" s="5">
        <f>ROUND(Source!AV67,O72)</f>
        <v>19134</v>
      </c>
      <c r="G72" s="5" t="s">
        <v>121</v>
      </c>
      <c r="H72" s="5" t="s">
        <v>122</v>
      </c>
      <c r="I72" s="5"/>
      <c r="J72" s="5"/>
      <c r="K72" s="5">
        <v>225</v>
      </c>
      <c r="L72" s="5">
        <v>4</v>
      </c>
      <c r="M72" s="5">
        <v>3</v>
      </c>
      <c r="N72" s="5" t="s">
        <v>6</v>
      </c>
      <c r="O72" s="5">
        <v>0</v>
      </c>
      <c r="P72" s="5">
        <f>ROUND(Source!EN67,O72)</f>
        <v>122644</v>
      </c>
      <c r="Q72" s="5"/>
      <c r="R72" s="5"/>
      <c r="S72" s="5"/>
      <c r="T72" s="5"/>
      <c r="U72" s="5"/>
      <c r="V72" s="5"/>
      <c r="W72" s="5"/>
      <c r="IF72">
        <v>-1</v>
      </c>
    </row>
    <row r="73" spans="1:245" x14ac:dyDescent="0.2">
      <c r="A73" s="5">
        <v>50</v>
      </c>
      <c r="B73" s="5">
        <v>0</v>
      </c>
      <c r="C73" s="5">
        <v>0</v>
      </c>
      <c r="D73" s="5">
        <v>1</v>
      </c>
      <c r="E73" s="5">
        <v>226</v>
      </c>
      <c r="F73" s="5">
        <f>ROUND(Source!AW67,O73)</f>
        <v>19134</v>
      </c>
      <c r="G73" s="5" t="s">
        <v>123</v>
      </c>
      <c r="H73" s="5" t="s">
        <v>124</v>
      </c>
      <c r="I73" s="5"/>
      <c r="J73" s="5"/>
      <c r="K73" s="5">
        <v>226</v>
      </c>
      <c r="L73" s="5">
        <v>5</v>
      </c>
      <c r="M73" s="5">
        <v>3</v>
      </c>
      <c r="N73" s="5" t="s">
        <v>6</v>
      </c>
      <c r="O73" s="5">
        <v>0</v>
      </c>
      <c r="P73" s="5">
        <f>ROUND(Source!EO67,O73)</f>
        <v>122644</v>
      </c>
      <c r="Q73" s="5"/>
      <c r="R73" s="5"/>
      <c r="S73" s="5"/>
      <c r="T73" s="5"/>
      <c r="U73" s="5"/>
      <c r="V73" s="5"/>
      <c r="W73" s="5"/>
      <c r="IF73">
        <v>-1</v>
      </c>
    </row>
    <row r="74" spans="1:245" x14ac:dyDescent="0.2">
      <c r="A74" s="5">
        <v>50</v>
      </c>
      <c r="B74" s="5">
        <v>0</v>
      </c>
      <c r="C74" s="5">
        <v>0</v>
      </c>
      <c r="D74" s="5">
        <v>1</v>
      </c>
      <c r="E74" s="5">
        <v>227</v>
      </c>
      <c r="F74" s="5">
        <f>ROUND(Source!AX67,O74)</f>
        <v>0</v>
      </c>
      <c r="G74" s="5" t="s">
        <v>125</v>
      </c>
      <c r="H74" s="5" t="s">
        <v>126</v>
      </c>
      <c r="I74" s="5"/>
      <c r="J74" s="5"/>
      <c r="K74" s="5">
        <v>227</v>
      </c>
      <c r="L74" s="5">
        <v>6</v>
      </c>
      <c r="M74" s="5">
        <v>3</v>
      </c>
      <c r="N74" s="5" t="s">
        <v>6</v>
      </c>
      <c r="O74" s="5">
        <v>0</v>
      </c>
      <c r="P74" s="5">
        <f>ROUND(Source!EP67,O74)</f>
        <v>0</v>
      </c>
      <c r="Q74" s="5"/>
      <c r="R74" s="5"/>
      <c r="S74" s="5"/>
      <c r="T74" s="5"/>
      <c r="U74" s="5"/>
      <c r="V74" s="5"/>
      <c r="W74" s="5"/>
      <c r="IF74">
        <v>-1</v>
      </c>
    </row>
    <row r="75" spans="1:245" x14ac:dyDescent="0.2">
      <c r="A75" s="5">
        <v>50</v>
      </c>
      <c r="B75" s="5">
        <v>0</v>
      </c>
      <c r="C75" s="5">
        <v>0</v>
      </c>
      <c r="D75" s="5">
        <v>1</v>
      </c>
      <c r="E75" s="5">
        <v>228</v>
      </c>
      <c r="F75" s="5">
        <f>ROUND(Source!AY67,O75)</f>
        <v>19134</v>
      </c>
      <c r="G75" s="5" t="s">
        <v>127</v>
      </c>
      <c r="H75" s="5" t="s">
        <v>128</v>
      </c>
      <c r="I75" s="5"/>
      <c r="J75" s="5"/>
      <c r="K75" s="5">
        <v>228</v>
      </c>
      <c r="L75" s="5">
        <v>7</v>
      </c>
      <c r="M75" s="5">
        <v>3</v>
      </c>
      <c r="N75" s="5" t="s">
        <v>6</v>
      </c>
      <c r="O75" s="5">
        <v>0</v>
      </c>
      <c r="P75" s="5">
        <f>ROUND(Source!EQ67,O75)</f>
        <v>122644</v>
      </c>
      <c r="Q75" s="5"/>
      <c r="R75" s="5"/>
      <c r="S75" s="5"/>
      <c r="T75" s="5"/>
      <c r="U75" s="5"/>
      <c r="V75" s="5"/>
      <c r="W75" s="5"/>
      <c r="IF75">
        <v>-1</v>
      </c>
    </row>
    <row r="76" spans="1:245" x14ac:dyDescent="0.2">
      <c r="A76" s="5">
        <v>50</v>
      </c>
      <c r="B76" s="5">
        <v>0</v>
      </c>
      <c r="C76" s="5">
        <v>0</v>
      </c>
      <c r="D76" s="5">
        <v>1</v>
      </c>
      <c r="E76" s="5">
        <v>216</v>
      </c>
      <c r="F76" s="5">
        <f>ROUND(Source!AP67,O76)</f>
        <v>0</v>
      </c>
      <c r="G76" s="5" t="s">
        <v>129</v>
      </c>
      <c r="H76" s="5" t="s">
        <v>130</v>
      </c>
      <c r="I76" s="5"/>
      <c r="J76" s="5"/>
      <c r="K76" s="5">
        <v>216</v>
      </c>
      <c r="L76" s="5">
        <v>8</v>
      </c>
      <c r="M76" s="5">
        <v>3</v>
      </c>
      <c r="N76" s="5" t="s">
        <v>6</v>
      </c>
      <c r="O76" s="5">
        <v>0</v>
      </c>
      <c r="P76" s="5">
        <f>ROUND(Source!EH67,O76)</f>
        <v>0</v>
      </c>
      <c r="Q76" s="5"/>
      <c r="R76" s="5"/>
      <c r="S76" s="5"/>
      <c r="T76" s="5"/>
      <c r="U76" s="5"/>
      <c r="V76" s="5"/>
      <c r="W76" s="5"/>
      <c r="IF76">
        <v>-1</v>
      </c>
    </row>
    <row r="77" spans="1:245" x14ac:dyDescent="0.2">
      <c r="A77" s="5">
        <v>50</v>
      </c>
      <c r="B77" s="5">
        <v>0</v>
      </c>
      <c r="C77" s="5">
        <v>0</v>
      </c>
      <c r="D77" s="5">
        <v>1</v>
      </c>
      <c r="E77" s="5">
        <v>223</v>
      </c>
      <c r="F77" s="5">
        <f>ROUND(Source!AQ67,O77)</f>
        <v>0</v>
      </c>
      <c r="G77" s="5" t="s">
        <v>131</v>
      </c>
      <c r="H77" s="5" t="s">
        <v>132</v>
      </c>
      <c r="I77" s="5"/>
      <c r="J77" s="5"/>
      <c r="K77" s="5">
        <v>223</v>
      </c>
      <c r="L77" s="5">
        <v>9</v>
      </c>
      <c r="M77" s="5">
        <v>3</v>
      </c>
      <c r="N77" s="5" t="s">
        <v>6</v>
      </c>
      <c r="O77" s="5">
        <v>0</v>
      </c>
      <c r="P77" s="5">
        <f>ROUND(Source!EI67,O77)</f>
        <v>0</v>
      </c>
      <c r="Q77" s="5"/>
      <c r="R77" s="5"/>
      <c r="S77" s="5"/>
      <c r="T77" s="5"/>
      <c r="U77" s="5"/>
      <c r="V77" s="5"/>
      <c r="W77" s="5"/>
      <c r="IF77">
        <v>-1</v>
      </c>
    </row>
    <row r="78" spans="1:245" x14ac:dyDescent="0.2">
      <c r="A78" s="5">
        <v>50</v>
      </c>
      <c r="B78" s="5">
        <v>0</v>
      </c>
      <c r="C78" s="5">
        <v>0</v>
      </c>
      <c r="D78" s="5">
        <v>1</v>
      </c>
      <c r="E78" s="5">
        <v>229</v>
      </c>
      <c r="F78" s="5">
        <f>ROUND(Source!AZ67,O78)</f>
        <v>0</v>
      </c>
      <c r="G78" s="5" t="s">
        <v>133</v>
      </c>
      <c r="H78" s="5" t="s">
        <v>134</v>
      </c>
      <c r="I78" s="5"/>
      <c r="J78" s="5"/>
      <c r="K78" s="5">
        <v>229</v>
      </c>
      <c r="L78" s="5">
        <v>10</v>
      </c>
      <c r="M78" s="5">
        <v>3</v>
      </c>
      <c r="N78" s="5" t="s">
        <v>6</v>
      </c>
      <c r="O78" s="5">
        <v>0</v>
      </c>
      <c r="P78" s="5">
        <f>ROUND(Source!ER67,O78)</f>
        <v>0</v>
      </c>
      <c r="Q78" s="5"/>
      <c r="R78" s="5"/>
      <c r="S78" s="5"/>
      <c r="T78" s="5"/>
      <c r="U78" s="5"/>
      <c r="V78" s="5"/>
      <c r="W78" s="5"/>
      <c r="IF78">
        <v>-1</v>
      </c>
    </row>
    <row r="79" spans="1:245" x14ac:dyDescent="0.2">
      <c r="A79" s="5">
        <v>50</v>
      </c>
      <c r="B79" s="5">
        <v>0</v>
      </c>
      <c r="C79" s="5">
        <v>0</v>
      </c>
      <c r="D79" s="5">
        <v>1</v>
      </c>
      <c r="E79" s="5">
        <v>203</v>
      </c>
      <c r="F79" s="5">
        <f>ROUND(Source!Q67,O79)</f>
        <v>188</v>
      </c>
      <c r="G79" s="5" t="s">
        <v>135</v>
      </c>
      <c r="H79" s="5" t="s">
        <v>136</v>
      </c>
      <c r="I79" s="5"/>
      <c r="J79" s="5"/>
      <c r="K79" s="5">
        <v>203</v>
      </c>
      <c r="L79" s="5">
        <v>11</v>
      </c>
      <c r="M79" s="5">
        <v>3</v>
      </c>
      <c r="N79" s="5" t="s">
        <v>6</v>
      </c>
      <c r="O79" s="5">
        <v>0</v>
      </c>
      <c r="P79" s="5">
        <f>ROUND(Source!DI67,O79)</f>
        <v>1206</v>
      </c>
      <c r="Q79" s="5"/>
      <c r="R79" s="5"/>
      <c r="S79" s="5"/>
      <c r="T79" s="5"/>
      <c r="U79" s="5"/>
      <c r="V79" s="5"/>
      <c r="W79" s="5"/>
      <c r="IF79">
        <v>-1</v>
      </c>
    </row>
    <row r="80" spans="1:245" x14ac:dyDescent="0.2">
      <c r="A80" s="5">
        <v>50</v>
      </c>
      <c r="B80" s="5">
        <v>0</v>
      </c>
      <c r="C80" s="5">
        <v>0</v>
      </c>
      <c r="D80" s="5">
        <v>1</v>
      </c>
      <c r="E80" s="5">
        <v>231</v>
      </c>
      <c r="F80" s="5">
        <f>ROUND(Source!BB67,O80)</f>
        <v>0</v>
      </c>
      <c r="G80" s="5" t="s">
        <v>137</v>
      </c>
      <c r="H80" s="5" t="s">
        <v>138</v>
      </c>
      <c r="I80" s="5"/>
      <c r="J80" s="5"/>
      <c r="K80" s="5">
        <v>231</v>
      </c>
      <c r="L80" s="5">
        <v>12</v>
      </c>
      <c r="M80" s="5">
        <v>3</v>
      </c>
      <c r="N80" s="5" t="s">
        <v>6</v>
      </c>
      <c r="O80" s="5">
        <v>0</v>
      </c>
      <c r="P80" s="5">
        <f>ROUND(Source!ET67,O80)</f>
        <v>0</v>
      </c>
      <c r="Q80" s="5"/>
      <c r="R80" s="5"/>
      <c r="S80" s="5"/>
      <c r="T80" s="5"/>
      <c r="U80" s="5"/>
      <c r="V80" s="5"/>
      <c r="W80" s="5"/>
      <c r="IF80">
        <v>-1</v>
      </c>
    </row>
    <row r="81" spans="1:240" x14ac:dyDescent="0.2">
      <c r="A81" s="5">
        <v>50</v>
      </c>
      <c r="B81" s="5">
        <v>0</v>
      </c>
      <c r="C81" s="5">
        <v>0</v>
      </c>
      <c r="D81" s="5">
        <v>1</v>
      </c>
      <c r="E81" s="5">
        <v>204</v>
      </c>
      <c r="F81" s="5">
        <f>ROUND(Source!R67,O81)</f>
        <v>20</v>
      </c>
      <c r="G81" s="5" t="s">
        <v>139</v>
      </c>
      <c r="H81" s="5" t="s">
        <v>140</v>
      </c>
      <c r="I81" s="5"/>
      <c r="J81" s="5"/>
      <c r="K81" s="5">
        <v>204</v>
      </c>
      <c r="L81" s="5">
        <v>13</v>
      </c>
      <c r="M81" s="5">
        <v>3</v>
      </c>
      <c r="N81" s="5" t="s">
        <v>6</v>
      </c>
      <c r="O81" s="5">
        <v>0</v>
      </c>
      <c r="P81" s="5">
        <f>ROUND(Source!DJ67,O81)</f>
        <v>123</v>
      </c>
      <c r="Q81" s="5"/>
      <c r="R81" s="5"/>
      <c r="S81" s="5"/>
      <c r="T81" s="5"/>
      <c r="U81" s="5"/>
      <c r="V81" s="5"/>
      <c r="W81" s="5"/>
      <c r="IF81">
        <v>-1</v>
      </c>
    </row>
    <row r="82" spans="1:240" x14ac:dyDescent="0.2">
      <c r="A82" s="5">
        <v>50</v>
      </c>
      <c r="B82" s="5">
        <v>0</v>
      </c>
      <c r="C82" s="5">
        <v>0</v>
      </c>
      <c r="D82" s="5">
        <v>1</v>
      </c>
      <c r="E82" s="5">
        <v>205</v>
      </c>
      <c r="F82" s="5">
        <f>ROUND(Source!S67,O82)</f>
        <v>1431</v>
      </c>
      <c r="G82" s="5" t="s">
        <v>141</v>
      </c>
      <c r="H82" s="5" t="s">
        <v>142</v>
      </c>
      <c r="I82" s="5"/>
      <c r="J82" s="5"/>
      <c r="K82" s="5">
        <v>205</v>
      </c>
      <c r="L82" s="5">
        <v>14</v>
      </c>
      <c r="M82" s="5">
        <v>3</v>
      </c>
      <c r="N82" s="5" t="s">
        <v>6</v>
      </c>
      <c r="O82" s="5">
        <v>0</v>
      </c>
      <c r="P82" s="5">
        <f>ROUND(Source!DK67,O82)</f>
        <v>16005</v>
      </c>
      <c r="Q82" s="5"/>
      <c r="R82" s="5"/>
      <c r="S82" s="5"/>
      <c r="T82" s="5"/>
      <c r="U82" s="5"/>
      <c r="V82" s="5"/>
      <c r="W82" s="5"/>
      <c r="IF82">
        <v>-1</v>
      </c>
    </row>
    <row r="83" spans="1:240" x14ac:dyDescent="0.2">
      <c r="A83" s="5">
        <v>50</v>
      </c>
      <c r="B83" s="5">
        <v>0</v>
      </c>
      <c r="C83" s="5">
        <v>0</v>
      </c>
      <c r="D83" s="5">
        <v>1</v>
      </c>
      <c r="E83" s="5">
        <v>232</v>
      </c>
      <c r="F83" s="5">
        <f>ROUND(Source!BC67,O83)</f>
        <v>0</v>
      </c>
      <c r="G83" s="5" t="s">
        <v>143</v>
      </c>
      <c r="H83" s="5" t="s">
        <v>144</v>
      </c>
      <c r="I83" s="5"/>
      <c r="J83" s="5"/>
      <c r="K83" s="5">
        <v>232</v>
      </c>
      <c r="L83" s="5">
        <v>15</v>
      </c>
      <c r="M83" s="5">
        <v>3</v>
      </c>
      <c r="N83" s="5" t="s">
        <v>6</v>
      </c>
      <c r="O83" s="5">
        <v>0</v>
      </c>
      <c r="P83" s="5">
        <f>ROUND(Source!EU67,O83)</f>
        <v>0</v>
      </c>
      <c r="Q83" s="5"/>
      <c r="R83" s="5"/>
      <c r="S83" s="5"/>
      <c r="T83" s="5"/>
      <c r="U83" s="5"/>
      <c r="V83" s="5"/>
      <c r="W83" s="5"/>
      <c r="IF83">
        <v>-1</v>
      </c>
    </row>
    <row r="84" spans="1:240" x14ac:dyDescent="0.2">
      <c r="A84" s="5">
        <v>50</v>
      </c>
      <c r="B84" s="5">
        <v>0</v>
      </c>
      <c r="C84" s="5">
        <v>0</v>
      </c>
      <c r="D84" s="5">
        <v>1</v>
      </c>
      <c r="E84" s="5">
        <v>214</v>
      </c>
      <c r="F84" s="5">
        <f>ROUND(Source!AS67,O84)</f>
        <v>18562</v>
      </c>
      <c r="G84" s="5" t="s">
        <v>145</v>
      </c>
      <c r="H84" s="5" t="s">
        <v>146</v>
      </c>
      <c r="I84" s="5"/>
      <c r="J84" s="5"/>
      <c r="K84" s="5">
        <v>214</v>
      </c>
      <c r="L84" s="5">
        <v>16</v>
      </c>
      <c r="M84" s="5">
        <v>3</v>
      </c>
      <c r="N84" s="5" t="s">
        <v>6</v>
      </c>
      <c r="O84" s="5">
        <v>0</v>
      </c>
      <c r="P84" s="5">
        <f>ROUND(Source!EK67,O84)</f>
        <v>118970</v>
      </c>
      <c r="Q84" s="5"/>
      <c r="R84" s="5"/>
      <c r="S84" s="5"/>
      <c r="T84" s="5"/>
      <c r="U84" s="5"/>
      <c r="V84" s="5"/>
      <c r="W84" s="5"/>
      <c r="IF84">
        <v>-1</v>
      </c>
    </row>
    <row r="85" spans="1:240" x14ac:dyDescent="0.2">
      <c r="A85" s="5">
        <v>50</v>
      </c>
      <c r="B85" s="5">
        <v>0</v>
      </c>
      <c r="C85" s="5">
        <v>0</v>
      </c>
      <c r="D85" s="5">
        <v>1</v>
      </c>
      <c r="E85" s="5">
        <v>215</v>
      </c>
      <c r="F85" s="5">
        <f>ROUND(Source!AT67,O85)</f>
        <v>1567</v>
      </c>
      <c r="G85" s="5" t="s">
        <v>147</v>
      </c>
      <c r="H85" s="5" t="s">
        <v>148</v>
      </c>
      <c r="I85" s="5"/>
      <c r="J85" s="5"/>
      <c r="K85" s="5">
        <v>215</v>
      </c>
      <c r="L85" s="5">
        <v>17</v>
      </c>
      <c r="M85" s="5">
        <v>3</v>
      </c>
      <c r="N85" s="5" t="s">
        <v>6</v>
      </c>
      <c r="O85" s="5">
        <v>0</v>
      </c>
      <c r="P85" s="5">
        <f>ROUND(Source!EL67,O85)</f>
        <v>10053</v>
      </c>
      <c r="Q85" s="5"/>
      <c r="R85" s="5"/>
      <c r="S85" s="5"/>
      <c r="T85" s="5"/>
      <c r="U85" s="5"/>
      <c r="V85" s="5"/>
      <c r="W85" s="5"/>
      <c r="IF85">
        <v>-1</v>
      </c>
    </row>
    <row r="86" spans="1:240" x14ac:dyDescent="0.2">
      <c r="A86" s="5">
        <v>50</v>
      </c>
      <c r="B86" s="5">
        <v>0</v>
      </c>
      <c r="C86" s="5">
        <v>0</v>
      </c>
      <c r="D86" s="5">
        <v>1</v>
      </c>
      <c r="E86" s="5">
        <v>217</v>
      </c>
      <c r="F86" s="5">
        <f>ROUND(Source!AU67,O86)</f>
        <v>2337</v>
      </c>
      <c r="G86" s="5" t="s">
        <v>149</v>
      </c>
      <c r="H86" s="5" t="s">
        <v>150</v>
      </c>
      <c r="I86" s="5"/>
      <c r="J86" s="5"/>
      <c r="K86" s="5">
        <v>217</v>
      </c>
      <c r="L86" s="5">
        <v>18</v>
      </c>
      <c r="M86" s="5">
        <v>3</v>
      </c>
      <c r="N86" s="5" t="s">
        <v>6</v>
      </c>
      <c r="O86" s="5">
        <v>0</v>
      </c>
      <c r="P86" s="5">
        <f>ROUND(Source!EM67,O86)</f>
        <v>28981</v>
      </c>
      <c r="Q86" s="5"/>
      <c r="R86" s="5"/>
      <c r="S86" s="5"/>
      <c r="T86" s="5"/>
      <c r="U86" s="5"/>
      <c r="V86" s="5"/>
      <c r="W86" s="5"/>
      <c r="IF86">
        <v>-1</v>
      </c>
    </row>
    <row r="87" spans="1:240" x14ac:dyDescent="0.2">
      <c r="A87" s="5">
        <v>50</v>
      </c>
      <c r="B87" s="5">
        <v>0</v>
      </c>
      <c r="C87" s="5">
        <v>0</v>
      </c>
      <c r="D87" s="5">
        <v>1</v>
      </c>
      <c r="E87" s="5">
        <v>230</v>
      </c>
      <c r="F87" s="5">
        <f>ROUND(Source!BA67,O87)</f>
        <v>0</v>
      </c>
      <c r="G87" s="5" t="s">
        <v>151</v>
      </c>
      <c r="H87" s="5" t="s">
        <v>152</v>
      </c>
      <c r="I87" s="5"/>
      <c r="J87" s="5"/>
      <c r="K87" s="5">
        <v>230</v>
      </c>
      <c r="L87" s="5">
        <v>19</v>
      </c>
      <c r="M87" s="5">
        <v>3</v>
      </c>
      <c r="N87" s="5" t="s">
        <v>6</v>
      </c>
      <c r="O87" s="5">
        <v>0</v>
      </c>
      <c r="P87" s="5">
        <f>ROUND(Source!ES67,O87)</f>
        <v>0</v>
      </c>
      <c r="Q87" s="5"/>
      <c r="R87" s="5"/>
      <c r="S87" s="5"/>
      <c r="T87" s="5"/>
      <c r="U87" s="5"/>
      <c r="V87" s="5"/>
      <c r="W87" s="5"/>
      <c r="IF87">
        <v>-1</v>
      </c>
    </row>
    <row r="88" spans="1:240" x14ac:dyDescent="0.2">
      <c r="A88" s="5">
        <v>50</v>
      </c>
      <c r="B88" s="5">
        <v>0</v>
      </c>
      <c r="C88" s="5">
        <v>0</v>
      </c>
      <c r="D88" s="5">
        <v>1</v>
      </c>
      <c r="E88" s="5">
        <v>206</v>
      </c>
      <c r="F88" s="5">
        <f>ROUND(Source!T67,O88)</f>
        <v>0</v>
      </c>
      <c r="G88" s="5" t="s">
        <v>153</v>
      </c>
      <c r="H88" s="5" t="s">
        <v>154</v>
      </c>
      <c r="I88" s="5"/>
      <c r="J88" s="5"/>
      <c r="K88" s="5">
        <v>206</v>
      </c>
      <c r="L88" s="5">
        <v>20</v>
      </c>
      <c r="M88" s="5">
        <v>3</v>
      </c>
      <c r="N88" s="5" t="s">
        <v>6</v>
      </c>
      <c r="O88" s="5">
        <v>0</v>
      </c>
      <c r="P88" s="5">
        <f>ROUND(Source!DL67,O88)</f>
        <v>0</v>
      </c>
      <c r="Q88" s="5"/>
      <c r="R88" s="5"/>
      <c r="S88" s="5"/>
      <c r="T88" s="5"/>
      <c r="U88" s="5"/>
      <c r="V88" s="5"/>
      <c r="W88" s="5"/>
      <c r="IF88">
        <v>-1</v>
      </c>
    </row>
    <row r="89" spans="1:240" x14ac:dyDescent="0.2">
      <c r="A89" s="5">
        <v>50</v>
      </c>
      <c r="B89" s="5">
        <v>0</v>
      </c>
      <c r="C89" s="5">
        <v>0</v>
      </c>
      <c r="D89" s="5">
        <v>1</v>
      </c>
      <c r="E89" s="5">
        <v>207</v>
      </c>
      <c r="F89" s="5">
        <f>Source!U67</f>
        <v>110.89320000000001</v>
      </c>
      <c r="G89" s="5" t="s">
        <v>155</v>
      </c>
      <c r="H89" s="5" t="s">
        <v>156</v>
      </c>
      <c r="I89" s="5"/>
      <c r="J89" s="5"/>
      <c r="K89" s="5">
        <v>207</v>
      </c>
      <c r="L89" s="5">
        <v>21</v>
      </c>
      <c r="M89" s="5">
        <v>3</v>
      </c>
      <c r="N89" s="5" t="s">
        <v>6</v>
      </c>
      <c r="O89" s="5">
        <v>-1</v>
      </c>
      <c r="P89" s="5">
        <f>Source!DM67</f>
        <v>110.89320000000001</v>
      </c>
      <c r="Q89" s="5"/>
      <c r="R89" s="5"/>
      <c r="S89" s="5"/>
      <c r="T89" s="5"/>
      <c r="U89" s="5"/>
      <c r="V89" s="5"/>
      <c r="W89" s="5"/>
      <c r="IF89">
        <v>-1</v>
      </c>
    </row>
    <row r="90" spans="1:240" x14ac:dyDescent="0.2">
      <c r="A90" s="5">
        <v>50</v>
      </c>
      <c r="B90" s="5">
        <v>0</v>
      </c>
      <c r="C90" s="5">
        <v>0</v>
      </c>
      <c r="D90" s="5">
        <v>1</v>
      </c>
      <c r="E90" s="5">
        <v>208</v>
      </c>
      <c r="F90" s="5">
        <f>Source!V67</f>
        <v>1.4713999999999998</v>
      </c>
      <c r="G90" s="5" t="s">
        <v>157</v>
      </c>
      <c r="H90" s="5" t="s">
        <v>158</v>
      </c>
      <c r="I90" s="5"/>
      <c r="J90" s="5"/>
      <c r="K90" s="5">
        <v>208</v>
      </c>
      <c r="L90" s="5">
        <v>22</v>
      </c>
      <c r="M90" s="5">
        <v>3</v>
      </c>
      <c r="N90" s="5" t="s">
        <v>6</v>
      </c>
      <c r="O90" s="5">
        <v>-1</v>
      </c>
      <c r="P90" s="5">
        <f>Source!DN67</f>
        <v>1.4713999999999998</v>
      </c>
      <c r="Q90" s="5"/>
      <c r="R90" s="5"/>
      <c r="S90" s="5"/>
      <c r="T90" s="5"/>
      <c r="U90" s="5"/>
      <c r="V90" s="5"/>
      <c r="W90" s="5"/>
      <c r="IF90">
        <v>-1</v>
      </c>
    </row>
    <row r="91" spans="1:240" x14ac:dyDescent="0.2">
      <c r="A91" s="5">
        <v>50</v>
      </c>
      <c r="B91" s="5">
        <v>0</v>
      </c>
      <c r="C91" s="5">
        <v>0</v>
      </c>
      <c r="D91" s="5">
        <v>1</v>
      </c>
      <c r="E91" s="5">
        <v>209</v>
      </c>
      <c r="F91" s="5">
        <f>ROUND(Source!W67,O91)</f>
        <v>0</v>
      </c>
      <c r="G91" s="5" t="s">
        <v>159</v>
      </c>
      <c r="H91" s="5" t="s">
        <v>160</v>
      </c>
      <c r="I91" s="5"/>
      <c r="J91" s="5"/>
      <c r="K91" s="5">
        <v>209</v>
      </c>
      <c r="L91" s="5">
        <v>23</v>
      </c>
      <c r="M91" s="5">
        <v>3</v>
      </c>
      <c r="N91" s="5" t="s">
        <v>6</v>
      </c>
      <c r="O91" s="5">
        <v>0</v>
      </c>
      <c r="P91" s="5">
        <f>ROUND(Source!DO67,O91)</f>
        <v>0</v>
      </c>
      <c r="Q91" s="5"/>
      <c r="R91" s="5"/>
      <c r="S91" s="5"/>
      <c r="T91" s="5"/>
      <c r="U91" s="5"/>
      <c r="V91" s="5"/>
      <c r="W91" s="5"/>
      <c r="IF91">
        <v>-1</v>
      </c>
    </row>
    <row r="92" spans="1:240" x14ac:dyDescent="0.2">
      <c r="A92" s="5">
        <v>50</v>
      </c>
      <c r="B92" s="5">
        <v>0</v>
      </c>
      <c r="C92" s="5">
        <v>0</v>
      </c>
      <c r="D92" s="5">
        <v>1</v>
      </c>
      <c r="E92" s="5">
        <v>210</v>
      </c>
      <c r="F92" s="5">
        <f>ROUND(Source!X67,O92)</f>
        <v>1049</v>
      </c>
      <c r="G92" s="5" t="s">
        <v>161</v>
      </c>
      <c r="H92" s="5" t="s">
        <v>162</v>
      </c>
      <c r="I92" s="5"/>
      <c r="J92" s="5"/>
      <c r="K92" s="5">
        <v>210</v>
      </c>
      <c r="L92" s="5">
        <v>24</v>
      </c>
      <c r="M92" s="5">
        <v>3</v>
      </c>
      <c r="N92" s="5" t="s">
        <v>6</v>
      </c>
      <c r="O92" s="5">
        <v>0</v>
      </c>
      <c r="P92" s="5">
        <f>ROUND(Source!DP67,O92)</f>
        <v>11160</v>
      </c>
      <c r="Q92" s="5"/>
      <c r="R92" s="5"/>
      <c r="S92" s="5"/>
      <c r="T92" s="5"/>
      <c r="U92" s="5"/>
      <c r="V92" s="5"/>
      <c r="W92" s="5"/>
      <c r="IF92">
        <v>-1</v>
      </c>
    </row>
    <row r="93" spans="1:240" x14ac:dyDescent="0.2">
      <c r="A93" s="5">
        <v>50</v>
      </c>
      <c r="B93" s="5">
        <v>0</v>
      </c>
      <c r="C93" s="5">
        <v>0</v>
      </c>
      <c r="D93" s="5">
        <v>1</v>
      </c>
      <c r="E93" s="5">
        <v>211</v>
      </c>
      <c r="F93" s="5">
        <f>ROUND(Source!Y67,O93)</f>
        <v>664</v>
      </c>
      <c r="G93" s="5" t="s">
        <v>163</v>
      </c>
      <c r="H93" s="5" t="s">
        <v>164</v>
      </c>
      <c r="I93" s="5"/>
      <c r="J93" s="5"/>
      <c r="K93" s="5">
        <v>211</v>
      </c>
      <c r="L93" s="5">
        <v>25</v>
      </c>
      <c r="M93" s="5">
        <v>3</v>
      </c>
      <c r="N93" s="5" t="s">
        <v>6</v>
      </c>
      <c r="O93" s="5">
        <v>0</v>
      </c>
      <c r="P93" s="5">
        <f>ROUND(Source!DQ67,O93)</f>
        <v>6989</v>
      </c>
      <c r="Q93" s="5"/>
      <c r="R93" s="5"/>
      <c r="S93" s="5"/>
      <c r="T93" s="5"/>
      <c r="U93" s="5"/>
      <c r="V93" s="5"/>
      <c r="W93" s="5"/>
      <c r="IF93">
        <v>-1</v>
      </c>
    </row>
    <row r="94" spans="1:240" x14ac:dyDescent="0.2">
      <c r="A94" s="5">
        <v>50</v>
      </c>
      <c r="B94" s="5">
        <v>0</v>
      </c>
      <c r="C94" s="5">
        <v>0</v>
      </c>
      <c r="D94" s="5">
        <v>1</v>
      </c>
      <c r="E94" s="5">
        <v>224</v>
      </c>
      <c r="F94" s="5">
        <f>ROUND(Source!AR67,O94)</f>
        <v>22466</v>
      </c>
      <c r="G94" s="5" t="s">
        <v>165</v>
      </c>
      <c r="H94" s="5" t="s">
        <v>166</v>
      </c>
      <c r="I94" s="5"/>
      <c r="J94" s="5"/>
      <c r="K94" s="5">
        <v>224</v>
      </c>
      <c r="L94" s="5">
        <v>26</v>
      </c>
      <c r="M94" s="5">
        <v>3</v>
      </c>
      <c r="N94" s="5" t="s">
        <v>6</v>
      </c>
      <c r="O94" s="5">
        <v>0</v>
      </c>
      <c r="P94" s="5">
        <f>ROUND(Source!EJ67,O94)</f>
        <v>158004</v>
      </c>
      <c r="Q94" s="5"/>
      <c r="R94" s="5"/>
      <c r="S94" s="5"/>
      <c r="T94" s="5"/>
      <c r="U94" s="5"/>
      <c r="V94" s="5"/>
      <c r="W94" s="5"/>
      <c r="IF94">
        <v>-1</v>
      </c>
    </row>
    <row r="95" spans="1:240" x14ac:dyDescent="0.2">
      <c r="IF95">
        <v>-1</v>
      </c>
    </row>
    <row r="96" spans="1:240" x14ac:dyDescent="0.2">
      <c r="A96" s="3">
        <v>51</v>
      </c>
      <c r="B96" s="3">
        <f>B12</f>
        <v>159</v>
      </c>
      <c r="C96" s="3">
        <f>A12</f>
        <v>1</v>
      </c>
      <c r="D96" s="3">
        <f>ROW(A12)</f>
        <v>12</v>
      </c>
      <c r="E96" s="3"/>
      <c r="F96" s="3" t="str">
        <f>IF(F12&lt;&gt;"",F12,"")</f>
        <v>ОП по  Мценску</v>
      </c>
      <c r="G96" s="3" t="str">
        <f>IF(G12&lt;&gt;"",G12,"")</f>
        <v>Монтаж узла учета тепловой энергии в здании Мценских  эл. сетей  г  Мценск  пер  Перевозный 13</v>
      </c>
      <c r="H96" s="3">
        <v>0</v>
      </c>
      <c r="I96" s="3"/>
      <c r="J96" s="3"/>
      <c r="K96" s="3"/>
      <c r="L96" s="3"/>
      <c r="M96" s="3"/>
      <c r="N96" s="3"/>
      <c r="O96" s="3">
        <f t="shared" ref="O96:T96" si="57">ROUND(O67,0)</f>
        <v>20753</v>
      </c>
      <c r="P96" s="3">
        <f t="shared" si="57"/>
        <v>19134</v>
      </c>
      <c r="Q96" s="3">
        <f t="shared" si="57"/>
        <v>188</v>
      </c>
      <c r="R96" s="3">
        <f t="shared" si="57"/>
        <v>20</v>
      </c>
      <c r="S96" s="3">
        <f t="shared" si="57"/>
        <v>1431</v>
      </c>
      <c r="T96" s="3">
        <f t="shared" si="57"/>
        <v>0</v>
      </c>
      <c r="U96" s="3">
        <f>U67</f>
        <v>110.89320000000001</v>
      </c>
      <c r="V96" s="3">
        <f>V67</f>
        <v>1.4713999999999998</v>
      </c>
      <c r="W96" s="3">
        <f>ROUND(W67,0)</f>
        <v>0</v>
      </c>
      <c r="X96" s="3">
        <f>ROUND(X67,0)</f>
        <v>1049</v>
      </c>
      <c r="Y96" s="3">
        <f>ROUND(Y67,0)</f>
        <v>664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>
        <f t="shared" ref="AO96:BC96" si="58">ROUND(AO67,0)</f>
        <v>0</v>
      </c>
      <c r="AP96" s="3">
        <f t="shared" si="58"/>
        <v>0</v>
      </c>
      <c r="AQ96" s="3">
        <f t="shared" si="58"/>
        <v>0</v>
      </c>
      <c r="AR96" s="3">
        <f t="shared" si="58"/>
        <v>22466</v>
      </c>
      <c r="AS96" s="3">
        <f t="shared" si="58"/>
        <v>18562</v>
      </c>
      <c r="AT96" s="3">
        <f t="shared" si="58"/>
        <v>1567</v>
      </c>
      <c r="AU96" s="3">
        <f t="shared" si="58"/>
        <v>2337</v>
      </c>
      <c r="AV96" s="3">
        <f t="shared" si="58"/>
        <v>19134</v>
      </c>
      <c r="AW96" s="3">
        <f t="shared" si="58"/>
        <v>19134</v>
      </c>
      <c r="AX96" s="3">
        <f t="shared" si="58"/>
        <v>0</v>
      </c>
      <c r="AY96" s="3">
        <f t="shared" si="58"/>
        <v>19134</v>
      </c>
      <c r="AZ96" s="3">
        <f t="shared" si="58"/>
        <v>0</v>
      </c>
      <c r="BA96" s="3">
        <f t="shared" si="58"/>
        <v>0</v>
      </c>
      <c r="BB96" s="3">
        <f t="shared" si="58"/>
        <v>0</v>
      </c>
      <c r="BC96" s="3">
        <f t="shared" si="58"/>
        <v>0</v>
      </c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4">
        <f t="shared" ref="DG96:DL96" si="59">ROUND(DG67,0)</f>
        <v>139855</v>
      </c>
      <c r="DH96" s="4">
        <f t="shared" si="59"/>
        <v>122644</v>
      </c>
      <c r="DI96" s="4">
        <f t="shared" si="59"/>
        <v>1206</v>
      </c>
      <c r="DJ96" s="4">
        <f t="shared" si="59"/>
        <v>123</v>
      </c>
      <c r="DK96" s="4">
        <f t="shared" si="59"/>
        <v>16005</v>
      </c>
      <c r="DL96" s="4">
        <f t="shared" si="59"/>
        <v>0</v>
      </c>
      <c r="DM96" s="4">
        <f>DM67</f>
        <v>110.89320000000001</v>
      </c>
      <c r="DN96" s="4">
        <f>DN67</f>
        <v>1.4713999999999998</v>
      </c>
      <c r="DO96" s="4">
        <f>ROUND(DO67,0)</f>
        <v>0</v>
      </c>
      <c r="DP96" s="4">
        <f>ROUND(DP67,0)</f>
        <v>11160</v>
      </c>
      <c r="DQ96" s="4">
        <f>ROUND(DQ67,0)</f>
        <v>6989</v>
      </c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>
        <f t="shared" ref="EG96:EU96" si="60">ROUND(EG67,0)</f>
        <v>0</v>
      </c>
      <c r="EH96" s="4">
        <f t="shared" si="60"/>
        <v>0</v>
      </c>
      <c r="EI96" s="4">
        <f t="shared" si="60"/>
        <v>0</v>
      </c>
      <c r="EJ96" s="4">
        <f t="shared" si="60"/>
        <v>158004</v>
      </c>
      <c r="EK96" s="4">
        <f t="shared" si="60"/>
        <v>118970</v>
      </c>
      <c r="EL96" s="4">
        <f t="shared" si="60"/>
        <v>10053</v>
      </c>
      <c r="EM96" s="4">
        <f t="shared" si="60"/>
        <v>28981</v>
      </c>
      <c r="EN96" s="4">
        <f t="shared" si="60"/>
        <v>122644</v>
      </c>
      <c r="EO96" s="4">
        <f t="shared" si="60"/>
        <v>122644</v>
      </c>
      <c r="EP96" s="4">
        <f t="shared" si="60"/>
        <v>0</v>
      </c>
      <c r="EQ96" s="4">
        <f t="shared" si="60"/>
        <v>122644</v>
      </c>
      <c r="ER96" s="4">
        <f t="shared" si="60"/>
        <v>0</v>
      </c>
      <c r="ES96" s="4">
        <f t="shared" si="60"/>
        <v>0</v>
      </c>
      <c r="ET96" s="4">
        <f t="shared" si="60"/>
        <v>0</v>
      </c>
      <c r="EU96" s="4">
        <f t="shared" si="60"/>
        <v>0</v>
      </c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>
        <v>0</v>
      </c>
      <c r="IF96">
        <v>-1</v>
      </c>
    </row>
    <row r="97" spans="1:240" x14ac:dyDescent="0.2">
      <c r="IF97">
        <v>-1</v>
      </c>
    </row>
    <row r="98" spans="1:240" x14ac:dyDescent="0.2">
      <c r="A98" s="5">
        <v>50</v>
      </c>
      <c r="B98" s="5">
        <v>0</v>
      </c>
      <c r="C98" s="5">
        <v>0</v>
      </c>
      <c r="D98" s="5">
        <v>1</v>
      </c>
      <c r="E98" s="5">
        <v>201</v>
      </c>
      <c r="F98" s="5">
        <f>ROUND(Source!O96,O98)</f>
        <v>20753</v>
      </c>
      <c r="G98" s="5" t="s">
        <v>115</v>
      </c>
      <c r="H98" s="5" t="s">
        <v>116</v>
      </c>
      <c r="I98" s="5"/>
      <c r="J98" s="5"/>
      <c r="K98" s="5">
        <v>201</v>
      </c>
      <c r="L98" s="5">
        <v>1</v>
      </c>
      <c r="M98" s="5">
        <v>3</v>
      </c>
      <c r="N98" s="5" t="s">
        <v>6</v>
      </c>
      <c r="O98" s="5">
        <v>0</v>
      </c>
      <c r="P98" s="5">
        <f>ROUND(Source!DG96,O98)</f>
        <v>139855</v>
      </c>
      <c r="Q98" s="5"/>
      <c r="R98" s="5"/>
      <c r="S98" s="5"/>
      <c r="T98" s="5"/>
      <c r="U98" s="5"/>
      <c r="V98" s="5"/>
      <c r="W98" s="5"/>
      <c r="IF98">
        <v>-1</v>
      </c>
    </row>
    <row r="99" spans="1:240" x14ac:dyDescent="0.2">
      <c r="A99" s="5">
        <v>50</v>
      </c>
      <c r="B99" s="5">
        <v>0</v>
      </c>
      <c r="C99" s="5">
        <v>0</v>
      </c>
      <c r="D99" s="5">
        <v>1</v>
      </c>
      <c r="E99" s="5">
        <v>202</v>
      </c>
      <c r="F99" s="5">
        <f>ROUND(Source!P96,O99)</f>
        <v>19134</v>
      </c>
      <c r="G99" s="5" t="s">
        <v>117</v>
      </c>
      <c r="H99" s="5" t="s">
        <v>118</v>
      </c>
      <c r="I99" s="5"/>
      <c r="J99" s="5"/>
      <c r="K99" s="5">
        <v>202</v>
      </c>
      <c r="L99" s="5">
        <v>2</v>
      </c>
      <c r="M99" s="5">
        <v>3</v>
      </c>
      <c r="N99" s="5" t="s">
        <v>6</v>
      </c>
      <c r="O99" s="5">
        <v>0</v>
      </c>
      <c r="P99" s="5">
        <f>ROUND(Source!DH96,O99)</f>
        <v>122644</v>
      </c>
      <c r="Q99" s="5"/>
      <c r="R99" s="5"/>
      <c r="S99" s="5"/>
      <c r="T99" s="5"/>
      <c r="U99" s="5"/>
      <c r="V99" s="5"/>
      <c r="W99" s="5"/>
      <c r="IF99">
        <v>-1</v>
      </c>
    </row>
    <row r="100" spans="1:240" x14ac:dyDescent="0.2">
      <c r="A100" s="5">
        <v>50</v>
      </c>
      <c r="B100" s="5">
        <v>0</v>
      </c>
      <c r="C100" s="5">
        <v>0</v>
      </c>
      <c r="D100" s="5">
        <v>1</v>
      </c>
      <c r="E100" s="5">
        <v>222</v>
      </c>
      <c r="F100" s="5">
        <f>ROUND(Source!AO96,O100)</f>
        <v>0</v>
      </c>
      <c r="G100" s="5" t="s">
        <v>119</v>
      </c>
      <c r="H100" s="5" t="s">
        <v>120</v>
      </c>
      <c r="I100" s="5"/>
      <c r="J100" s="5"/>
      <c r="K100" s="5">
        <v>222</v>
      </c>
      <c r="L100" s="5">
        <v>3</v>
      </c>
      <c r="M100" s="5">
        <v>3</v>
      </c>
      <c r="N100" s="5" t="s">
        <v>6</v>
      </c>
      <c r="O100" s="5">
        <v>0</v>
      </c>
      <c r="P100" s="5">
        <f>ROUND(Source!EG96,O100)</f>
        <v>0</v>
      </c>
      <c r="Q100" s="5"/>
      <c r="R100" s="5"/>
      <c r="S100" s="5"/>
      <c r="T100" s="5"/>
      <c r="U100" s="5"/>
      <c r="V100" s="5"/>
      <c r="W100" s="5"/>
      <c r="IF100">
        <v>-1</v>
      </c>
    </row>
    <row r="101" spans="1:240" x14ac:dyDescent="0.2">
      <c r="A101" s="5">
        <v>50</v>
      </c>
      <c r="B101" s="5">
        <v>0</v>
      </c>
      <c r="C101" s="5">
        <v>0</v>
      </c>
      <c r="D101" s="5">
        <v>1</v>
      </c>
      <c r="E101" s="5">
        <v>225</v>
      </c>
      <c r="F101" s="5">
        <f>ROUND(Source!AV96,O101)</f>
        <v>19134</v>
      </c>
      <c r="G101" s="5" t="s">
        <v>121</v>
      </c>
      <c r="H101" s="5" t="s">
        <v>122</v>
      </c>
      <c r="I101" s="5"/>
      <c r="J101" s="5"/>
      <c r="K101" s="5">
        <v>225</v>
      </c>
      <c r="L101" s="5">
        <v>4</v>
      </c>
      <c r="M101" s="5">
        <v>3</v>
      </c>
      <c r="N101" s="5" t="s">
        <v>6</v>
      </c>
      <c r="O101" s="5">
        <v>0</v>
      </c>
      <c r="P101" s="5">
        <f>ROUND(Source!EN96,O101)</f>
        <v>122644</v>
      </c>
      <c r="Q101" s="5"/>
      <c r="R101" s="5"/>
      <c r="S101" s="5"/>
      <c r="T101" s="5"/>
      <c r="U101" s="5"/>
      <c r="V101" s="5"/>
      <c r="W101" s="5"/>
      <c r="IF101">
        <v>-1</v>
      </c>
    </row>
    <row r="102" spans="1:240" x14ac:dyDescent="0.2">
      <c r="A102" s="5">
        <v>50</v>
      </c>
      <c r="B102" s="5">
        <v>0</v>
      </c>
      <c r="C102" s="5">
        <v>0</v>
      </c>
      <c r="D102" s="5">
        <v>1</v>
      </c>
      <c r="E102" s="5">
        <v>226</v>
      </c>
      <c r="F102" s="5">
        <f>ROUND(Source!AW96,O102)</f>
        <v>19134</v>
      </c>
      <c r="G102" s="5" t="s">
        <v>123</v>
      </c>
      <c r="H102" s="5" t="s">
        <v>124</v>
      </c>
      <c r="I102" s="5"/>
      <c r="J102" s="5"/>
      <c r="K102" s="5">
        <v>226</v>
      </c>
      <c r="L102" s="5">
        <v>5</v>
      </c>
      <c r="M102" s="5">
        <v>3</v>
      </c>
      <c r="N102" s="5" t="s">
        <v>6</v>
      </c>
      <c r="O102" s="5">
        <v>0</v>
      </c>
      <c r="P102" s="5">
        <f>ROUND(Source!EO96,O102)</f>
        <v>122644</v>
      </c>
      <c r="Q102" s="5"/>
      <c r="R102" s="5"/>
      <c r="S102" s="5"/>
      <c r="T102" s="5"/>
      <c r="U102" s="5"/>
      <c r="V102" s="5"/>
      <c r="W102" s="5"/>
      <c r="IF102">
        <v>-1</v>
      </c>
    </row>
    <row r="103" spans="1:240" x14ac:dyDescent="0.2">
      <c r="A103" s="5">
        <v>50</v>
      </c>
      <c r="B103" s="5">
        <v>0</v>
      </c>
      <c r="C103" s="5">
        <v>0</v>
      </c>
      <c r="D103" s="5">
        <v>1</v>
      </c>
      <c r="E103" s="5">
        <v>227</v>
      </c>
      <c r="F103" s="5">
        <f>ROUND(Source!AX96,O103)</f>
        <v>0</v>
      </c>
      <c r="G103" s="5" t="s">
        <v>125</v>
      </c>
      <c r="H103" s="5" t="s">
        <v>126</v>
      </c>
      <c r="I103" s="5"/>
      <c r="J103" s="5"/>
      <c r="K103" s="5">
        <v>227</v>
      </c>
      <c r="L103" s="5">
        <v>6</v>
      </c>
      <c r="M103" s="5">
        <v>3</v>
      </c>
      <c r="N103" s="5" t="s">
        <v>6</v>
      </c>
      <c r="O103" s="5">
        <v>0</v>
      </c>
      <c r="P103" s="5">
        <f>ROUND(Source!EP96,O103)</f>
        <v>0</v>
      </c>
      <c r="Q103" s="5"/>
      <c r="R103" s="5"/>
      <c r="S103" s="5"/>
      <c r="T103" s="5"/>
      <c r="U103" s="5"/>
      <c r="V103" s="5"/>
      <c r="W103" s="5"/>
      <c r="IF103">
        <v>-1</v>
      </c>
    </row>
    <row r="104" spans="1:240" x14ac:dyDescent="0.2">
      <c r="A104" s="5">
        <v>50</v>
      </c>
      <c r="B104" s="5">
        <v>0</v>
      </c>
      <c r="C104" s="5">
        <v>0</v>
      </c>
      <c r="D104" s="5">
        <v>1</v>
      </c>
      <c r="E104" s="5">
        <v>228</v>
      </c>
      <c r="F104" s="5">
        <f>ROUND(Source!AY96,O104)</f>
        <v>19134</v>
      </c>
      <c r="G104" s="5" t="s">
        <v>127</v>
      </c>
      <c r="H104" s="5" t="s">
        <v>128</v>
      </c>
      <c r="I104" s="5"/>
      <c r="J104" s="5"/>
      <c r="K104" s="5">
        <v>228</v>
      </c>
      <c r="L104" s="5">
        <v>7</v>
      </c>
      <c r="M104" s="5">
        <v>3</v>
      </c>
      <c r="N104" s="5" t="s">
        <v>6</v>
      </c>
      <c r="O104" s="5">
        <v>0</v>
      </c>
      <c r="P104" s="5">
        <f>ROUND(Source!EQ96,O104)</f>
        <v>122644</v>
      </c>
      <c r="Q104" s="5"/>
      <c r="R104" s="5"/>
      <c r="S104" s="5"/>
      <c r="T104" s="5"/>
      <c r="U104" s="5"/>
      <c r="V104" s="5"/>
      <c r="W104" s="5"/>
      <c r="IF104">
        <v>-1</v>
      </c>
    </row>
    <row r="105" spans="1:240" x14ac:dyDescent="0.2">
      <c r="A105" s="5">
        <v>50</v>
      </c>
      <c r="B105" s="5">
        <v>0</v>
      </c>
      <c r="C105" s="5">
        <v>0</v>
      </c>
      <c r="D105" s="5">
        <v>1</v>
      </c>
      <c r="E105" s="5">
        <v>216</v>
      </c>
      <c r="F105" s="5">
        <f>ROUND(Source!AP96,O105)</f>
        <v>0</v>
      </c>
      <c r="G105" s="5" t="s">
        <v>129</v>
      </c>
      <c r="H105" s="5" t="s">
        <v>130</v>
      </c>
      <c r="I105" s="5"/>
      <c r="J105" s="5"/>
      <c r="K105" s="5">
        <v>216</v>
      </c>
      <c r="L105" s="5">
        <v>8</v>
      </c>
      <c r="M105" s="5">
        <v>3</v>
      </c>
      <c r="N105" s="5" t="s">
        <v>6</v>
      </c>
      <c r="O105" s="5">
        <v>0</v>
      </c>
      <c r="P105" s="5">
        <f>ROUND(Source!EH96,O105)</f>
        <v>0</v>
      </c>
      <c r="Q105" s="5"/>
      <c r="R105" s="5"/>
      <c r="S105" s="5"/>
      <c r="T105" s="5"/>
      <c r="U105" s="5"/>
      <c r="V105" s="5"/>
      <c r="W105" s="5"/>
      <c r="IF105">
        <v>-1</v>
      </c>
    </row>
    <row r="106" spans="1:240" x14ac:dyDescent="0.2">
      <c r="A106" s="5">
        <v>50</v>
      </c>
      <c r="B106" s="5">
        <v>0</v>
      </c>
      <c r="C106" s="5">
        <v>0</v>
      </c>
      <c r="D106" s="5">
        <v>1</v>
      </c>
      <c r="E106" s="5">
        <v>223</v>
      </c>
      <c r="F106" s="5">
        <f>ROUND(Source!AQ96,O106)</f>
        <v>0</v>
      </c>
      <c r="G106" s="5" t="s">
        <v>131</v>
      </c>
      <c r="H106" s="5" t="s">
        <v>132</v>
      </c>
      <c r="I106" s="5"/>
      <c r="J106" s="5"/>
      <c r="K106" s="5">
        <v>223</v>
      </c>
      <c r="L106" s="5">
        <v>9</v>
      </c>
      <c r="M106" s="5">
        <v>3</v>
      </c>
      <c r="N106" s="5" t="s">
        <v>6</v>
      </c>
      <c r="O106" s="5">
        <v>0</v>
      </c>
      <c r="P106" s="5">
        <f>ROUND(Source!EI96,O106)</f>
        <v>0</v>
      </c>
      <c r="Q106" s="5"/>
      <c r="R106" s="5"/>
      <c r="S106" s="5"/>
      <c r="T106" s="5"/>
      <c r="U106" s="5"/>
      <c r="V106" s="5"/>
      <c r="W106" s="5"/>
      <c r="IF106">
        <v>-1</v>
      </c>
    </row>
    <row r="107" spans="1:240" x14ac:dyDescent="0.2">
      <c r="A107" s="5">
        <v>50</v>
      </c>
      <c r="B107" s="5">
        <v>0</v>
      </c>
      <c r="C107" s="5">
        <v>0</v>
      </c>
      <c r="D107" s="5">
        <v>1</v>
      </c>
      <c r="E107" s="5">
        <v>229</v>
      </c>
      <c r="F107" s="5">
        <f>ROUND(Source!AZ96,O107)</f>
        <v>0</v>
      </c>
      <c r="G107" s="5" t="s">
        <v>133</v>
      </c>
      <c r="H107" s="5" t="s">
        <v>134</v>
      </c>
      <c r="I107" s="5"/>
      <c r="J107" s="5"/>
      <c r="K107" s="5">
        <v>229</v>
      </c>
      <c r="L107" s="5">
        <v>10</v>
      </c>
      <c r="M107" s="5">
        <v>3</v>
      </c>
      <c r="N107" s="5" t="s">
        <v>6</v>
      </c>
      <c r="O107" s="5">
        <v>0</v>
      </c>
      <c r="P107" s="5">
        <f>ROUND(Source!ER96,O107)</f>
        <v>0</v>
      </c>
      <c r="Q107" s="5"/>
      <c r="R107" s="5"/>
      <c r="S107" s="5"/>
      <c r="T107" s="5"/>
      <c r="U107" s="5"/>
      <c r="V107" s="5"/>
      <c r="W107" s="5"/>
      <c r="IF107">
        <v>-1</v>
      </c>
    </row>
    <row r="108" spans="1:240" x14ac:dyDescent="0.2">
      <c r="A108" s="5">
        <v>50</v>
      </c>
      <c r="B108" s="5">
        <v>0</v>
      </c>
      <c r="C108" s="5">
        <v>0</v>
      </c>
      <c r="D108" s="5">
        <v>1</v>
      </c>
      <c r="E108" s="5">
        <v>203</v>
      </c>
      <c r="F108" s="5">
        <f>ROUND(Source!Q96,O108)</f>
        <v>188</v>
      </c>
      <c r="G108" s="5" t="s">
        <v>135</v>
      </c>
      <c r="H108" s="5" t="s">
        <v>136</v>
      </c>
      <c r="I108" s="5"/>
      <c r="J108" s="5"/>
      <c r="K108" s="5">
        <v>203</v>
      </c>
      <c r="L108" s="5">
        <v>11</v>
      </c>
      <c r="M108" s="5">
        <v>3</v>
      </c>
      <c r="N108" s="5" t="s">
        <v>6</v>
      </c>
      <c r="O108" s="5">
        <v>0</v>
      </c>
      <c r="P108" s="5">
        <f>ROUND(Source!DI96,O108)</f>
        <v>1206</v>
      </c>
      <c r="Q108" s="5"/>
      <c r="R108" s="5"/>
      <c r="S108" s="5"/>
      <c r="T108" s="5"/>
      <c r="U108" s="5"/>
      <c r="V108" s="5"/>
      <c r="W108" s="5"/>
      <c r="IF108">
        <v>-1</v>
      </c>
    </row>
    <row r="109" spans="1:240" x14ac:dyDescent="0.2">
      <c r="A109" s="5">
        <v>50</v>
      </c>
      <c r="B109" s="5">
        <v>0</v>
      </c>
      <c r="C109" s="5">
        <v>0</v>
      </c>
      <c r="D109" s="5">
        <v>1</v>
      </c>
      <c r="E109" s="5">
        <v>231</v>
      </c>
      <c r="F109" s="5">
        <f>ROUND(Source!BB96,O109)</f>
        <v>0</v>
      </c>
      <c r="G109" s="5" t="s">
        <v>137</v>
      </c>
      <c r="H109" s="5" t="s">
        <v>138</v>
      </c>
      <c r="I109" s="5"/>
      <c r="J109" s="5"/>
      <c r="K109" s="5">
        <v>231</v>
      </c>
      <c r="L109" s="5">
        <v>12</v>
      </c>
      <c r="M109" s="5">
        <v>3</v>
      </c>
      <c r="N109" s="5" t="s">
        <v>6</v>
      </c>
      <c r="O109" s="5">
        <v>0</v>
      </c>
      <c r="P109" s="5">
        <f>ROUND(Source!ET96,O109)</f>
        <v>0</v>
      </c>
      <c r="Q109" s="5"/>
      <c r="R109" s="5"/>
      <c r="S109" s="5"/>
      <c r="T109" s="5"/>
      <c r="U109" s="5"/>
      <c r="V109" s="5"/>
      <c r="W109" s="5"/>
      <c r="IF109">
        <v>-1</v>
      </c>
    </row>
    <row r="110" spans="1:240" x14ac:dyDescent="0.2">
      <c r="A110" s="5">
        <v>50</v>
      </c>
      <c r="B110" s="5">
        <v>0</v>
      </c>
      <c r="C110" s="5">
        <v>0</v>
      </c>
      <c r="D110" s="5">
        <v>1</v>
      </c>
      <c r="E110" s="5">
        <v>204</v>
      </c>
      <c r="F110" s="5">
        <f>ROUND(Source!R96,O110)</f>
        <v>20</v>
      </c>
      <c r="G110" s="5" t="s">
        <v>139</v>
      </c>
      <c r="H110" s="5" t="s">
        <v>140</v>
      </c>
      <c r="I110" s="5"/>
      <c r="J110" s="5"/>
      <c r="K110" s="5">
        <v>204</v>
      </c>
      <c r="L110" s="5">
        <v>13</v>
      </c>
      <c r="M110" s="5">
        <v>3</v>
      </c>
      <c r="N110" s="5" t="s">
        <v>6</v>
      </c>
      <c r="O110" s="5">
        <v>0</v>
      </c>
      <c r="P110" s="5">
        <f>ROUND(Source!DJ96,O110)</f>
        <v>123</v>
      </c>
      <c r="Q110" s="5"/>
      <c r="R110" s="5"/>
      <c r="S110" s="5"/>
      <c r="T110" s="5"/>
      <c r="U110" s="5"/>
      <c r="V110" s="5"/>
      <c r="W110" s="5"/>
      <c r="IF110">
        <v>-1</v>
      </c>
    </row>
    <row r="111" spans="1:240" x14ac:dyDescent="0.2">
      <c r="A111" s="5">
        <v>50</v>
      </c>
      <c r="B111" s="5">
        <v>0</v>
      </c>
      <c r="C111" s="5">
        <v>0</v>
      </c>
      <c r="D111" s="5">
        <v>1</v>
      </c>
      <c r="E111" s="5">
        <v>205</v>
      </c>
      <c r="F111" s="5">
        <f>ROUND(Source!S96,O111)</f>
        <v>1431</v>
      </c>
      <c r="G111" s="5" t="s">
        <v>141</v>
      </c>
      <c r="H111" s="5" t="s">
        <v>142</v>
      </c>
      <c r="I111" s="5"/>
      <c r="J111" s="5"/>
      <c r="K111" s="5">
        <v>205</v>
      </c>
      <c r="L111" s="5">
        <v>14</v>
      </c>
      <c r="M111" s="5">
        <v>3</v>
      </c>
      <c r="N111" s="5" t="s">
        <v>6</v>
      </c>
      <c r="O111" s="5">
        <v>0</v>
      </c>
      <c r="P111" s="5">
        <f>ROUND(Source!DK96,O111)</f>
        <v>16005</v>
      </c>
      <c r="Q111" s="5"/>
      <c r="R111" s="5"/>
      <c r="S111" s="5"/>
      <c r="T111" s="5"/>
      <c r="U111" s="5"/>
      <c r="V111" s="5"/>
      <c r="W111" s="5"/>
      <c r="IF111">
        <v>-1</v>
      </c>
    </row>
    <row r="112" spans="1:240" x14ac:dyDescent="0.2">
      <c r="A112" s="5">
        <v>50</v>
      </c>
      <c r="B112" s="5">
        <v>0</v>
      </c>
      <c r="C112" s="5">
        <v>0</v>
      </c>
      <c r="D112" s="5">
        <v>1</v>
      </c>
      <c r="E112" s="5">
        <v>232</v>
      </c>
      <c r="F112" s="5">
        <f>ROUND(Source!BC96,O112)</f>
        <v>0</v>
      </c>
      <c r="G112" s="5" t="s">
        <v>143</v>
      </c>
      <c r="H112" s="5" t="s">
        <v>144</v>
      </c>
      <c r="I112" s="5"/>
      <c r="J112" s="5"/>
      <c r="K112" s="5">
        <v>232</v>
      </c>
      <c r="L112" s="5">
        <v>15</v>
      </c>
      <c r="M112" s="5">
        <v>3</v>
      </c>
      <c r="N112" s="5" t="s">
        <v>6</v>
      </c>
      <c r="O112" s="5">
        <v>0</v>
      </c>
      <c r="P112" s="5">
        <f>ROUND(Source!EU96,O112)</f>
        <v>0</v>
      </c>
      <c r="Q112" s="5"/>
      <c r="R112" s="5"/>
      <c r="S112" s="5"/>
      <c r="T112" s="5"/>
      <c r="U112" s="5"/>
      <c r="V112" s="5"/>
      <c r="W112" s="5"/>
      <c r="IF112">
        <v>-1</v>
      </c>
    </row>
    <row r="113" spans="1:240" x14ac:dyDescent="0.2">
      <c r="A113" s="5">
        <v>50</v>
      </c>
      <c r="B113" s="5">
        <v>0</v>
      </c>
      <c r="C113" s="5">
        <v>0</v>
      </c>
      <c r="D113" s="5">
        <v>1</v>
      </c>
      <c r="E113" s="5">
        <v>214</v>
      </c>
      <c r="F113" s="5">
        <f>ROUND(Source!AS96,O113)</f>
        <v>18562</v>
      </c>
      <c r="G113" s="5" t="s">
        <v>145</v>
      </c>
      <c r="H113" s="5" t="s">
        <v>146</v>
      </c>
      <c r="I113" s="5"/>
      <c r="J113" s="5"/>
      <c r="K113" s="5">
        <v>214</v>
      </c>
      <c r="L113" s="5">
        <v>16</v>
      </c>
      <c r="M113" s="5">
        <v>3</v>
      </c>
      <c r="N113" s="5" t="s">
        <v>6</v>
      </c>
      <c r="O113" s="5">
        <v>0</v>
      </c>
      <c r="P113" s="5">
        <f>ROUND(Source!EK96,O113)</f>
        <v>118970</v>
      </c>
      <c r="Q113" s="5"/>
      <c r="R113" s="5"/>
      <c r="S113" s="5"/>
      <c r="T113" s="5"/>
      <c r="U113" s="5"/>
      <c r="V113" s="5"/>
      <c r="W113" s="5"/>
      <c r="IF113">
        <v>-1</v>
      </c>
    </row>
    <row r="114" spans="1:240" x14ac:dyDescent="0.2">
      <c r="A114" s="5">
        <v>50</v>
      </c>
      <c r="B114" s="5">
        <v>0</v>
      </c>
      <c r="C114" s="5">
        <v>0</v>
      </c>
      <c r="D114" s="5">
        <v>1</v>
      </c>
      <c r="E114" s="5">
        <v>215</v>
      </c>
      <c r="F114" s="5">
        <f>ROUND(Source!AT96,O114)</f>
        <v>1567</v>
      </c>
      <c r="G114" s="5" t="s">
        <v>147</v>
      </c>
      <c r="H114" s="5" t="s">
        <v>148</v>
      </c>
      <c r="I114" s="5"/>
      <c r="J114" s="5"/>
      <c r="K114" s="5">
        <v>215</v>
      </c>
      <c r="L114" s="5">
        <v>17</v>
      </c>
      <c r="M114" s="5">
        <v>3</v>
      </c>
      <c r="N114" s="5" t="s">
        <v>6</v>
      </c>
      <c r="O114" s="5">
        <v>0</v>
      </c>
      <c r="P114" s="5">
        <f>ROUND(Source!EL96,O114)</f>
        <v>10053</v>
      </c>
      <c r="Q114" s="5"/>
      <c r="R114" s="5"/>
      <c r="S114" s="5"/>
      <c r="T114" s="5"/>
      <c r="U114" s="5"/>
      <c r="V114" s="5"/>
      <c r="W114" s="5"/>
      <c r="IF114">
        <v>-1</v>
      </c>
    </row>
    <row r="115" spans="1:240" x14ac:dyDescent="0.2">
      <c r="A115" s="5">
        <v>50</v>
      </c>
      <c r="B115" s="5">
        <v>0</v>
      </c>
      <c r="C115" s="5">
        <v>0</v>
      </c>
      <c r="D115" s="5">
        <v>1</v>
      </c>
      <c r="E115" s="5">
        <v>217</v>
      </c>
      <c r="F115" s="5">
        <f>ROUND(Source!AU96,O115)</f>
        <v>2337</v>
      </c>
      <c r="G115" s="5" t="s">
        <v>149</v>
      </c>
      <c r="H115" s="5" t="s">
        <v>150</v>
      </c>
      <c r="I115" s="5"/>
      <c r="J115" s="5"/>
      <c r="K115" s="5">
        <v>217</v>
      </c>
      <c r="L115" s="5">
        <v>18</v>
      </c>
      <c r="M115" s="5">
        <v>3</v>
      </c>
      <c r="N115" s="5" t="s">
        <v>6</v>
      </c>
      <c r="O115" s="5">
        <v>0</v>
      </c>
      <c r="P115" s="5">
        <f>ROUND(Source!EM96,O115)</f>
        <v>28981</v>
      </c>
      <c r="Q115" s="5"/>
      <c r="R115" s="5"/>
      <c r="S115" s="5"/>
      <c r="T115" s="5"/>
      <c r="U115" s="5"/>
      <c r="V115" s="5"/>
      <c r="W115" s="5"/>
      <c r="IF115">
        <v>-1</v>
      </c>
    </row>
    <row r="116" spans="1:240" x14ac:dyDescent="0.2">
      <c r="A116" s="5">
        <v>50</v>
      </c>
      <c r="B116" s="5">
        <v>0</v>
      </c>
      <c r="C116" s="5">
        <v>0</v>
      </c>
      <c r="D116" s="5">
        <v>1</v>
      </c>
      <c r="E116" s="5">
        <v>230</v>
      </c>
      <c r="F116" s="5">
        <f>ROUND(Source!BA96,O116)</f>
        <v>0</v>
      </c>
      <c r="G116" s="5" t="s">
        <v>151</v>
      </c>
      <c r="H116" s="5" t="s">
        <v>152</v>
      </c>
      <c r="I116" s="5"/>
      <c r="J116" s="5"/>
      <c r="K116" s="5">
        <v>230</v>
      </c>
      <c r="L116" s="5">
        <v>19</v>
      </c>
      <c r="M116" s="5">
        <v>3</v>
      </c>
      <c r="N116" s="5" t="s">
        <v>6</v>
      </c>
      <c r="O116" s="5">
        <v>0</v>
      </c>
      <c r="P116" s="5">
        <f>ROUND(Source!ES96,O116)</f>
        <v>0</v>
      </c>
      <c r="Q116" s="5"/>
      <c r="R116" s="5"/>
      <c r="S116" s="5"/>
      <c r="T116" s="5"/>
      <c r="U116" s="5"/>
      <c r="V116" s="5"/>
      <c r="W116" s="5"/>
      <c r="IF116">
        <v>-1</v>
      </c>
    </row>
    <row r="117" spans="1:240" x14ac:dyDescent="0.2">
      <c r="A117" s="5">
        <v>50</v>
      </c>
      <c r="B117" s="5">
        <v>0</v>
      </c>
      <c r="C117" s="5">
        <v>0</v>
      </c>
      <c r="D117" s="5">
        <v>1</v>
      </c>
      <c r="E117" s="5">
        <v>206</v>
      </c>
      <c r="F117" s="5">
        <f>ROUND(Source!T96,O117)</f>
        <v>0</v>
      </c>
      <c r="G117" s="5" t="s">
        <v>153</v>
      </c>
      <c r="H117" s="5" t="s">
        <v>154</v>
      </c>
      <c r="I117" s="5"/>
      <c r="J117" s="5"/>
      <c r="K117" s="5">
        <v>206</v>
      </c>
      <c r="L117" s="5">
        <v>20</v>
      </c>
      <c r="M117" s="5">
        <v>3</v>
      </c>
      <c r="N117" s="5" t="s">
        <v>6</v>
      </c>
      <c r="O117" s="5">
        <v>0</v>
      </c>
      <c r="P117" s="5">
        <f>ROUND(Source!DL96,O117)</f>
        <v>0</v>
      </c>
      <c r="Q117" s="5"/>
      <c r="R117" s="5"/>
      <c r="S117" s="5"/>
      <c r="T117" s="5"/>
      <c r="U117" s="5"/>
      <c r="V117" s="5"/>
      <c r="W117" s="5"/>
      <c r="IF117">
        <v>-1</v>
      </c>
    </row>
    <row r="118" spans="1:240" x14ac:dyDescent="0.2">
      <c r="A118" s="5">
        <v>50</v>
      </c>
      <c r="B118" s="5">
        <v>0</v>
      </c>
      <c r="C118" s="5">
        <v>0</v>
      </c>
      <c r="D118" s="5">
        <v>1</v>
      </c>
      <c r="E118" s="5">
        <v>207</v>
      </c>
      <c r="F118" s="5">
        <f>Source!U96</f>
        <v>110.89320000000001</v>
      </c>
      <c r="G118" s="5" t="s">
        <v>155</v>
      </c>
      <c r="H118" s="5" t="s">
        <v>156</v>
      </c>
      <c r="I118" s="5"/>
      <c r="J118" s="5"/>
      <c r="K118" s="5">
        <v>207</v>
      </c>
      <c r="L118" s="5">
        <v>21</v>
      </c>
      <c r="M118" s="5">
        <v>3</v>
      </c>
      <c r="N118" s="5" t="s">
        <v>6</v>
      </c>
      <c r="O118" s="5">
        <v>-1</v>
      </c>
      <c r="P118" s="5">
        <f>Source!DM96</f>
        <v>110.89320000000001</v>
      </c>
      <c r="Q118" s="5"/>
      <c r="R118" s="5"/>
      <c r="S118" s="5"/>
      <c r="T118" s="5"/>
      <c r="U118" s="5"/>
      <c r="V118" s="5"/>
      <c r="W118" s="5"/>
      <c r="IF118">
        <v>-1</v>
      </c>
    </row>
    <row r="119" spans="1:240" x14ac:dyDescent="0.2">
      <c r="A119" s="5">
        <v>50</v>
      </c>
      <c r="B119" s="5">
        <v>0</v>
      </c>
      <c r="C119" s="5">
        <v>0</v>
      </c>
      <c r="D119" s="5">
        <v>1</v>
      </c>
      <c r="E119" s="5">
        <v>208</v>
      </c>
      <c r="F119" s="5">
        <f>Source!V96</f>
        <v>1.4713999999999998</v>
      </c>
      <c r="G119" s="5" t="s">
        <v>157</v>
      </c>
      <c r="H119" s="5" t="s">
        <v>158</v>
      </c>
      <c r="I119" s="5"/>
      <c r="J119" s="5"/>
      <c r="K119" s="5">
        <v>208</v>
      </c>
      <c r="L119" s="5">
        <v>22</v>
      </c>
      <c r="M119" s="5">
        <v>3</v>
      </c>
      <c r="N119" s="5" t="s">
        <v>6</v>
      </c>
      <c r="O119" s="5">
        <v>-1</v>
      </c>
      <c r="P119" s="5">
        <f>Source!DN96</f>
        <v>1.4713999999999998</v>
      </c>
      <c r="Q119" s="5"/>
      <c r="R119" s="5"/>
      <c r="S119" s="5"/>
      <c r="T119" s="5"/>
      <c r="U119" s="5"/>
      <c r="V119" s="5"/>
      <c r="W119" s="5"/>
      <c r="IF119">
        <v>-1</v>
      </c>
    </row>
    <row r="120" spans="1:240" x14ac:dyDescent="0.2">
      <c r="A120" s="5">
        <v>50</v>
      </c>
      <c r="B120" s="5">
        <v>0</v>
      </c>
      <c r="C120" s="5">
        <v>0</v>
      </c>
      <c r="D120" s="5">
        <v>1</v>
      </c>
      <c r="E120" s="5">
        <v>209</v>
      </c>
      <c r="F120" s="5">
        <f>ROUND(Source!W96,O120)</f>
        <v>0</v>
      </c>
      <c r="G120" s="5" t="s">
        <v>159</v>
      </c>
      <c r="H120" s="5" t="s">
        <v>160</v>
      </c>
      <c r="I120" s="5"/>
      <c r="J120" s="5"/>
      <c r="K120" s="5">
        <v>209</v>
      </c>
      <c r="L120" s="5">
        <v>23</v>
      </c>
      <c r="M120" s="5">
        <v>3</v>
      </c>
      <c r="N120" s="5" t="s">
        <v>6</v>
      </c>
      <c r="O120" s="5">
        <v>0</v>
      </c>
      <c r="P120" s="5">
        <f>ROUND(Source!DO96,O120)</f>
        <v>0</v>
      </c>
      <c r="Q120" s="5"/>
      <c r="R120" s="5"/>
      <c r="S120" s="5"/>
      <c r="T120" s="5"/>
      <c r="U120" s="5"/>
      <c r="V120" s="5"/>
      <c r="W120" s="5"/>
      <c r="IF120">
        <v>-1</v>
      </c>
    </row>
    <row r="121" spans="1:240" x14ac:dyDescent="0.2">
      <c r="A121" s="5">
        <v>50</v>
      </c>
      <c r="B121" s="5">
        <v>0</v>
      </c>
      <c r="C121" s="5">
        <v>0</v>
      </c>
      <c r="D121" s="5">
        <v>1</v>
      </c>
      <c r="E121" s="5">
        <v>210</v>
      </c>
      <c r="F121" s="5">
        <f>ROUND(Source!X96,O121)</f>
        <v>1049</v>
      </c>
      <c r="G121" s="5" t="s">
        <v>161</v>
      </c>
      <c r="H121" s="5" t="s">
        <v>162</v>
      </c>
      <c r="I121" s="5"/>
      <c r="J121" s="5"/>
      <c r="K121" s="5">
        <v>210</v>
      </c>
      <c r="L121" s="5">
        <v>24</v>
      </c>
      <c r="M121" s="5">
        <v>3</v>
      </c>
      <c r="N121" s="5" t="s">
        <v>6</v>
      </c>
      <c r="O121" s="5">
        <v>0</v>
      </c>
      <c r="P121" s="5">
        <f>ROUND(Source!DP96,O121)</f>
        <v>11160</v>
      </c>
      <c r="Q121" s="5"/>
      <c r="R121" s="5"/>
      <c r="S121" s="5"/>
      <c r="T121" s="5"/>
      <c r="U121" s="5"/>
      <c r="V121" s="5"/>
      <c r="W121" s="5"/>
      <c r="IF121">
        <v>-1</v>
      </c>
    </row>
    <row r="122" spans="1:240" x14ac:dyDescent="0.2">
      <c r="A122" s="5">
        <v>50</v>
      </c>
      <c r="B122" s="5">
        <v>0</v>
      </c>
      <c r="C122" s="5">
        <v>0</v>
      </c>
      <c r="D122" s="5">
        <v>1</v>
      </c>
      <c r="E122" s="5">
        <v>211</v>
      </c>
      <c r="F122" s="5">
        <f>ROUND(Source!Y96,O122)</f>
        <v>664</v>
      </c>
      <c r="G122" s="5" t="s">
        <v>163</v>
      </c>
      <c r="H122" s="5" t="s">
        <v>164</v>
      </c>
      <c r="I122" s="5"/>
      <c r="J122" s="5"/>
      <c r="K122" s="5">
        <v>211</v>
      </c>
      <c r="L122" s="5">
        <v>25</v>
      </c>
      <c r="M122" s="5">
        <v>3</v>
      </c>
      <c r="N122" s="5" t="s">
        <v>6</v>
      </c>
      <c r="O122" s="5">
        <v>0</v>
      </c>
      <c r="P122" s="5">
        <f>ROUND(Source!DQ96,O122)</f>
        <v>6989</v>
      </c>
      <c r="Q122" s="5"/>
      <c r="R122" s="5"/>
      <c r="S122" s="5"/>
      <c r="T122" s="5"/>
      <c r="U122" s="5"/>
      <c r="V122" s="5"/>
      <c r="W122" s="5"/>
      <c r="IF122">
        <v>-1</v>
      </c>
    </row>
    <row r="123" spans="1:240" x14ac:dyDescent="0.2">
      <c r="A123" s="5">
        <v>50</v>
      </c>
      <c r="B123" s="5">
        <v>0</v>
      </c>
      <c r="C123" s="5">
        <v>0</v>
      </c>
      <c r="D123" s="5">
        <v>1</v>
      </c>
      <c r="E123" s="5">
        <v>224</v>
      </c>
      <c r="F123" s="5">
        <f>ROUND(Source!AR96,O123)</f>
        <v>22466</v>
      </c>
      <c r="G123" s="5" t="s">
        <v>165</v>
      </c>
      <c r="H123" s="5" t="s">
        <v>166</v>
      </c>
      <c r="I123" s="5"/>
      <c r="J123" s="5"/>
      <c r="K123" s="5">
        <v>224</v>
      </c>
      <c r="L123" s="5">
        <v>26</v>
      </c>
      <c r="M123" s="5">
        <v>3</v>
      </c>
      <c r="N123" s="5" t="s">
        <v>6</v>
      </c>
      <c r="O123" s="5">
        <v>0</v>
      </c>
      <c r="P123" s="5">
        <f>ROUND(Source!EJ96,O123)</f>
        <v>158004</v>
      </c>
      <c r="Q123" s="5"/>
      <c r="R123" s="5"/>
      <c r="S123" s="5"/>
      <c r="T123" s="5"/>
      <c r="U123" s="5"/>
      <c r="V123" s="5"/>
      <c r="W123" s="5"/>
      <c r="IF123">
        <v>-1</v>
      </c>
    </row>
    <row r="124" spans="1:240" x14ac:dyDescent="0.2">
      <c r="IF124">
        <v>-1</v>
      </c>
    </row>
    <row r="125" spans="1:240" x14ac:dyDescent="0.2">
      <c r="IF125">
        <v>-1</v>
      </c>
    </row>
    <row r="126" spans="1:240" x14ac:dyDescent="0.2">
      <c r="A126">
        <v>70</v>
      </c>
      <c r="B126">
        <v>1</v>
      </c>
      <c r="D126">
        <v>1</v>
      </c>
      <c r="E126" t="s">
        <v>167</v>
      </c>
      <c r="F126" t="s">
        <v>168</v>
      </c>
      <c r="G126">
        <v>1</v>
      </c>
      <c r="H126">
        <v>0</v>
      </c>
      <c r="I126" t="s">
        <v>169</v>
      </c>
      <c r="J126">
        <v>0</v>
      </c>
      <c r="K126">
        <v>0</v>
      </c>
      <c r="L126" t="s">
        <v>6</v>
      </c>
      <c r="M126" t="s">
        <v>6</v>
      </c>
      <c r="N126">
        <v>0</v>
      </c>
      <c r="O126">
        <v>1</v>
      </c>
      <c r="IF126">
        <v>-1</v>
      </c>
    </row>
    <row r="127" spans="1:240" x14ac:dyDescent="0.2">
      <c r="A127">
        <v>70</v>
      </c>
      <c r="B127">
        <v>1</v>
      </c>
      <c r="D127">
        <v>2</v>
      </c>
      <c r="E127" t="s">
        <v>170</v>
      </c>
      <c r="F127" t="s">
        <v>171</v>
      </c>
      <c r="G127">
        <v>0</v>
      </c>
      <c r="H127">
        <v>0</v>
      </c>
      <c r="I127" t="s">
        <v>169</v>
      </c>
      <c r="J127">
        <v>0</v>
      </c>
      <c r="K127">
        <v>0</v>
      </c>
      <c r="L127" t="s">
        <v>6</v>
      </c>
      <c r="M127" t="s">
        <v>6</v>
      </c>
      <c r="N127">
        <v>0</v>
      </c>
      <c r="O127">
        <v>0</v>
      </c>
      <c r="IF127">
        <v>-1</v>
      </c>
    </row>
    <row r="128" spans="1:240" x14ac:dyDescent="0.2">
      <c r="A128">
        <v>70</v>
      </c>
      <c r="B128">
        <v>1</v>
      </c>
      <c r="D128">
        <v>3</v>
      </c>
      <c r="E128" t="s">
        <v>172</v>
      </c>
      <c r="F128" t="s">
        <v>173</v>
      </c>
      <c r="G128">
        <v>0</v>
      </c>
      <c r="H128">
        <v>0</v>
      </c>
      <c r="I128" t="s">
        <v>169</v>
      </c>
      <c r="J128">
        <v>0</v>
      </c>
      <c r="K128">
        <v>0</v>
      </c>
      <c r="L128" t="s">
        <v>6</v>
      </c>
      <c r="M128" t="s">
        <v>6</v>
      </c>
      <c r="N128">
        <v>0</v>
      </c>
      <c r="O128">
        <v>0</v>
      </c>
      <c r="IF128">
        <v>-1</v>
      </c>
    </row>
    <row r="129" spans="1:240" x14ac:dyDescent="0.2">
      <c r="A129">
        <v>70</v>
      </c>
      <c r="B129">
        <v>1</v>
      </c>
      <c r="D129">
        <v>4</v>
      </c>
      <c r="E129" t="s">
        <v>174</v>
      </c>
      <c r="F129" t="s">
        <v>175</v>
      </c>
      <c r="G129">
        <v>0</v>
      </c>
      <c r="H129">
        <v>0</v>
      </c>
      <c r="I129" t="s">
        <v>169</v>
      </c>
      <c r="J129">
        <v>0</v>
      </c>
      <c r="K129">
        <v>0</v>
      </c>
      <c r="L129" t="s">
        <v>6</v>
      </c>
      <c r="M129" t="s">
        <v>6</v>
      </c>
      <c r="N129">
        <v>0</v>
      </c>
      <c r="O129">
        <v>0</v>
      </c>
      <c r="IF129">
        <v>-1</v>
      </c>
    </row>
    <row r="130" spans="1:240" x14ac:dyDescent="0.2">
      <c r="A130">
        <v>70</v>
      </c>
      <c r="B130">
        <v>1</v>
      </c>
      <c r="D130">
        <v>5</v>
      </c>
      <c r="E130" t="s">
        <v>176</v>
      </c>
      <c r="F130" t="s">
        <v>177</v>
      </c>
      <c r="G130">
        <v>0</v>
      </c>
      <c r="H130">
        <v>0</v>
      </c>
      <c r="I130" t="s">
        <v>169</v>
      </c>
      <c r="J130">
        <v>0</v>
      </c>
      <c r="K130">
        <v>0</v>
      </c>
      <c r="L130" t="s">
        <v>6</v>
      </c>
      <c r="M130" t="s">
        <v>6</v>
      </c>
      <c r="N130">
        <v>0</v>
      </c>
      <c r="O130">
        <v>0</v>
      </c>
      <c r="IF130">
        <v>-1</v>
      </c>
    </row>
    <row r="131" spans="1:240" x14ac:dyDescent="0.2">
      <c r="A131">
        <v>70</v>
      </c>
      <c r="B131">
        <v>1</v>
      </c>
      <c r="D131">
        <v>6</v>
      </c>
      <c r="E131" t="s">
        <v>178</v>
      </c>
      <c r="F131" t="s">
        <v>179</v>
      </c>
      <c r="G131">
        <v>0</v>
      </c>
      <c r="H131">
        <v>0</v>
      </c>
      <c r="I131" t="s">
        <v>169</v>
      </c>
      <c r="J131">
        <v>0</v>
      </c>
      <c r="K131">
        <v>0</v>
      </c>
      <c r="L131" t="s">
        <v>6</v>
      </c>
      <c r="M131" t="s">
        <v>6</v>
      </c>
      <c r="N131">
        <v>0</v>
      </c>
      <c r="O131">
        <v>0</v>
      </c>
      <c r="IF131">
        <v>-1</v>
      </c>
    </row>
    <row r="132" spans="1:240" x14ac:dyDescent="0.2">
      <c r="A132">
        <v>70</v>
      </c>
      <c r="B132">
        <v>1</v>
      </c>
      <c r="D132">
        <v>7</v>
      </c>
      <c r="E132" t="s">
        <v>180</v>
      </c>
      <c r="F132" t="s">
        <v>181</v>
      </c>
      <c r="G132">
        <v>0</v>
      </c>
      <c r="H132">
        <v>0</v>
      </c>
      <c r="I132" t="s">
        <v>169</v>
      </c>
      <c r="J132">
        <v>0</v>
      </c>
      <c r="K132">
        <v>0</v>
      </c>
      <c r="L132" t="s">
        <v>6</v>
      </c>
      <c r="M132" t="s">
        <v>6</v>
      </c>
      <c r="N132">
        <v>0</v>
      </c>
      <c r="O132">
        <v>0</v>
      </c>
      <c r="IF132">
        <v>-1</v>
      </c>
    </row>
    <row r="133" spans="1:240" x14ac:dyDescent="0.2">
      <c r="A133">
        <v>70</v>
      </c>
      <c r="B133">
        <v>1</v>
      </c>
      <c r="D133">
        <v>8</v>
      </c>
      <c r="E133" t="s">
        <v>182</v>
      </c>
      <c r="F133" t="s">
        <v>183</v>
      </c>
      <c r="G133">
        <v>0</v>
      </c>
      <c r="H133">
        <v>0</v>
      </c>
      <c r="I133" t="s">
        <v>169</v>
      </c>
      <c r="J133">
        <v>0</v>
      </c>
      <c r="K133">
        <v>0</v>
      </c>
      <c r="L133" t="s">
        <v>6</v>
      </c>
      <c r="M133" t="s">
        <v>6</v>
      </c>
      <c r="N133">
        <v>0</v>
      </c>
      <c r="O133">
        <v>0</v>
      </c>
      <c r="IF133">
        <v>-1</v>
      </c>
    </row>
    <row r="134" spans="1:240" x14ac:dyDescent="0.2">
      <c r="A134">
        <v>70</v>
      </c>
      <c r="B134">
        <v>1</v>
      </c>
      <c r="D134">
        <v>9</v>
      </c>
      <c r="E134" t="s">
        <v>184</v>
      </c>
      <c r="F134" t="s">
        <v>185</v>
      </c>
      <c r="G134">
        <v>0</v>
      </c>
      <c r="H134">
        <v>0</v>
      </c>
      <c r="I134" t="s">
        <v>169</v>
      </c>
      <c r="J134">
        <v>0</v>
      </c>
      <c r="K134">
        <v>0</v>
      </c>
      <c r="L134" t="s">
        <v>6</v>
      </c>
      <c r="M134" t="s">
        <v>6</v>
      </c>
      <c r="N134">
        <v>0</v>
      </c>
      <c r="O134">
        <v>0</v>
      </c>
      <c r="IF134">
        <v>-1</v>
      </c>
    </row>
    <row r="135" spans="1:240" x14ac:dyDescent="0.2">
      <c r="A135">
        <v>70</v>
      </c>
      <c r="B135">
        <v>1</v>
      </c>
      <c r="D135">
        <v>1</v>
      </c>
      <c r="E135" t="s">
        <v>186</v>
      </c>
      <c r="F135" t="s">
        <v>187</v>
      </c>
      <c r="G135">
        <v>1</v>
      </c>
      <c r="H135">
        <v>1</v>
      </c>
      <c r="I135" t="s">
        <v>169</v>
      </c>
      <c r="J135">
        <v>0</v>
      </c>
      <c r="K135">
        <v>0</v>
      </c>
      <c r="L135" t="s">
        <v>6</v>
      </c>
      <c r="M135" t="s">
        <v>6</v>
      </c>
      <c r="N135">
        <v>0</v>
      </c>
      <c r="O135">
        <v>1</v>
      </c>
      <c r="IF135">
        <v>-1</v>
      </c>
    </row>
    <row r="136" spans="1:240" x14ac:dyDescent="0.2">
      <c r="A136">
        <v>70</v>
      </c>
      <c r="B136">
        <v>1</v>
      </c>
      <c r="D136">
        <v>2</v>
      </c>
      <c r="E136" t="s">
        <v>188</v>
      </c>
      <c r="F136" t="s">
        <v>189</v>
      </c>
      <c r="G136">
        <v>1</v>
      </c>
      <c r="H136">
        <v>1</v>
      </c>
      <c r="I136" t="s">
        <v>169</v>
      </c>
      <c r="J136">
        <v>0</v>
      </c>
      <c r="K136">
        <v>0</v>
      </c>
      <c r="L136" t="s">
        <v>6</v>
      </c>
      <c r="M136" t="s">
        <v>6</v>
      </c>
      <c r="N136">
        <v>0</v>
      </c>
      <c r="O136">
        <v>1</v>
      </c>
      <c r="IF136">
        <v>-1</v>
      </c>
    </row>
    <row r="137" spans="1:240" x14ac:dyDescent="0.2">
      <c r="A137">
        <v>70</v>
      </c>
      <c r="B137">
        <v>1</v>
      </c>
      <c r="D137">
        <v>3</v>
      </c>
      <c r="E137" t="s">
        <v>190</v>
      </c>
      <c r="F137" t="s">
        <v>191</v>
      </c>
      <c r="G137">
        <v>1</v>
      </c>
      <c r="H137">
        <v>0</v>
      </c>
      <c r="I137" t="s">
        <v>169</v>
      </c>
      <c r="J137">
        <v>0</v>
      </c>
      <c r="K137">
        <v>0</v>
      </c>
      <c r="L137" t="s">
        <v>6</v>
      </c>
      <c r="M137" t="s">
        <v>6</v>
      </c>
      <c r="N137">
        <v>0</v>
      </c>
      <c r="O137">
        <v>1</v>
      </c>
      <c r="IF137">
        <v>-1</v>
      </c>
    </row>
    <row r="138" spans="1:240" x14ac:dyDescent="0.2">
      <c r="A138">
        <v>70</v>
      </c>
      <c r="B138">
        <v>1</v>
      </c>
      <c r="D138">
        <v>4</v>
      </c>
      <c r="E138" t="s">
        <v>192</v>
      </c>
      <c r="F138" t="s">
        <v>193</v>
      </c>
      <c r="G138">
        <v>1</v>
      </c>
      <c r="H138">
        <v>0</v>
      </c>
      <c r="I138" t="s">
        <v>169</v>
      </c>
      <c r="J138">
        <v>0</v>
      </c>
      <c r="K138">
        <v>0</v>
      </c>
      <c r="L138" t="s">
        <v>6</v>
      </c>
      <c r="M138" t="s">
        <v>6</v>
      </c>
      <c r="N138">
        <v>0</v>
      </c>
      <c r="O138">
        <v>1</v>
      </c>
      <c r="IF138">
        <v>-1</v>
      </c>
    </row>
    <row r="139" spans="1:240" x14ac:dyDescent="0.2">
      <c r="A139">
        <v>70</v>
      </c>
      <c r="B139">
        <v>1</v>
      </c>
      <c r="D139">
        <v>5</v>
      </c>
      <c r="E139" t="s">
        <v>194</v>
      </c>
      <c r="F139" t="s">
        <v>195</v>
      </c>
      <c r="G139">
        <v>1</v>
      </c>
      <c r="H139">
        <v>0</v>
      </c>
      <c r="I139" t="s">
        <v>169</v>
      </c>
      <c r="J139">
        <v>0</v>
      </c>
      <c r="K139">
        <v>0</v>
      </c>
      <c r="L139" t="s">
        <v>6</v>
      </c>
      <c r="M139" t="s">
        <v>6</v>
      </c>
      <c r="N139">
        <v>0</v>
      </c>
      <c r="O139">
        <v>1</v>
      </c>
      <c r="IF139">
        <v>-1</v>
      </c>
    </row>
    <row r="140" spans="1:240" x14ac:dyDescent="0.2">
      <c r="A140">
        <v>70</v>
      </c>
      <c r="B140">
        <v>1</v>
      </c>
      <c r="D140">
        <v>6</v>
      </c>
      <c r="E140" t="s">
        <v>196</v>
      </c>
      <c r="F140" t="s">
        <v>197</v>
      </c>
      <c r="G140">
        <v>1</v>
      </c>
      <c r="H140">
        <v>0</v>
      </c>
      <c r="I140" t="s">
        <v>169</v>
      </c>
      <c r="J140">
        <v>0</v>
      </c>
      <c r="K140">
        <v>0</v>
      </c>
      <c r="L140" t="s">
        <v>6</v>
      </c>
      <c r="M140" t="s">
        <v>6</v>
      </c>
      <c r="N140">
        <v>0</v>
      </c>
      <c r="O140">
        <v>1</v>
      </c>
      <c r="IF140">
        <v>-1</v>
      </c>
    </row>
    <row r="141" spans="1:240" x14ac:dyDescent="0.2">
      <c r="A141">
        <v>70</v>
      </c>
      <c r="B141">
        <v>1</v>
      </c>
      <c r="D141">
        <v>7</v>
      </c>
      <c r="E141" t="s">
        <v>198</v>
      </c>
      <c r="F141" t="s">
        <v>199</v>
      </c>
      <c r="G141">
        <v>1</v>
      </c>
      <c r="H141">
        <v>0</v>
      </c>
      <c r="I141" t="s">
        <v>169</v>
      </c>
      <c r="J141">
        <v>0</v>
      </c>
      <c r="K141">
        <v>0</v>
      </c>
      <c r="L141" t="s">
        <v>6</v>
      </c>
      <c r="M141" t="s">
        <v>6</v>
      </c>
      <c r="N141">
        <v>0</v>
      </c>
      <c r="O141">
        <v>1</v>
      </c>
      <c r="IF141">
        <v>-1</v>
      </c>
    </row>
    <row r="142" spans="1:240" x14ac:dyDescent="0.2">
      <c r="A142">
        <v>70</v>
      </c>
      <c r="B142">
        <v>1</v>
      </c>
      <c r="D142">
        <v>8</v>
      </c>
      <c r="E142" t="s">
        <v>200</v>
      </c>
      <c r="F142" t="s">
        <v>201</v>
      </c>
      <c r="G142">
        <v>1</v>
      </c>
      <c r="H142">
        <v>0.8</v>
      </c>
      <c r="I142" t="s">
        <v>169</v>
      </c>
      <c r="J142">
        <v>0</v>
      </c>
      <c r="K142">
        <v>0</v>
      </c>
      <c r="L142" t="s">
        <v>6</v>
      </c>
      <c r="M142" t="s">
        <v>6</v>
      </c>
      <c r="N142">
        <v>0</v>
      </c>
      <c r="O142">
        <v>1</v>
      </c>
      <c r="IF142">
        <v>-1</v>
      </c>
    </row>
    <row r="143" spans="1:240" x14ac:dyDescent="0.2">
      <c r="A143">
        <v>70</v>
      </c>
      <c r="B143">
        <v>1</v>
      </c>
      <c r="D143">
        <v>9</v>
      </c>
      <c r="E143" t="s">
        <v>202</v>
      </c>
      <c r="F143" t="s">
        <v>203</v>
      </c>
      <c r="G143">
        <v>1</v>
      </c>
      <c r="H143">
        <v>0.85</v>
      </c>
      <c r="I143" t="s">
        <v>169</v>
      </c>
      <c r="J143">
        <v>0</v>
      </c>
      <c r="K143">
        <v>0</v>
      </c>
      <c r="L143" t="s">
        <v>6</v>
      </c>
      <c r="M143" t="s">
        <v>6</v>
      </c>
      <c r="N143">
        <v>0</v>
      </c>
      <c r="O143">
        <v>1</v>
      </c>
      <c r="IF143">
        <v>-1</v>
      </c>
    </row>
    <row r="144" spans="1:240" x14ac:dyDescent="0.2">
      <c r="A144">
        <v>70</v>
      </c>
      <c r="B144">
        <v>1</v>
      </c>
      <c r="D144">
        <v>10</v>
      </c>
      <c r="E144" t="s">
        <v>204</v>
      </c>
      <c r="F144" t="s">
        <v>205</v>
      </c>
      <c r="G144">
        <v>1</v>
      </c>
      <c r="H144">
        <v>0</v>
      </c>
      <c r="I144" t="s">
        <v>169</v>
      </c>
      <c r="J144">
        <v>0</v>
      </c>
      <c r="K144">
        <v>0</v>
      </c>
      <c r="L144" t="s">
        <v>6</v>
      </c>
      <c r="M144" t="s">
        <v>6</v>
      </c>
      <c r="N144">
        <v>0</v>
      </c>
      <c r="O144">
        <v>1</v>
      </c>
      <c r="IF144">
        <v>-1</v>
      </c>
    </row>
    <row r="145" spans="1:240" x14ac:dyDescent="0.2">
      <c r="A145">
        <v>70</v>
      </c>
      <c r="B145">
        <v>1</v>
      </c>
      <c r="D145">
        <v>11</v>
      </c>
      <c r="E145" t="s">
        <v>206</v>
      </c>
      <c r="F145" t="s">
        <v>207</v>
      </c>
      <c r="G145">
        <v>1</v>
      </c>
      <c r="H145">
        <v>0</v>
      </c>
      <c r="I145" t="s">
        <v>169</v>
      </c>
      <c r="J145">
        <v>0</v>
      </c>
      <c r="K145">
        <v>0</v>
      </c>
      <c r="L145" t="s">
        <v>6</v>
      </c>
      <c r="M145" t="s">
        <v>6</v>
      </c>
      <c r="N145">
        <v>0</v>
      </c>
      <c r="O145">
        <v>1</v>
      </c>
      <c r="IF145">
        <v>-1</v>
      </c>
    </row>
    <row r="146" spans="1:240" x14ac:dyDescent="0.2">
      <c r="A146">
        <v>70</v>
      </c>
      <c r="B146">
        <v>1</v>
      </c>
      <c r="D146">
        <v>12</v>
      </c>
      <c r="E146" t="s">
        <v>208</v>
      </c>
      <c r="F146" t="s">
        <v>209</v>
      </c>
      <c r="G146">
        <v>1</v>
      </c>
      <c r="H146">
        <v>0</v>
      </c>
      <c r="I146" t="s">
        <v>169</v>
      </c>
      <c r="J146">
        <v>0</v>
      </c>
      <c r="K146">
        <v>0</v>
      </c>
      <c r="L146" t="s">
        <v>6</v>
      </c>
      <c r="M146" t="s">
        <v>6</v>
      </c>
      <c r="N146">
        <v>0</v>
      </c>
      <c r="O146">
        <v>1</v>
      </c>
      <c r="IF146">
        <v>-1</v>
      </c>
    </row>
    <row r="147" spans="1:240" x14ac:dyDescent="0.2">
      <c r="A147">
        <v>70</v>
      </c>
      <c r="B147">
        <v>1</v>
      </c>
      <c r="D147">
        <v>13</v>
      </c>
      <c r="E147" t="s">
        <v>210</v>
      </c>
      <c r="F147" t="s">
        <v>211</v>
      </c>
      <c r="G147">
        <v>0.6</v>
      </c>
      <c r="H147">
        <v>0</v>
      </c>
      <c r="I147" t="s">
        <v>169</v>
      </c>
      <c r="J147">
        <v>0</v>
      </c>
      <c r="K147">
        <v>0</v>
      </c>
      <c r="L147" t="s">
        <v>6</v>
      </c>
      <c r="M147" t="s">
        <v>6</v>
      </c>
      <c r="N147">
        <v>0</v>
      </c>
      <c r="O147">
        <v>0.6</v>
      </c>
      <c r="IF147">
        <v>-1</v>
      </c>
    </row>
    <row r="148" spans="1:240" x14ac:dyDescent="0.2">
      <c r="A148">
        <v>70</v>
      </c>
      <c r="B148">
        <v>1</v>
      </c>
      <c r="D148">
        <v>14</v>
      </c>
      <c r="E148" t="s">
        <v>212</v>
      </c>
      <c r="F148" t="s">
        <v>213</v>
      </c>
      <c r="G148">
        <v>1</v>
      </c>
      <c r="H148">
        <v>0</v>
      </c>
      <c r="I148" t="s">
        <v>169</v>
      </c>
      <c r="J148">
        <v>0</v>
      </c>
      <c r="K148">
        <v>0</v>
      </c>
      <c r="L148" t="s">
        <v>6</v>
      </c>
      <c r="M148" t="s">
        <v>6</v>
      </c>
      <c r="N148">
        <v>0</v>
      </c>
      <c r="O148">
        <v>1</v>
      </c>
      <c r="IF148">
        <v>-1</v>
      </c>
    </row>
    <row r="149" spans="1:240" x14ac:dyDescent="0.2">
      <c r="A149">
        <v>70</v>
      </c>
      <c r="B149">
        <v>1</v>
      </c>
      <c r="D149">
        <v>15</v>
      </c>
      <c r="E149" t="s">
        <v>214</v>
      </c>
      <c r="F149" t="s">
        <v>215</v>
      </c>
      <c r="G149">
        <v>1.2</v>
      </c>
      <c r="H149">
        <v>0</v>
      </c>
      <c r="I149" t="s">
        <v>169</v>
      </c>
      <c r="J149">
        <v>0</v>
      </c>
      <c r="K149">
        <v>0</v>
      </c>
      <c r="L149" t="s">
        <v>6</v>
      </c>
      <c r="M149" t="s">
        <v>6</v>
      </c>
      <c r="N149">
        <v>0</v>
      </c>
      <c r="O149">
        <v>1.2</v>
      </c>
      <c r="IF149">
        <v>-1</v>
      </c>
    </row>
    <row r="150" spans="1:240" x14ac:dyDescent="0.2">
      <c r="A150">
        <v>70</v>
      </c>
      <c r="B150">
        <v>1</v>
      </c>
      <c r="D150">
        <v>16</v>
      </c>
      <c r="E150" t="s">
        <v>216</v>
      </c>
      <c r="F150" t="s">
        <v>217</v>
      </c>
      <c r="G150">
        <v>1</v>
      </c>
      <c r="H150">
        <v>0</v>
      </c>
      <c r="I150" t="s">
        <v>169</v>
      </c>
      <c r="J150">
        <v>0</v>
      </c>
      <c r="K150">
        <v>0</v>
      </c>
      <c r="L150" t="s">
        <v>6</v>
      </c>
      <c r="M150" t="s">
        <v>6</v>
      </c>
      <c r="N150">
        <v>0</v>
      </c>
      <c r="O150">
        <v>1</v>
      </c>
      <c r="IF150">
        <v>-1</v>
      </c>
    </row>
    <row r="151" spans="1:240" x14ac:dyDescent="0.2">
      <c r="A151">
        <v>70</v>
      </c>
      <c r="B151">
        <v>1</v>
      </c>
      <c r="D151">
        <v>17</v>
      </c>
      <c r="E151" t="s">
        <v>218</v>
      </c>
      <c r="F151" t="s">
        <v>219</v>
      </c>
      <c r="G151">
        <v>1</v>
      </c>
      <c r="H151">
        <v>0</v>
      </c>
      <c r="I151" t="s">
        <v>169</v>
      </c>
      <c r="J151">
        <v>0</v>
      </c>
      <c r="K151">
        <v>0</v>
      </c>
      <c r="L151" t="s">
        <v>6</v>
      </c>
      <c r="M151" t="s">
        <v>6</v>
      </c>
      <c r="N151">
        <v>0</v>
      </c>
      <c r="O151">
        <v>1</v>
      </c>
      <c r="IF151">
        <v>-1</v>
      </c>
    </row>
    <row r="152" spans="1:240" x14ac:dyDescent="0.2">
      <c r="A152">
        <v>70</v>
      </c>
      <c r="B152">
        <v>1</v>
      </c>
      <c r="D152">
        <v>18</v>
      </c>
      <c r="E152" t="s">
        <v>220</v>
      </c>
      <c r="F152" t="s">
        <v>221</v>
      </c>
      <c r="G152">
        <v>1</v>
      </c>
      <c r="H152">
        <v>0</v>
      </c>
      <c r="I152" t="s">
        <v>169</v>
      </c>
      <c r="J152">
        <v>0</v>
      </c>
      <c r="K152">
        <v>0</v>
      </c>
      <c r="L152" t="s">
        <v>6</v>
      </c>
      <c r="M152" t="s">
        <v>6</v>
      </c>
      <c r="N152">
        <v>0</v>
      </c>
      <c r="O152">
        <v>1</v>
      </c>
      <c r="IF152">
        <v>-1</v>
      </c>
    </row>
    <row r="153" spans="1:240" x14ac:dyDescent="0.2">
      <c r="A153">
        <v>70</v>
      </c>
      <c r="B153">
        <v>1</v>
      </c>
      <c r="D153">
        <v>19</v>
      </c>
      <c r="E153" t="s">
        <v>222</v>
      </c>
      <c r="F153" t="s">
        <v>219</v>
      </c>
      <c r="G153">
        <v>1</v>
      </c>
      <c r="H153">
        <v>0</v>
      </c>
      <c r="I153" t="s">
        <v>169</v>
      </c>
      <c r="J153">
        <v>0</v>
      </c>
      <c r="K153">
        <v>0</v>
      </c>
      <c r="L153" t="s">
        <v>6</v>
      </c>
      <c r="M153" t="s">
        <v>6</v>
      </c>
      <c r="N153">
        <v>0</v>
      </c>
      <c r="O153">
        <v>1</v>
      </c>
      <c r="IF153">
        <v>-1</v>
      </c>
    </row>
    <row r="154" spans="1:240" x14ac:dyDescent="0.2">
      <c r="A154">
        <v>70</v>
      </c>
      <c r="B154">
        <v>1</v>
      </c>
      <c r="D154">
        <v>20</v>
      </c>
      <c r="E154" t="s">
        <v>223</v>
      </c>
      <c r="F154" t="s">
        <v>221</v>
      </c>
      <c r="G154">
        <v>1</v>
      </c>
      <c r="H154">
        <v>0</v>
      </c>
      <c r="I154" t="s">
        <v>169</v>
      </c>
      <c r="J154">
        <v>0</v>
      </c>
      <c r="K154">
        <v>0</v>
      </c>
      <c r="L154" t="s">
        <v>6</v>
      </c>
      <c r="M154" t="s">
        <v>6</v>
      </c>
      <c r="N154">
        <v>0</v>
      </c>
      <c r="O154">
        <v>1</v>
      </c>
      <c r="IF154">
        <v>-1</v>
      </c>
    </row>
    <row r="155" spans="1:240" x14ac:dyDescent="0.2">
      <c r="A155">
        <v>70</v>
      </c>
      <c r="B155">
        <v>1</v>
      </c>
      <c r="D155">
        <v>21</v>
      </c>
      <c r="E155" t="s">
        <v>224</v>
      </c>
      <c r="F155" t="s">
        <v>225</v>
      </c>
      <c r="G155">
        <v>0</v>
      </c>
      <c r="H155">
        <v>0</v>
      </c>
      <c r="I155" t="s">
        <v>169</v>
      </c>
      <c r="J155">
        <v>0</v>
      </c>
      <c r="K155">
        <v>0</v>
      </c>
      <c r="L155" t="s">
        <v>6</v>
      </c>
      <c r="M155" t="s">
        <v>6</v>
      </c>
      <c r="N155">
        <v>0</v>
      </c>
      <c r="O155">
        <v>0</v>
      </c>
      <c r="IF155">
        <v>-1</v>
      </c>
    </row>
    <row r="156" spans="1:240" x14ac:dyDescent="0.2">
      <c r="IF156">
        <v>-1</v>
      </c>
    </row>
    <row r="157" spans="1:240" x14ac:dyDescent="0.2">
      <c r="A157">
        <v>-1</v>
      </c>
      <c r="IF157">
        <v>-1</v>
      </c>
    </row>
    <row r="158" spans="1:240" x14ac:dyDescent="0.2">
      <c r="IF158">
        <v>-1</v>
      </c>
    </row>
    <row r="159" spans="1:240" x14ac:dyDescent="0.2">
      <c r="A159" s="4">
        <v>75</v>
      </c>
      <c r="B159" s="4" t="s">
        <v>226</v>
      </c>
      <c r="C159" s="4">
        <v>2000</v>
      </c>
      <c r="D159" s="4">
        <v>0</v>
      </c>
      <c r="E159" s="4">
        <v>1</v>
      </c>
      <c r="F159" s="4">
        <v>0</v>
      </c>
      <c r="G159" s="4">
        <v>0</v>
      </c>
      <c r="H159" s="4">
        <v>1</v>
      </c>
      <c r="I159" s="4">
        <v>0</v>
      </c>
      <c r="J159" s="4">
        <v>4</v>
      </c>
      <c r="K159" s="4">
        <v>0</v>
      </c>
      <c r="L159" s="4">
        <v>0</v>
      </c>
      <c r="M159" s="4">
        <v>0</v>
      </c>
      <c r="N159" s="4">
        <v>34735118</v>
      </c>
      <c r="O159" s="4">
        <v>1</v>
      </c>
      <c r="IF159">
        <v>-1</v>
      </c>
    </row>
    <row r="160" spans="1:240" x14ac:dyDescent="0.2">
      <c r="A160" s="4">
        <v>75</v>
      </c>
      <c r="B160" s="4" t="s">
        <v>227</v>
      </c>
      <c r="C160" s="4">
        <v>20198</v>
      </c>
      <c r="D160" s="4">
        <v>1</v>
      </c>
      <c r="E160" s="4">
        <v>0</v>
      </c>
      <c r="F160" s="4">
        <v>0</v>
      </c>
      <c r="G160" s="4">
        <v>0</v>
      </c>
      <c r="H160" s="4">
        <v>1</v>
      </c>
      <c r="I160" s="4">
        <v>0</v>
      </c>
      <c r="J160" s="4">
        <v>4</v>
      </c>
      <c r="K160" s="4">
        <v>0</v>
      </c>
      <c r="L160" s="4">
        <v>0</v>
      </c>
      <c r="M160" s="4">
        <v>1</v>
      </c>
      <c r="N160" s="4">
        <v>34735140</v>
      </c>
      <c r="O160" s="4">
        <v>2</v>
      </c>
      <c r="IF160">
        <v>-1</v>
      </c>
    </row>
    <row r="161" spans="1:240" x14ac:dyDescent="0.2">
      <c r="A161" s="6">
        <v>3</v>
      </c>
      <c r="B161" s="6" t="s">
        <v>228</v>
      </c>
      <c r="C161" s="6">
        <v>6.41</v>
      </c>
      <c r="D161" s="6">
        <v>1</v>
      </c>
      <c r="E161" s="6">
        <v>1</v>
      </c>
      <c r="F161" s="6">
        <v>1</v>
      </c>
      <c r="G161" s="6">
        <v>1</v>
      </c>
      <c r="H161" s="6">
        <v>6.78</v>
      </c>
      <c r="I161" s="6">
        <v>6.78</v>
      </c>
      <c r="J161" s="6">
        <v>1</v>
      </c>
      <c r="K161" s="6">
        <v>12.4</v>
      </c>
      <c r="L161" s="6">
        <v>5.74</v>
      </c>
      <c r="M161" s="6">
        <v>6.41</v>
      </c>
      <c r="N161" s="6">
        <v>1</v>
      </c>
      <c r="O161" s="6">
        <v>6.78</v>
      </c>
      <c r="P161" s="6">
        <v>6.78</v>
      </c>
      <c r="Q161" s="6">
        <v>12.4</v>
      </c>
      <c r="R161" s="6">
        <v>5.74</v>
      </c>
      <c r="S161" s="6" t="s">
        <v>6</v>
      </c>
      <c r="T161" s="6" t="s">
        <v>6</v>
      </c>
      <c r="U161" s="6" t="s">
        <v>6</v>
      </c>
      <c r="V161" s="6" t="s">
        <v>6</v>
      </c>
      <c r="W161" s="6" t="s">
        <v>6</v>
      </c>
      <c r="X161" s="6" t="s">
        <v>6</v>
      </c>
      <c r="Y161" s="6" t="s">
        <v>6</v>
      </c>
      <c r="Z161" s="6" t="s">
        <v>6</v>
      </c>
      <c r="AA161" s="6" t="s">
        <v>6</v>
      </c>
      <c r="AB161" s="6" t="s">
        <v>6</v>
      </c>
      <c r="AC161" s="6" t="s">
        <v>6</v>
      </c>
      <c r="AD161" s="6" t="s">
        <v>6</v>
      </c>
      <c r="AE161" s="6" t="s">
        <v>6</v>
      </c>
      <c r="AF161" s="6" t="s">
        <v>6</v>
      </c>
      <c r="AG161" s="6" t="s">
        <v>6</v>
      </c>
      <c r="AH161" s="6" t="s">
        <v>6</v>
      </c>
      <c r="IF161">
        <v>-1</v>
      </c>
    </row>
    <row r="162" spans="1:240" x14ac:dyDescent="0.2">
      <c r="IF162">
        <v>-1</v>
      </c>
    </row>
    <row r="163" spans="1:240" x14ac:dyDescent="0.2">
      <c r="IF163">
        <v>-1</v>
      </c>
    </row>
    <row r="164" spans="1:240" x14ac:dyDescent="0.2">
      <c r="IF164">
        <v>-1</v>
      </c>
    </row>
    <row r="165" spans="1:240" x14ac:dyDescent="0.2">
      <c r="A165">
        <v>65</v>
      </c>
      <c r="C165">
        <v>1</v>
      </c>
      <c r="D165">
        <v>0</v>
      </c>
      <c r="E165">
        <v>245</v>
      </c>
      <c r="IF165">
        <v>-1</v>
      </c>
    </row>
  </sheetData>
  <phoneticPr fontId="0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RowHeight="12.75" x14ac:dyDescent="0.2"/>
  <sheetData>
    <row r="1" spans="1:133" x14ac:dyDescent="0.2">
      <c r="A1">
        <v>0</v>
      </c>
      <c r="B1" t="s">
        <v>0</v>
      </c>
      <c r="D1" t="s">
        <v>229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40149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565256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34735118</v>
      </c>
      <c r="E14" s="1">
        <v>34735140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(Source!F84)/1000</f>
        <v>18.562000000000001</v>
      </c>
      <c r="F16" s="8">
        <f>(Source!F85)/1000</f>
        <v>1.5669999999999999</v>
      </c>
      <c r="G16" s="8">
        <f>(Source!F76)/1000</f>
        <v>0</v>
      </c>
      <c r="H16" s="8">
        <f>(Source!F86)/1000+(Source!F87)/1000</f>
        <v>2.3370000000000002</v>
      </c>
      <c r="I16" s="8">
        <f>E16+F16+G16+H16</f>
        <v>22.466000000000001</v>
      </c>
      <c r="J16" s="8">
        <f>(Source!F82)/1000</f>
        <v>1.431</v>
      </c>
      <c r="T16" s="9">
        <f>(Source!P84)/1000</f>
        <v>118.97</v>
      </c>
      <c r="U16" s="9">
        <f>(Source!P85)/1000</f>
        <v>10.053000000000001</v>
      </c>
      <c r="V16" s="9">
        <f>(Source!P76)/1000</f>
        <v>0</v>
      </c>
      <c r="W16" s="9">
        <f>(Source!P86)/1000+(Source!P87)/1000</f>
        <v>28.981000000000002</v>
      </c>
      <c r="X16" s="9">
        <f>T16+U16+V16+W16</f>
        <v>158.00399999999999</v>
      </c>
      <c r="Y16" s="9">
        <f>(Source!P82)/1000</f>
        <v>16.004999999999999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20753</v>
      </c>
      <c r="AU16" s="8">
        <v>19134</v>
      </c>
      <c r="AV16" s="8">
        <v>0</v>
      </c>
      <c r="AW16" s="8">
        <v>0</v>
      </c>
      <c r="AX16" s="8">
        <v>0</v>
      </c>
      <c r="AY16" s="8">
        <v>188</v>
      </c>
      <c r="AZ16" s="8">
        <v>20</v>
      </c>
      <c r="BA16" s="8">
        <v>1431</v>
      </c>
      <c r="BB16" s="8">
        <v>18562</v>
      </c>
      <c r="BC16" s="8">
        <v>1567</v>
      </c>
      <c r="BD16" s="8">
        <v>2337</v>
      </c>
      <c r="BE16" s="8">
        <v>0</v>
      </c>
      <c r="BF16" s="8">
        <v>110.89320000000001</v>
      </c>
      <c r="BG16" s="8">
        <v>1.4714</v>
      </c>
      <c r="BH16" s="8">
        <v>0</v>
      </c>
      <c r="BI16" s="8">
        <v>1049</v>
      </c>
      <c r="BJ16" s="8">
        <v>664</v>
      </c>
      <c r="BK16" s="8">
        <v>22466</v>
      </c>
      <c r="BR16" s="9">
        <v>139855</v>
      </c>
      <c r="BS16" s="9">
        <v>122644</v>
      </c>
      <c r="BT16" s="9">
        <v>0</v>
      </c>
      <c r="BU16" s="9">
        <v>0</v>
      </c>
      <c r="BV16" s="9">
        <v>0</v>
      </c>
      <c r="BW16" s="9">
        <v>1206</v>
      </c>
      <c r="BX16" s="9">
        <v>123</v>
      </c>
      <c r="BY16" s="9">
        <v>16005</v>
      </c>
      <c r="BZ16" s="9">
        <v>118970</v>
      </c>
      <c r="CA16" s="9">
        <v>10053</v>
      </c>
      <c r="CB16" s="9">
        <v>28981</v>
      </c>
      <c r="CC16" s="9">
        <v>0</v>
      </c>
      <c r="CD16" s="9">
        <v>110.89320000000001</v>
      </c>
      <c r="CE16" s="9">
        <v>1.4714</v>
      </c>
      <c r="CF16" s="9">
        <v>0</v>
      </c>
      <c r="CG16" s="9">
        <v>11160</v>
      </c>
      <c r="CH16" s="9">
        <v>6989</v>
      </c>
      <c r="CI16" s="9">
        <v>158004</v>
      </c>
    </row>
    <row r="18" spans="1:40" x14ac:dyDescent="0.2">
      <c r="A18">
        <v>51</v>
      </c>
      <c r="E18" s="10">
        <f>SUMIF(A16:A17,3,E16:E17)</f>
        <v>18.562000000000001</v>
      </c>
      <c r="F18" s="10">
        <f>SUMIF(A16:A17,3,F16:F17)</f>
        <v>1.5669999999999999</v>
      </c>
      <c r="G18" s="10">
        <f>SUMIF(A16:A17,3,G16:G17)</f>
        <v>0</v>
      </c>
      <c r="H18" s="10">
        <f>SUMIF(A16:A17,3,H16:H17)</f>
        <v>2.3370000000000002</v>
      </c>
      <c r="I18" s="10">
        <f>SUMIF(A16:A17,3,I16:I17)</f>
        <v>22.466000000000001</v>
      </c>
      <c r="J18" s="10">
        <f>SUMIF(A16:A17,3,J16:J17)</f>
        <v>1.431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118.97</v>
      </c>
      <c r="U18" s="3">
        <f>SUMIF(A16:A17,3,U16:U17)</f>
        <v>10.053000000000001</v>
      </c>
      <c r="V18" s="3">
        <f>SUMIF(A16:A17,3,V16:V17)</f>
        <v>0</v>
      </c>
      <c r="W18" s="3">
        <f>SUMIF(A16:A17,3,W16:W17)</f>
        <v>28.981000000000002</v>
      </c>
      <c r="X18" s="3">
        <f>SUMIF(A16:A17,3,X16:X17)</f>
        <v>158.00399999999999</v>
      </c>
      <c r="Y18" s="3">
        <f>SUMIF(A16:A17,3,Y16:Y17)</f>
        <v>16.004999999999999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20753</v>
      </c>
      <c r="G20" s="5" t="s">
        <v>115</v>
      </c>
      <c r="H20" s="5" t="s">
        <v>116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139855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19134</v>
      </c>
      <c r="G21" s="5" t="s">
        <v>117</v>
      </c>
      <c r="H21" s="5" t="s">
        <v>118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122644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119</v>
      </c>
      <c r="H22" s="5" t="s">
        <v>120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19134</v>
      </c>
      <c r="G23" s="5" t="s">
        <v>121</v>
      </c>
      <c r="H23" s="5" t="s">
        <v>122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122644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19134</v>
      </c>
      <c r="G24" s="5" t="s">
        <v>123</v>
      </c>
      <c r="H24" s="5" t="s">
        <v>124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122644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125</v>
      </c>
      <c r="H25" s="5" t="s">
        <v>126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19134</v>
      </c>
      <c r="G26" s="5" t="s">
        <v>127</v>
      </c>
      <c r="H26" s="5" t="s">
        <v>128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122644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129</v>
      </c>
      <c r="H27" s="5" t="s">
        <v>130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131</v>
      </c>
      <c r="H28" s="5" t="s">
        <v>132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133</v>
      </c>
      <c r="H29" s="5" t="s">
        <v>134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188</v>
      </c>
      <c r="G30" s="5" t="s">
        <v>135</v>
      </c>
      <c r="H30" s="5" t="s">
        <v>136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1206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137</v>
      </c>
      <c r="H31" s="5" t="s">
        <v>138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20</v>
      </c>
      <c r="G32" s="5" t="s">
        <v>139</v>
      </c>
      <c r="H32" s="5" t="s">
        <v>140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123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1431</v>
      </c>
      <c r="G33" s="5" t="s">
        <v>141</v>
      </c>
      <c r="H33" s="5" t="s">
        <v>142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16005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143</v>
      </c>
      <c r="H34" s="5" t="s">
        <v>144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18562</v>
      </c>
      <c r="G35" s="5" t="s">
        <v>145</v>
      </c>
      <c r="H35" s="5" t="s">
        <v>146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118970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1567</v>
      </c>
      <c r="G36" s="5" t="s">
        <v>147</v>
      </c>
      <c r="H36" s="5" t="s">
        <v>148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10053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2337</v>
      </c>
      <c r="G37" s="5" t="s">
        <v>149</v>
      </c>
      <c r="H37" s="5" t="s">
        <v>150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28981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151</v>
      </c>
      <c r="H38" s="5" t="s">
        <v>152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153</v>
      </c>
      <c r="H39" s="5" t="s">
        <v>154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110.89320000000001</v>
      </c>
      <c r="G40" s="5" t="s">
        <v>155</v>
      </c>
      <c r="H40" s="5" t="s">
        <v>156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110.89320000000001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1.4714</v>
      </c>
      <c r="G41" s="5" t="s">
        <v>157</v>
      </c>
      <c r="H41" s="5" t="s">
        <v>158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1.4714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159</v>
      </c>
      <c r="H42" s="5" t="s">
        <v>160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1049</v>
      </c>
      <c r="G43" s="5" t="s">
        <v>161</v>
      </c>
      <c r="H43" s="5" t="s">
        <v>162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11160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664</v>
      </c>
      <c r="G44" s="5" t="s">
        <v>163</v>
      </c>
      <c r="H44" s="5" t="s">
        <v>164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6989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22466</v>
      </c>
      <c r="G45" s="5" t="s">
        <v>165</v>
      </c>
      <c r="H45" s="5" t="s">
        <v>166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158004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226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34735118</v>
      </c>
      <c r="O50" s="4">
        <v>1</v>
      </c>
    </row>
    <row r="51" spans="1:34" x14ac:dyDescent="0.2">
      <c r="A51" s="4">
        <v>75</v>
      </c>
      <c r="B51" s="4" t="s">
        <v>227</v>
      </c>
      <c r="C51" s="4">
        <v>20198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34735140</v>
      </c>
      <c r="O51" s="4">
        <v>2</v>
      </c>
    </row>
    <row r="52" spans="1:34" x14ac:dyDescent="0.2">
      <c r="A52" s="6">
        <v>3</v>
      </c>
      <c r="B52" s="6" t="s">
        <v>228</v>
      </c>
      <c r="C52" s="6">
        <v>6.41</v>
      </c>
      <c r="D52" s="6">
        <v>1</v>
      </c>
      <c r="E52" s="6">
        <v>1</v>
      </c>
      <c r="F52" s="6">
        <v>1</v>
      </c>
      <c r="G52" s="6">
        <v>1</v>
      </c>
      <c r="H52" s="6">
        <v>6.78</v>
      </c>
      <c r="I52" s="6">
        <v>6.78</v>
      </c>
      <c r="J52" s="6">
        <v>1</v>
      </c>
      <c r="K52" s="6">
        <v>12.4</v>
      </c>
      <c r="L52" s="6">
        <v>5.74</v>
      </c>
      <c r="M52" s="6">
        <v>6.41</v>
      </c>
      <c r="N52" s="6">
        <v>1</v>
      </c>
      <c r="O52" s="6">
        <v>6.78</v>
      </c>
      <c r="P52" s="6">
        <v>6.78</v>
      </c>
      <c r="Q52" s="6">
        <v>12.4</v>
      </c>
      <c r="R52" s="6">
        <v>5.74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honeticPr fontId="0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86"/>
  <sheetViews>
    <sheetView workbookViewId="0"/>
  </sheetViews>
  <sheetFormatPr defaultRowHeight="12.75" x14ac:dyDescent="0.2"/>
  <sheetData>
    <row r="1" spans="1:200" x14ac:dyDescent="0.2">
      <c r="A1">
        <f>ROW(Source!A24)</f>
        <v>24</v>
      </c>
      <c r="B1">
        <v>34735118</v>
      </c>
      <c r="C1">
        <v>34735166</v>
      </c>
      <c r="D1">
        <v>31715109</v>
      </c>
      <c r="E1">
        <v>1</v>
      </c>
      <c r="F1">
        <v>1</v>
      </c>
      <c r="G1">
        <v>1</v>
      </c>
      <c r="H1">
        <v>1</v>
      </c>
      <c r="I1" t="s">
        <v>230</v>
      </c>
      <c r="J1" t="s">
        <v>6</v>
      </c>
      <c r="K1" t="s">
        <v>231</v>
      </c>
      <c r="L1">
        <v>1191</v>
      </c>
      <c r="N1">
        <v>1013</v>
      </c>
      <c r="O1" t="s">
        <v>232</v>
      </c>
      <c r="P1" t="s">
        <v>232</v>
      </c>
      <c r="Q1">
        <v>1</v>
      </c>
      <c r="W1">
        <v>0</v>
      </c>
      <c r="X1">
        <v>-784637506</v>
      </c>
      <c r="Y1">
        <v>3.09</v>
      </c>
      <c r="AA1">
        <v>0</v>
      </c>
      <c r="AB1">
        <v>0</v>
      </c>
      <c r="AC1">
        <v>0</v>
      </c>
      <c r="AD1">
        <v>8.74</v>
      </c>
      <c r="AE1">
        <v>0</v>
      </c>
      <c r="AF1">
        <v>0</v>
      </c>
      <c r="AG1">
        <v>0</v>
      </c>
      <c r="AH1">
        <v>8.74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6</v>
      </c>
      <c r="AT1">
        <v>3.09</v>
      </c>
      <c r="AU1" t="s">
        <v>6</v>
      </c>
      <c r="AV1">
        <v>1</v>
      </c>
      <c r="AW1">
        <v>2</v>
      </c>
      <c r="AX1">
        <v>34735167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6.18</v>
      </c>
      <c r="CY1">
        <f>AD1</f>
        <v>8.74</v>
      </c>
      <c r="CZ1">
        <f>AH1</f>
        <v>8.74</v>
      </c>
      <c r="DA1">
        <f>AL1</f>
        <v>1</v>
      </c>
      <c r="DB1">
        <v>0</v>
      </c>
      <c r="GQ1">
        <v>-1</v>
      </c>
      <c r="GR1">
        <v>-1</v>
      </c>
    </row>
    <row r="2" spans="1:200" x14ac:dyDescent="0.2">
      <c r="A2">
        <f>ROW(Source!A24)</f>
        <v>24</v>
      </c>
      <c r="B2">
        <v>34735118</v>
      </c>
      <c r="C2">
        <v>34735166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233</v>
      </c>
      <c r="J2" t="s">
        <v>6</v>
      </c>
      <c r="K2" t="s">
        <v>234</v>
      </c>
      <c r="L2">
        <v>1191</v>
      </c>
      <c r="N2">
        <v>1013</v>
      </c>
      <c r="O2" t="s">
        <v>232</v>
      </c>
      <c r="P2" t="s">
        <v>232</v>
      </c>
      <c r="Q2">
        <v>1</v>
      </c>
      <c r="W2">
        <v>0</v>
      </c>
      <c r="X2">
        <v>-1417349443</v>
      </c>
      <c r="Y2">
        <v>0.11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0.11</v>
      </c>
      <c r="AU2" t="s">
        <v>6</v>
      </c>
      <c r="AV2">
        <v>2</v>
      </c>
      <c r="AW2">
        <v>2</v>
      </c>
      <c r="AX2">
        <v>34735168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0.22</v>
      </c>
      <c r="CY2">
        <f>AD2</f>
        <v>0</v>
      </c>
      <c r="CZ2">
        <f>AH2</f>
        <v>0</v>
      </c>
      <c r="DA2">
        <f>AL2</f>
        <v>1</v>
      </c>
      <c r="DB2">
        <v>0</v>
      </c>
      <c r="GQ2">
        <v>-1</v>
      </c>
      <c r="GR2">
        <v>-1</v>
      </c>
    </row>
    <row r="3" spans="1:200" x14ac:dyDescent="0.2">
      <c r="A3">
        <f>ROW(Source!A24)</f>
        <v>24</v>
      </c>
      <c r="B3">
        <v>34735118</v>
      </c>
      <c r="C3">
        <v>34735166</v>
      </c>
      <c r="D3">
        <v>31528142</v>
      </c>
      <c r="E3">
        <v>1</v>
      </c>
      <c r="F3">
        <v>1</v>
      </c>
      <c r="G3">
        <v>1</v>
      </c>
      <c r="H3">
        <v>2</v>
      </c>
      <c r="I3" t="s">
        <v>235</v>
      </c>
      <c r="J3" t="s">
        <v>236</v>
      </c>
      <c r="K3" t="s">
        <v>237</v>
      </c>
      <c r="L3">
        <v>1368</v>
      </c>
      <c r="N3">
        <v>1011</v>
      </c>
      <c r="O3" t="s">
        <v>238</v>
      </c>
      <c r="P3" t="s">
        <v>238</v>
      </c>
      <c r="Q3">
        <v>1</v>
      </c>
      <c r="W3">
        <v>0</v>
      </c>
      <c r="X3">
        <v>1372534845</v>
      </c>
      <c r="Y3">
        <v>0.11</v>
      </c>
      <c r="AA3">
        <v>0</v>
      </c>
      <c r="AB3">
        <v>65.709999999999994</v>
      </c>
      <c r="AC3">
        <v>11.6</v>
      </c>
      <c r="AD3">
        <v>0</v>
      </c>
      <c r="AE3">
        <v>0</v>
      </c>
      <c r="AF3">
        <v>65.709999999999994</v>
      </c>
      <c r="AG3">
        <v>11.6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6</v>
      </c>
      <c r="AT3">
        <v>0.11</v>
      </c>
      <c r="AU3" t="s">
        <v>6</v>
      </c>
      <c r="AV3">
        <v>0</v>
      </c>
      <c r="AW3">
        <v>2</v>
      </c>
      <c r="AX3">
        <v>34735169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0.22</v>
      </c>
      <c r="CY3">
        <f>AB3</f>
        <v>65.709999999999994</v>
      </c>
      <c r="CZ3">
        <f>AF3</f>
        <v>65.709999999999994</v>
      </c>
      <c r="DA3">
        <f>AJ3</f>
        <v>1</v>
      </c>
      <c r="DB3">
        <v>0</v>
      </c>
      <c r="GQ3">
        <v>-1</v>
      </c>
      <c r="GR3">
        <v>-1</v>
      </c>
    </row>
    <row r="4" spans="1:200" x14ac:dyDescent="0.2">
      <c r="A4">
        <f>ROW(Source!A24)</f>
        <v>24</v>
      </c>
      <c r="B4">
        <v>34735118</v>
      </c>
      <c r="C4">
        <v>34735166</v>
      </c>
      <c r="D4">
        <v>0</v>
      </c>
      <c r="E4">
        <v>0</v>
      </c>
      <c r="F4">
        <v>1</v>
      </c>
      <c r="G4">
        <v>1</v>
      </c>
      <c r="H4">
        <v>3</v>
      </c>
      <c r="I4" t="s">
        <v>23</v>
      </c>
      <c r="J4" t="s">
        <v>6</v>
      </c>
      <c r="K4" t="s">
        <v>24</v>
      </c>
      <c r="L4">
        <v>1669</v>
      </c>
      <c r="N4">
        <v>1013</v>
      </c>
      <c r="O4" t="s">
        <v>25</v>
      </c>
      <c r="P4" t="s">
        <v>25</v>
      </c>
      <c r="Q4">
        <v>1</v>
      </c>
      <c r="W4">
        <v>0</v>
      </c>
      <c r="X4">
        <v>-1313475352</v>
      </c>
      <c r="Y4">
        <v>1</v>
      </c>
      <c r="AA4">
        <v>5044.3100000000004</v>
      </c>
      <c r="AB4">
        <v>0</v>
      </c>
      <c r="AC4">
        <v>0</v>
      </c>
      <c r="AD4">
        <v>0</v>
      </c>
      <c r="AE4">
        <v>5044.3100000000004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0</v>
      </c>
      <c r="AP4">
        <v>1</v>
      </c>
      <c r="AQ4">
        <v>0</v>
      </c>
      <c r="AR4">
        <v>0</v>
      </c>
      <c r="AS4" t="s">
        <v>6</v>
      </c>
      <c r="AT4">
        <v>1</v>
      </c>
      <c r="AU4" t="s">
        <v>6</v>
      </c>
      <c r="AV4">
        <v>0</v>
      </c>
      <c r="AW4">
        <v>1</v>
      </c>
      <c r="AX4">
        <v>-1</v>
      </c>
      <c r="AY4">
        <v>0</v>
      </c>
      <c r="AZ4">
        <v>0</v>
      </c>
      <c r="BA4" t="s">
        <v>6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2</v>
      </c>
      <c r="CY4">
        <f>AA4</f>
        <v>5044.3100000000004</v>
      </c>
      <c r="CZ4">
        <f>AE4</f>
        <v>5044.3100000000004</v>
      </c>
      <c r="DA4">
        <f>AI4</f>
        <v>1</v>
      </c>
      <c r="DB4">
        <v>0</v>
      </c>
      <c r="DH4">
        <f>Source!I24*SmtRes!Y4</f>
        <v>2</v>
      </c>
      <c r="DI4">
        <f>AA4</f>
        <v>5044.3100000000004</v>
      </c>
      <c r="DK4">
        <f>Source!BC24</f>
        <v>1</v>
      </c>
      <c r="GP4">
        <v>1</v>
      </c>
      <c r="GQ4">
        <v>-1</v>
      </c>
      <c r="GR4">
        <v>-1</v>
      </c>
    </row>
    <row r="5" spans="1:200" x14ac:dyDescent="0.2">
      <c r="A5">
        <f>ROW(Source!A25)</f>
        <v>25</v>
      </c>
      <c r="B5">
        <v>34735140</v>
      </c>
      <c r="C5">
        <v>34735166</v>
      </c>
      <c r="D5">
        <v>31715109</v>
      </c>
      <c r="E5">
        <v>1</v>
      </c>
      <c r="F5">
        <v>1</v>
      </c>
      <c r="G5">
        <v>1</v>
      </c>
      <c r="H5">
        <v>1</v>
      </c>
      <c r="I5" t="s">
        <v>230</v>
      </c>
      <c r="J5" t="s">
        <v>6</v>
      </c>
      <c r="K5" t="s">
        <v>231</v>
      </c>
      <c r="L5">
        <v>1191</v>
      </c>
      <c r="N5">
        <v>1013</v>
      </c>
      <c r="O5" t="s">
        <v>232</v>
      </c>
      <c r="P5" t="s">
        <v>232</v>
      </c>
      <c r="Q5">
        <v>1</v>
      </c>
      <c r="W5">
        <v>0</v>
      </c>
      <c r="X5">
        <v>-784637506</v>
      </c>
      <c r="Y5">
        <v>3.09</v>
      </c>
      <c r="AA5">
        <v>0</v>
      </c>
      <c r="AB5">
        <v>0</v>
      </c>
      <c r="AC5">
        <v>0</v>
      </c>
      <c r="AD5">
        <v>56.02</v>
      </c>
      <c r="AE5">
        <v>0</v>
      </c>
      <c r="AF5">
        <v>0</v>
      </c>
      <c r="AG5">
        <v>0</v>
      </c>
      <c r="AH5">
        <v>8.74</v>
      </c>
      <c r="AI5">
        <v>1</v>
      </c>
      <c r="AJ5">
        <v>1</v>
      </c>
      <c r="AK5">
        <v>1</v>
      </c>
      <c r="AL5">
        <v>6.41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3.09</v>
      </c>
      <c r="AU5" t="s">
        <v>6</v>
      </c>
      <c r="AV5">
        <v>1</v>
      </c>
      <c r="AW5">
        <v>2</v>
      </c>
      <c r="AX5">
        <v>34735167</v>
      </c>
      <c r="AY5">
        <v>1</v>
      </c>
      <c r="AZ5">
        <v>0</v>
      </c>
      <c r="BA5">
        <v>7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6.18</v>
      </c>
      <c r="CY5">
        <f>AD5</f>
        <v>56.02</v>
      </c>
      <c r="CZ5">
        <f>AH5</f>
        <v>8.74</v>
      </c>
      <c r="DA5">
        <f>AL5</f>
        <v>6.41</v>
      </c>
      <c r="DB5">
        <v>0</v>
      </c>
      <c r="GQ5">
        <v>-1</v>
      </c>
      <c r="GR5">
        <v>-1</v>
      </c>
    </row>
    <row r="6" spans="1:200" x14ac:dyDescent="0.2">
      <c r="A6">
        <f>ROW(Source!A25)</f>
        <v>25</v>
      </c>
      <c r="B6">
        <v>34735140</v>
      </c>
      <c r="C6">
        <v>34735166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233</v>
      </c>
      <c r="J6" t="s">
        <v>6</v>
      </c>
      <c r="K6" t="s">
        <v>234</v>
      </c>
      <c r="L6">
        <v>1191</v>
      </c>
      <c r="N6">
        <v>1013</v>
      </c>
      <c r="O6" t="s">
        <v>232</v>
      </c>
      <c r="P6" t="s">
        <v>232</v>
      </c>
      <c r="Q6">
        <v>1</v>
      </c>
      <c r="W6">
        <v>0</v>
      </c>
      <c r="X6">
        <v>-1417349443</v>
      </c>
      <c r="Y6">
        <v>0.11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6.41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0.11</v>
      </c>
      <c r="AU6" t="s">
        <v>6</v>
      </c>
      <c r="AV6">
        <v>2</v>
      </c>
      <c r="AW6">
        <v>2</v>
      </c>
      <c r="AX6">
        <v>34735168</v>
      </c>
      <c r="AY6">
        <v>1</v>
      </c>
      <c r="AZ6">
        <v>0</v>
      </c>
      <c r="BA6">
        <v>8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0.22</v>
      </c>
      <c r="CY6">
        <f>AD6</f>
        <v>0</v>
      </c>
      <c r="CZ6">
        <f>AH6</f>
        <v>0</v>
      </c>
      <c r="DA6">
        <f>AL6</f>
        <v>1</v>
      </c>
      <c r="DB6">
        <v>0</v>
      </c>
      <c r="GQ6">
        <v>-1</v>
      </c>
      <c r="GR6">
        <v>-1</v>
      </c>
    </row>
    <row r="7" spans="1:200" x14ac:dyDescent="0.2">
      <c r="A7">
        <f>ROW(Source!A25)</f>
        <v>25</v>
      </c>
      <c r="B7">
        <v>34735140</v>
      </c>
      <c r="C7">
        <v>34735166</v>
      </c>
      <c r="D7">
        <v>31528142</v>
      </c>
      <c r="E7">
        <v>1</v>
      </c>
      <c r="F7">
        <v>1</v>
      </c>
      <c r="G7">
        <v>1</v>
      </c>
      <c r="H7">
        <v>2</v>
      </c>
      <c r="I7" t="s">
        <v>235</v>
      </c>
      <c r="J7" t="s">
        <v>236</v>
      </c>
      <c r="K7" t="s">
        <v>237</v>
      </c>
      <c r="L7">
        <v>1368</v>
      </c>
      <c r="N7">
        <v>1011</v>
      </c>
      <c r="O7" t="s">
        <v>238</v>
      </c>
      <c r="P7" t="s">
        <v>238</v>
      </c>
      <c r="Q7">
        <v>1</v>
      </c>
      <c r="W7">
        <v>0</v>
      </c>
      <c r="X7">
        <v>1372534845</v>
      </c>
      <c r="Y7">
        <v>0.11</v>
      </c>
      <c r="AA7">
        <v>0</v>
      </c>
      <c r="AB7">
        <v>421.2</v>
      </c>
      <c r="AC7">
        <v>11.6</v>
      </c>
      <c r="AD7">
        <v>0</v>
      </c>
      <c r="AE7">
        <v>0</v>
      </c>
      <c r="AF7">
        <v>65.709999999999994</v>
      </c>
      <c r="AG7">
        <v>11.6</v>
      </c>
      <c r="AH7">
        <v>0</v>
      </c>
      <c r="AI7">
        <v>1</v>
      </c>
      <c r="AJ7">
        <v>6.41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6</v>
      </c>
      <c r="AT7">
        <v>0.11</v>
      </c>
      <c r="AU7" t="s">
        <v>6</v>
      </c>
      <c r="AV7">
        <v>0</v>
      </c>
      <c r="AW7">
        <v>2</v>
      </c>
      <c r="AX7">
        <v>34735169</v>
      </c>
      <c r="AY7">
        <v>1</v>
      </c>
      <c r="AZ7">
        <v>0</v>
      </c>
      <c r="BA7">
        <v>9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0.22</v>
      </c>
      <c r="CY7">
        <f>AB7</f>
        <v>421.2</v>
      </c>
      <c r="CZ7">
        <f>AF7</f>
        <v>65.709999999999994</v>
      </c>
      <c r="DA7">
        <f>AJ7</f>
        <v>6.41</v>
      </c>
      <c r="DB7">
        <v>0</v>
      </c>
      <c r="GQ7">
        <v>-1</v>
      </c>
      <c r="GR7">
        <v>-1</v>
      </c>
    </row>
    <row r="8" spans="1:200" x14ac:dyDescent="0.2">
      <c r="A8">
        <f>ROW(Source!A25)</f>
        <v>25</v>
      </c>
      <c r="B8">
        <v>34735140</v>
      </c>
      <c r="C8">
        <v>34735166</v>
      </c>
      <c r="D8">
        <v>0</v>
      </c>
      <c r="E8">
        <v>0</v>
      </c>
      <c r="F8">
        <v>1</v>
      </c>
      <c r="G8">
        <v>1</v>
      </c>
      <c r="H8">
        <v>3</v>
      </c>
      <c r="I8" t="s">
        <v>23</v>
      </c>
      <c r="J8" t="s">
        <v>6</v>
      </c>
      <c r="K8" t="s">
        <v>24</v>
      </c>
      <c r="L8">
        <v>1669</v>
      </c>
      <c r="N8">
        <v>1013</v>
      </c>
      <c r="O8" t="s">
        <v>25</v>
      </c>
      <c r="P8" t="s">
        <v>25</v>
      </c>
      <c r="Q8">
        <v>1</v>
      </c>
      <c r="W8">
        <v>0</v>
      </c>
      <c r="X8">
        <v>-1313475352</v>
      </c>
      <c r="Y8">
        <v>1</v>
      </c>
      <c r="AA8">
        <v>31700</v>
      </c>
      <c r="AB8">
        <v>0</v>
      </c>
      <c r="AC8">
        <v>0</v>
      </c>
      <c r="AD8">
        <v>0</v>
      </c>
      <c r="AE8">
        <v>5044.3100000000004</v>
      </c>
      <c r="AF8">
        <v>0</v>
      </c>
      <c r="AG8">
        <v>0</v>
      </c>
      <c r="AH8">
        <v>0</v>
      </c>
      <c r="AI8">
        <v>6.41</v>
      </c>
      <c r="AJ8">
        <v>1</v>
      </c>
      <c r="AK8">
        <v>1</v>
      </c>
      <c r="AL8">
        <v>1</v>
      </c>
      <c r="AN8">
        <v>0</v>
      </c>
      <c r="AO8">
        <v>0</v>
      </c>
      <c r="AP8">
        <v>1</v>
      </c>
      <c r="AQ8">
        <v>0</v>
      </c>
      <c r="AR8">
        <v>0</v>
      </c>
      <c r="AS8" t="s">
        <v>6</v>
      </c>
      <c r="AT8">
        <v>1</v>
      </c>
      <c r="AU8" t="s">
        <v>6</v>
      </c>
      <c r="AV8">
        <v>0</v>
      </c>
      <c r="AW8">
        <v>1</v>
      </c>
      <c r="AX8">
        <v>-1</v>
      </c>
      <c r="AY8">
        <v>0</v>
      </c>
      <c r="AZ8">
        <v>0</v>
      </c>
      <c r="BA8" t="s">
        <v>6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2</v>
      </c>
      <c r="CY8">
        <f>AA8</f>
        <v>31700</v>
      </c>
      <c r="CZ8">
        <f>AE8</f>
        <v>5044.3100000000004</v>
      </c>
      <c r="DA8">
        <f>AI8</f>
        <v>6.41</v>
      </c>
      <c r="DB8">
        <v>0</v>
      </c>
      <c r="DH8">
        <f>Source!I25*SmtRes!Y8</f>
        <v>2</v>
      </c>
      <c r="DI8">
        <f>AA8</f>
        <v>31700</v>
      </c>
      <c r="DK8">
        <f>Source!BC25</f>
        <v>6.41</v>
      </c>
      <c r="GP8">
        <v>1</v>
      </c>
      <c r="GQ8">
        <v>-1</v>
      </c>
      <c r="GR8">
        <v>-1</v>
      </c>
    </row>
    <row r="9" spans="1:200" x14ac:dyDescent="0.2">
      <c r="A9">
        <f>ROW(Source!A28)</f>
        <v>28</v>
      </c>
      <c r="B9">
        <v>34735118</v>
      </c>
      <c r="C9">
        <v>34735176</v>
      </c>
      <c r="D9">
        <v>31757860</v>
      </c>
      <c r="E9">
        <v>1</v>
      </c>
      <c r="F9">
        <v>1</v>
      </c>
      <c r="G9">
        <v>1</v>
      </c>
      <c r="H9">
        <v>1</v>
      </c>
      <c r="I9" t="s">
        <v>239</v>
      </c>
      <c r="J9" t="s">
        <v>6</v>
      </c>
      <c r="K9" t="s">
        <v>240</v>
      </c>
      <c r="L9">
        <v>1191</v>
      </c>
      <c r="N9">
        <v>1013</v>
      </c>
      <c r="O9" t="s">
        <v>232</v>
      </c>
      <c r="P9" t="s">
        <v>232</v>
      </c>
      <c r="Q9">
        <v>1</v>
      </c>
      <c r="W9">
        <v>0</v>
      </c>
      <c r="X9">
        <v>1446053411</v>
      </c>
      <c r="Y9">
        <v>0.37</v>
      </c>
      <c r="AA9">
        <v>0</v>
      </c>
      <c r="AB9">
        <v>0</v>
      </c>
      <c r="AC9">
        <v>0</v>
      </c>
      <c r="AD9">
        <v>11.09</v>
      </c>
      <c r="AE9">
        <v>0</v>
      </c>
      <c r="AF9">
        <v>0</v>
      </c>
      <c r="AG9">
        <v>0</v>
      </c>
      <c r="AH9">
        <v>11.09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6</v>
      </c>
      <c r="AT9">
        <v>0.37</v>
      </c>
      <c r="AU9" t="s">
        <v>6</v>
      </c>
      <c r="AV9">
        <v>1</v>
      </c>
      <c r="AW9">
        <v>2</v>
      </c>
      <c r="AX9">
        <v>34735177</v>
      </c>
      <c r="AY9">
        <v>1</v>
      </c>
      <c r="AZ9">
        <v>0</v>
      </c>
      <c r="BA9">
        <v>13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1.48</v>
      </c>
      <c r="CY9">
        <f>AD9</f>
        <v>11.09</v>
      </c>
      <c r="CZ9">
        <f>AH9</f>
        <v>11.09</v>
      </c>
      <c r="DA9">
        <f>AL9</f>
        <v>1</v>
      </c>
      <c r="DB9">
        <v>0</v>
      </c>
      <c r="GQ9">
        <v>-1</v>
      </c>
      <c r="GR9">
        <v>-1</v>
      </c>
    </row>
    <row r="10" spans="1:200" x14ac:dyDescent="0.2">
      <c r="A10">
        <f>ROW(Source!A28)</f>
        <v>28</v>
      </c>
      <c r="B10">
        <v>34735118</v>
      </c>
      <c r="C10">
        <v>34735176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233</v>
      </c>
      <c r="J10" t="s">
        <v>6</v>
      </c>
      <c r="K10" t="s">
        <v>234</v>
      </c>
      <c r="L10">
        <v>1191</v>
      </c>
      <c r="N10">
        <v>1013</v>
      </c>
      <c r="O10" t="s">
        <v>232</v>
      </c>
      <c r="P10" t="s">
        <v>232</v>
      </c>
      <c r="Q10">
        <v>1</v>
      </c>
      <c r="W10">
        <v>0</v>
      </c>
      <c r="X10">
        <v>-1417349443</v>
      </c>
      <c r="Y10">
        <v>0.25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0.25</v>
      </c>
      <c r="AU10" t="s">
        <v>6</v>
      </c>
      <c r="AV10">
        <v>2</v>
      </c>
      <c r="AW10">
        <v>2</v>
      </c>
      <c r="AX10">
        <v>34735178</v>
      </c>
      <c r="AY10">
        <v>1</v>
      </c>
      <c r="AZ10">
        <v>0</v>
      </c>
      <c r="BA10">
        <v>14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1</v>
      </c>
      <c r="CY10">
        <f>AD10</f>
        <v>0</v>
      </c>
      <c r="CZ10">
        <f>AH10</f>
        <v>0</v>
      </c>
      <c r="DA10">
        <f>AL10</f>
        <v>1</v>
      </c>
      <c r="DB10">
        <v>0</v>
      </c>
      <c r="GQ10">
        <v>-1</v>
      </c>
      <c r="GR10">
        <v>-1</v>
      </c>
    </row>
    <row r="11" spans="1:200" x14ac:dyDescent="0.2">
      <c r="A11">
        <f>ROW(Source!A28)</f>
        <v>28</v>
      </c>
      <c r="B11">
        <v>34735118</v>
      </c>
      <c r="C11">
        <v>34735176</v>
      </c>
      <c r="D11">
        <v>31528363</v>
      </c>
      <c r="E11">
        <v>1</v>
      </c>
      <c r="F11">
        <v>1</v>
      </c>
      <c r="G11">
        <v>1</v>
      </c>
      <c r="H11">
        <v>2</v>
      </c>
      <c r="I11" t="s">
        <v>241</v>
      </c>
      <c r="J11" t="s">
        <v>242</v>
      </c>
      <c r="K11" t="s">
        <v>243</v>
      </c>
      <c r="L11">
        <v>1368</v>
      </c>
      <c r="N11">
        <v>1011</v>
      </c>
      <c r="O11" t="s">
        <v>238</v>
      </c>
      <c r="P11" t="s">
        <v>238</v>
      </c>
      <c r="Q11">
        <v>1</v>
      </c>
      <c r="W11">
        <v>0</v>
      </c>
      <c r="X11">
        <v>-2046409272</v>
      </c>
      <c r="Y11">
        <v>0.25</v>
      </c>
      <c r="AA11">
        <v>0</v>
      </c>
      <c r="AB11">
        <v>133.97</v>
      </c>
      <c r="AC11">
        <v>13.5</v>
      </c>
      <c r="AD11">
        <v>0</v>
      </c>
      <c r="AE11">
        <v>0</v>
      </c>
      <c r="AF11">
        <v>133.97</v>
      </c>
      <c r="AG11">
        <v>13.5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6</v>
      </c>
      <c r="AT11">
        <v>0.25</v>
      </c>
      <c r="AU11" t="s">
        <v>6</v>
      </c>
      <c r="AV11">
        <v>0</v>
      </c>
      <c r="AW11">
        <v>2</v>
      </c>
      <c r="AX11">
        <v>34735179</v>
      </c>
      <c r="AY11">
        <v>1</v>
      </c>
      <c r="AZ11">
        <v>0</v>
      </c>
      <c r="BA11">
        <v>15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1</v>
      </c>
      <c r="CY11">
        <f>AB11</f>
        <v>133.97</v>
      </c>
      <c r="CZ11">
        <f>AF11</f>
        <v>133.97</v>
      </c>
      <c r="DA11">
        <f>AJ11</f>
        <v>1</v>
      </c>
      <c r="DB11">
        <v>0</v>
      </c>
      <c r="GQ11">
        <v>-1</v>
      </c>
      <c r="GR11">
        <v>-1</v>
      </c>
    </row>
    <row r="12" spans="1:200" x14ac:dyDescent="0.2">
      <c r="A12">
        <f>ROW(Source!A28)</f>
        <v>28</v>
      </c>
      <c r="B12">
        <v>34735118</v>
      </c>
      <c r="C12">
        <v>34735176</v>
      </c>
      <c r="D12">
        <v>0</v>
      </c>
      <c r="E12">
        <v>0</v>
      </c>
      <c r="F12">
        <v>1</v>
      </c>
      <c r="G12">
        <v>1</v>
      </c>
      <c r="H12">
        <v>3</v>
      </c>
      <c r="I12" t="s">
        <v>23</v>
      </c>
      <c r="J12" t="s">
        <v>6</v>
      </c>
      <c r="K12" t="s">
        <v>38</v>
      </c>
      <c r="L12">
        <v>1354</v>
      </c>
      <c r="N12">
        <v>1010</v>
      </c>
      <c r="O12" t="s">
        <v>39</v>
      </c>
      <c r="P12" t="s">
        <v>39</v>
      </c>
      <c r="Q12">
        <v>1</v>
      </c>
      <c r="W12">
        <v>0</v>
      </c>
      <c r="X12">
        <v>1882555327</v>
      </c>
      <c r="Y12">
        <v>1</v>
      </c>
      <c r="AA12">
        <v>63.65</v>
      </c>
      <c r="AB12">
        <v>0</v>
      </c>
      <c r="AC12">
        <v>0</v>
      </c>
      <c r="AD12">
        <v>0</v>
      </c>
      <c r="AE12">
        <v>63.65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1</v>
      </c>
      <c r="AQ12">
        <v>0</v>
      </c>
      <c r="AR12">
        <v>0</v>
      </c>
      <c r="AS12" t="s">
        <v>6</v>
      </c>
      <c r="AT12">
        <v>1</v>
      </c>
      <c r="AU12" t="s">
        <v>6</v>
      </c>
      <c r="AV12">
        <v>0</v>
      </c>
      <c r="AW12">
        <v>1</v>
      </c>
      <c r="AX12">
        <v>-1</v>
      </c>
      <c r="AY12">
        <v>0</v>
      </c>
      <c r="AZ12">
        <v>0</v>
      </c>
      <c r="BA12" t="s">
        <v>6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Y12*Source!I28</f>
        <v>4</v>
      </c>
      <c r="CY12">
        <f>AA12</f>
        <v>63.65</v>
      </c>
      <c r="CZ12">
        <f>AE12</f>
        <v>63.65</v>
      </c>
      <c r="DA12">
        <f>AI12</f>
        <v>1</v>
      </c>
      <c r="DB12">
        <v>0</v>
      </c>
      <c r="DH12">
        <f>Source!I28*SmtRes!Y12</f>
        <v>4</v>
      </c>
      <c r="DI12">
        <f>AA12</f>
        <v>63.65</v>
      </c>
      <c r="DK12">
        <f>Source!BC28</f>
        <v>1</v>
      </c>
      <c r="GP12">
        <v>1</v>
      </c>
      <c r="GQ12">
        <v>-1</v>
      </c>
      <c r="GR12">
        <v>-1</v>
      </c>
    </row>
    <row r="13" spans="1:200" x14ac:dyDescent="0.2">
      <c r="A13">
        <f>ROW(Source!A29)</f>
        <v>29</v>
      </c>
      <c r="B13">
        <v>34735140</v>
      </c>
      <c r="C13">
        <v>34735176</v>
      </c>
      <c r="D13">
        <v>31757860</v>
      </c>
      <c r="E13">
        <v>1</v>
      </c>
      <c r="F13">
        <v>1</v>
      </c>
      <c r="G13">
        <v>1</v>
      </c>
      <c r="H13">
        <v>1</v>
      </c>
      <c r="I13" t="s">
        <v>239</v>
      </c>
      <c r="J13" t="s">
        <v>6</v>
      </c>
      <c r="K13" t="s">
        <v>240</v>
      </c>
      <c r="L13">
        <v>1191</v>
      </c>
      <c r="N13">
        <v>1013</v>
      </c>
      <c r="O13" t="s">
        <v>232</v>
      </c>
      <c r="P13" t="s">
        <v>232</v>
      </c>
      <c r="Q13">
        <v>1</v>
      </c>
      <c r="W13">
        <v>0</v>
      </c>
      <c r="X13">
        <v>1446053411</v>
      </c>
      <c r="Y13">
        <v>0.37</v>
      </c>
      <c r="AA13">
        <v>0</v>
      </c>
      <c r="AB13">
        <v>0</v>
      </c>
      <c r="AC13">
        <v>0</v>
      </c>
      <c r="AD13">
        <v>71.09</v>
      </c>
      <c r="AE13">
        <v>0</v>
      </c>
      <c r="AF13">
        <v>0</v>
      </c>
      <c r="AG13">
        <v>0</v>
      </c>
      <c r="AH13">
        <v>11.09</v>
      </c>
      <c r="AI13">
        <v>1</v>
      </c>
      <c r="AJ13">
        <v>1</v>
      </c>
      <c r="AK13">
        <v>1</v>
      </c>
      <c r="AL13">
        <v>6.41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0.37</v>
      </c>
      <c r="AU13" t="s">
        <v>6</v>
      </c>
      <c r="AV13">
        <v>1</v>
      </c>
      <c r="AW13">
        <v>2</v>
      </c>
      <c r="AX13">
        <v>34735177</v>
      </c>
      <c r="AY13">
        <v>1</v>
      </c>
      <c r="AZ13">
        <v>0</v>
      </c>
      <c r="BA13">
        <v>18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1.48</v>
      </c>
      <c r="CY13">
        <f>AD13</f>
        <v>71.09</v>
      </c>
      <c r="CZ13">
        <f>AH13</f>
        <v>11.09</v>
      </c>
      <c r="DA13">
        <f>AL13</f>
        <v>6.41</v>
      </c>
      <c r="DB13">
        <v>0</v>
      </c>
      <c r="GQ13">
        <v>-1</v>
      </c>
      <c r="GR13">
        <v>-1</v>
      </c>
    </row>
    <row r="14" spans="1:200" x14ac:dyDescent="0.2">
      <c r="A14">
        <f>ROW(Source!A29)</f>
        <v>29</v>
      </c>
      <c r="B14">
        <v>34735140</v>
      </c>
      <c r="C14">
        <v>34735176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233</v>
      </c>
      <c r="J14" t="s">
        <v>6</v>
      </c>
      <c r="K14" t="s">
        <v>234</v>
      </c>
      <c r="L14">
        <v>1191</v>
      </c>
      <c r="N14">
        <v>1013</v>
      </c>
      <c r="O14" t="s">
        <v>232</v>
      </c>
      <c r="P14" t="s">
        <v>232</v>
      </c>
      <c r="Q14">
        <v>1</v>
      </c>
      <c r="W14">
        <v>0</v>
      </c>
      <c r="X14">
        <v>-1417349443</v>
      </c>
      <c r="Y14">
        <v>0.25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6.41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0.25</v>
      </c>
      <c r="AU14" t="s">
        <v>6</v>
      </c>
      <c r="AV14">
        <v>2</v>
      </c>
      <c r="AW14">
        <v>2</v>
      </c>
      <c r="AX14">
        <v>34735178</v>
      </c>
      <c r="AY14">
        <v>1</v>
      </c>
      <c r="AZ14">
        <v>0</v>
      </c>
      <c r="BA14">
        <v>19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1</v>
      </c>
      <c r="CY14">
        <f>AD14</f>
        <v>0</v>
      </c>
      <c r="CZ14">
        <f>AH14</f>
        <v>0</v>
      </c>
      <c r="DA14">
        <f>AL14</f>
        <v>1</v>
      </c>
      <c r="DB14">
        <v>0</v>
      </c>
      <c r="GQ14">
        <v>-1</v>
      </c>
      <c r="GR14">
        <v>-1</v>
      </c>
    </row>
    <row r="15" spans="1:200" x14ac:dyDescent="0.2">
      <c r="A15">
        <f>ROW(Source!A29)</f>
        <v>29</v>
      </c>
      <c r="B15">
        <v>34735140</v>
      </c>
      <c r="C15">
        <v>34735176</v>
      </c>
      <c r="D15">
        <v>31528363</v>
      </c>
      <c r="E15">
        <v>1</v>
      </c>
      <c r="F15">
        <v>1</v>
      </c>
      <c r="G15">
        <v>1</v>
      </c>
      <c r="H15">
        <v>2</v>
      </c>
      <c r="I15" t="s">
        <v>241</v>
      </c>
      <c r="J15" t="s">
        <v>242</v>
      </c>
      <c r="K15" t="s">
        <v>243</v>
      </c>
      <c r="L15">
        <v>1368</v>
      </c>
      <c r="N15">
        <v>1011</v>
      </c>
      <c r="O15" t="s">
        <v>238</v>
      </c>
      <c r="P15" t="s">
        <v>238</v>
      </c>
      <c r="Q15">
        <v>1</v>
      </c>
      <c r="W15">
        <v>0</v>
      </c>
      <c r="X15">
        <v>-2046409272</v>
      </c>
      <c r="Y15">
        <v>0.25</v>
      </c>
      <c r="AA15">
        <v>0</v>
      </c>
      <c r="AB15">
        <v>858.75</v>
      </c>
      <c r="AC15">
        <v>13.5</v>
      </c>
      <c r="AD15">
        <v>0</v>
      </c>
      <c r="AE15">
        <v>0</v>
      </c>
      <c r="AF15">
        <v>133.97</v>
      </c>
      <c r="AG15">
        <v>13.5</v>
      </c>
      <c r="AH15">
        <v>0</v>
      </c>
      <c r="AI15">
        <v>1</v>
      </c>
      <c r="AJ15">
        <v>6.41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6</v>
      </c>
      <c r="AT15">
        <v>0.25</v>
      </c>
      <c r="AU15" t="s">
        <v>6</v>
      </c>
      <c r="AV15">
        <v>0</v>
      </c>
      <c r="AW15">
        <v>2</v>
      </c>
      <c r="AX15">
        <v>34735179</v>
      </c>
      <c r="AY15">
        <v>1</v>
      </c>
      <c r="AZ15">
        <v>0</v>
      </c>
      <c r="BA15">
        <v>20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Y15*Source!I29</f>
        <v>1</v>
      </c>
      <c r="CY15">
        <f>AB15</f>
        <v>858.75</v>
      </c>
      <c r="CZ15">
        <f>AF15</f>
        <v>133.97</v>
      </c>
      <c r="DA15">
        <f>AJ15</f>
        <v>6.41</v>
      </c>
      <c r="DB15">
        <v>0</v>
      </c>
      <c r="GQ15">
        <v>-1</v>
      </c>
      <c r="GR15">
        <v>-1</v>
      </c>
    </row>
    <row r="16" spans="1:200" x14ac:dyDescent="0.2">
      <c r="A16">
        <f>ROW(Source!A29)</f>
        <v>29</v>
      </c>
      <c r="B16">
        <v>34735140</v>
      </c>
      <c r="C16">
        <v>34735176</v>
      </c>
      <c r="D16">
        <v>0</v>
      </c>
      <c r="E16">
        <v>0</v>
      </c>
      <c r="F16">
        <v>1</v>
      </c>
      <c r="G16">
        <v>1</v>
      </c>
      <c r="H16">
        <v>3</v>
      </c>
      <c r="I16" t="s">
        <v>23</v>
      </c>
      <c r="J16" t="s">
        <v>6</v>
      </c>
      <c r="K16" t="s">
        <v>38</v>
      </c>
      <c r="L16">
        <v>1354</v>
      </c>
      <c r="N16">
        <v>1010</v>
      </c>
      <c r="O16" t="s">
        <v>39</v>
      </c>
      <c r="P16" t="s">
        <v>39</v>
      </c>
      <c r="Q16">
        <v>1</v>
      </c>
      <c r="W16">
        <v>0</v>
      </c>
      <c r="X16">
        <v>1882555327</v>
      </c>
      <c r="Y16">
        <v>1</v>
      </c>
      <c r="AA16">
        <v>400</v>
      </c>
      <c r="AB16">
        <v>0</v>
      </c>
      <c r="AC16">
        <v>0</v>
      </c>
      <c r="AD16">
        <v>0</v>
      </c>
      <c r="AE16">
        <v>63.65</v>
      </c>
      <c r="AF16">
        <v>0</v>
      </c>
      <c r="AG16">
        <v>0</v>
      </c>
      <c r="AH16">
        <v>0</v>
      </c>
      <c r="AI16">
        <v>6.41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1</v>
      </c>
      <c r="AQ16">
        <v>0</v>
      </c>
      <c r="AR16">
        <v>0</v>
      </c>
      <c r="AS16" t="s">
        <v>6</v>
      </c>
      <c r="AT16">
        <v>1</v>
      </c>
      <c r="AU16" t="s">
        <v>6</v>
      </c>
      <c r="AV16">
        <v>0</v>
      </c>
      <c r="AW16">
        <v>1</v>
      </c>
      <c r="AX16">
        <v>-1</v>
      </c>
      <c r="AY16">
        <v>0</v>
      </c>
      <c r="AZ16">
        <v>0</v>
      </c>
      <c r="BA16" t="s">
        <v>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Y16*Source!I29</f>
        <v>4</v>
      </c>
      <c r="CY16">
        <f>AA16</f>
        <v>400</v>
      </c>
      <c r="CZ16">
        <f>AE16</f>
        <v>63.65</v>
      </c>
      <c r="DA16">
        <f>AI16</f>
        <v>6.41</v>
      </c>
      <c r="DB16">
        <v>0</v>
      </c>
      <c r="DH16">
        <f>Source!I29*SmtRes!Y16</f>
        <v>4</v>
      </c>
      <c r="DI16">
        <f>AA16</f>
        <v>400</v>
      </c>
      <c r="DK16">
        <f>Source!BC29</f>
        <v>6.41</v>
      </c>
      <c r="GP16">
        <v>1</v>
      </c>
      <c r="GQ16">
        <v>-1</v>
      </c>
      <c r="GR16">
        <v>-1</v>
      </c>
    </row>
    <row r="17" spans="1:200" x14ac:dyDescent="0.2">
      <c r="A17">
        <f>ROW(Source!A32)</f>
        <v>32</v>
      </c>
      <c r="B17">
        <v>34735118</v>
      </c>
      <c r="C17">
        <v>34735276</v>
      </c>
      <c r="D17">
        <v>31715651</v>
      </c>
      <c r="E17">
        <v>1</v>
      </c>
      <c r="F17">
        <v>1</v>
      </c>
      <c r="G17">
        <v>1</v>
      </c>
      <c r="H17">
        <v>1</v>
      </c>
      <c r="I17" t="s">
        <v>244</v>
      </c>
      <c r="J17" t="s">
        <v>6</v>
      </c>
      <c r="K17" t="s">
        <v>245</v>
      </c>
      <c r="L17">
        <v>1191</v>
      </c>
      <c r="N17">
        <v>1013</v>
      </c>
      <c r="O17" t="s">
        <v>232</v>
      </c>
      <c r="P17" t="s">
        <v>232</v>
      </c>
      <c r="Q17">
        <v>1</v>
      </c>
      <c r="W17">
        <v>0</v>
      </c>
      <c r="X17">
        <v>1069510174</v>
      </c>
      <c r="Y17">
        <v>62.2</v>
      </c>
      <c r="AA17">
        <v>0</v>
      </c>
      <c r="AB17">
        <v>0</v>
      </c>
      <c r="AC17">
        <v>0</v>
      </c>
      <c r="AD17">
        <v>9.6199999999999992</v>
      </c>
      <c r="AE17">
        <v>0</v>
      </c>
      <c r="AF17">
        <v>0</v>
      </c>
      <c r="AG17">
        <v>0</v>
      </c>
      <c r="AH17">
        <v>9.6199999999999992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6</v>
      </c>
      <c r="AT17">
        <v>62.2</v>
      </c>
      <c r="AU17" t="s">
        <v>6</v>
      </c>
      <c r="AV17">
        <v>1</v>
      </c>
      <c r="AW17">
        <v>2</v>
      </c>
      <c r="AX17">
        <v>34735289</v>
      </c>
      <c r="AY17">
        <v>1</v>
      </c>
      <c r="AZ17">
        <v>0</v>
      </c>
      <c r="BA17">
        <v>23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Y17*Source!I32</f>
        <v>3.7320000000000002</v>
      </c>
      <c r="CY17">
        <f>AD17</f>
        <v>9.6199999999999992</v>
      </c>
      <c r="CZ17">
        <f>AH17</f>
        <v>9.6199999999999992</v>
      </c>
      <c r="DA17">
        <f>AL17</f>
        <v>1</v>
      </c>
      <c r="DB17">
        <v>0</v>
      </c>
      <c r="GQ17">
        <v>-1</v>
      </c>
      <c r="GR17">
        <v>-1</v>
      </c>
    </row>
    <row r="18" spans="1:200" x14ac:dyDescent="0.2">
      <c r="A18">
        <f>ROW(Source!A32)</f>
        <v>32</v>
      </c>
      <c r="B18">
        <v>34735118</v>
      </c>
      <c r="C18">
        <v>34735276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233</v>
      </c>
      <c r="J18" t="s">
        <v>6</v>
      </c>
      <c r="K18" t="s">
        <v>234</v>
      </c>
      <c r="L18">
        <v>1191</v>
      </c>
      <c r="N18">
        <v>1013</v>
      </c>
      <c r="O18" t="s">
        <v>232</v>
      </c>
      <c r="P18" t="s">
        <v>232</v>
      </c>
      <c r="Q18">
        <v>1</v>
      </c>
      <c r="W18">
        <v>0</v>
      </c>
      <c r="X18">
        <v>-1417349443</v>
      </c>
      <c r="Y18">
        <v>3.48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6</v>
      </c>
      <c r="AT18">
        <v>3.48</v>
      </c>
      <c r="AU18" t="s">
        <v>6</v>
      </c>
      <c r="AV18">
        <v>2</v>
      </c>
      <c r="AW18">
        <v>2</v>
      </c>
      <c r="AX18">
        <v>34735290</v>
      </c>
      <c r="AY18">
        <v>1</v>
      </c>
      <c r="AZ18">
        <v>0</v>
      </c>
      <c r="BA18">
        <v>24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Y18*Source!I32</f>
        <v>0.20879999999999999</v>
      </c>
      <c r="CY18">
        <f>AD18</f>
        <v>0</v>
      </c>
      <c r="CZ18">
        <f>AH18</f>
        <v>0</v>
      </c>
      <c r="DA18">
        <f>AL18</f>
        <v>1</v>
      </c>
      <c r="DB18">
        <v>0</v>
      </c>
      <c r="GQ18">
        <v>-1</v>
      </c>
      <c r="GR18">
        <v>-1</v>
      </c>
    </row>
    <row r="19" spans="1:200" x14ac:dyDescent="0.2">
      <c r="A19">
        <f>ROW(Source!A32)</f>
        <v>32</v>
      </c>
      <c r="B19">
        <v>34735118</v>
      </c>
      <c r="C19">
        <v>34735276</v>
      </c>
      <c r="D19">
        <v>31526753</v>
      </c>
      <c r="E19">
        <v>1</v>
      </c>
      <c r="F19">
        <v>1</v>
      </c>
      <c r="G19">
        <v>1</v>
      </c>
      <c r="H19">
        <v>2</v>
      </c>
      <c r="I19" t="s">
        <v>246</v>
      </c>
      <c r="J19" t="s">
        <v>247</v>
      </c>
      <c r="K19" t="s">
        <v>248</v>
      </c>
      <c r="L19">
        <v>1368</v>
      </c>
      <c r="N19">
        <v>1011</v>
      </c>
      <c r="O19" t="s">
        <v>238</v>
      </c>
      <c r="P19" t="s">
        <v>238</v>
      </c>
      <c r="Q19">
        <v>1</v>
      </c>
      <c r="W19">
        <v>0</v>
      </c>
      <c r="X19">
        <v>-1718674368</v>
      </c>
      <c r="Y19">
        <v>1.74</v>
      </c>
      <c r="AA19">
        <v>0</v>
      </c>
      <c r="AB19">
        <v>111.99</v>
      </c>
      <c r="AC19">
        <v>13.5</v>
      </c>
      <c r="AD19">
        <v>0</v>
      </c>
      <c r="AE19">
        <v>0</v>
      </c>
      <c r="AF19">
        <v>111.99</v>
      </c>
      <c r="AG19">
        <v>13.5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6</v>
      </c>
      <c r="AT19">
        <v>1.74</v>
      </c>
      <c r="AU19" t="s">
        <v>6</v>
      </c>
      <c r="AV19">
        <v>0</v>
      </c>
      <c r="AW19">
        <v>2</v>
      </c>
      <c r="AX19">
        <v>34735291</v>
      </c>
      <c r="AY19">
        <v>1</v>
      </c>
      <c r="AZ19">
        <v>0</v>
      </c>
      <c r="BA19">
        <v>25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0.10439999999999999</v>
      </c>
      <c r="CY19">
        <f>AB19</f>
        <v>111.99</v>
      </c>
      <c r="CZ19">
        <f>AF19</f>
        <v>111.99</v>
      </c>
      <c r="DA19">
        <f>AJ19</f>
        <v>1</v>
      </c>
      <c r="DB19">
        <v>0</v>
      </c>
      <c r="GQ19">
        <v>-1</v>
      </c>
      <c r="GR19">
        <v>-1</v>
      </c>
    </row>
    <row r="20" spans="1:200" x14ac:dyDescent="0.2">
      <c r="A20">
        <f>ROW(Source!A32)</f>
        <v>32</v>
      </c>
      <c r="B20">
        <v>34735118</v>
      </c>
      <c r="C20">
        <v>34735276</v>
      </c>
      <c r="D20">
        <v>31528142</v>
      </c>
      <c r="E20">
        <v>1</v>
      </c>
      <c r="F20">
        <v>1</v>
      </c>
      <c r="G20">
        <v>1</v>
      </c>
      <c r="H20">
        <v>2</v>
      </c>
      <c r="I20" t="s">
        <v>235</v>
      </c>
      <c r="J20" t="s">
        <v>236</v>
      </c>
      <c r="K20" t="s">
        <v>237</v>
      </c>
      <c r="L20">
        <v>1368</v>
      </c>
      <c r="N20">
        <v>1011</v>
      </c>
      <c r="O20" t="s">
        <v>238</v>
      </c>
      <c r="P20" t="s">
        <v>238</v>
      </c>
      <c r="Q20">
        <v>1</v>
      </c>
      <c r="W20">
        <v>0</v>
      </c>
      <c r="X20">
        <v>1372534845</v>
      </c>
      <c r="Y20">
        <v>1.74</v>
      </c>
      <c r="AA20">
        <v>0</v>
      </c>
      <c r="AB20">
        <v>65.709999999999994</v>
      </c>
      <c r="AC20">
        <v>11.6</v>
      </c>
      <c r="AD20">
        <v>0</v>
      </c>
      <c r="AE20">
        <v>0</v>
      </c>
      <c r="AF20">
        <v>65.709999999999994</v>
      </c>
      <c r="AG20">
        <v>11.6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6</v>
      </c>
      <c r="AT20">
        <v>1.74</v>
      </c>
      <c r="AU20" t="s">
        <v>6</v>
      </c>
      <c r="AV20">
        <v>0</v>
      </c>
      <c r="AW20">
        <v>2</v>
      </c>
      <c r="AX20">
        <v>34735292</v>
      </c>
      <c r="AY20">
        <v>1</v>
      </c>
      <c r="AZ20">
        <v>0</v>
      </c>
      <c r="BA20">
        <v>26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0.10439999999999999</v>
      </c>
      <c r="CY20">
        <f>AB20</f>
        <v>65.709999999999994</v>
      </c>
      <c r="CZ20">
        <f>AF20</f>
        <v>65.709999999999994</v>
      </c>
      <c r="DA20">
        <f>AJ20</f>
        <v>1</v>
      </c>
      <c r="DB20">
        <v>0</v>
      </c>
      <c r="GQ20">
        <v>-1</v>
      </c>
      <c r="GR20">
        <v>-1</v>
      </c>
    </row>
    <row r="21" spans="1:200" x14ac:dyDescent="0.2">
      <c r="A21">
        <f>ROW(Source!A32)</f>
        <v>32</v>
      </c>
      <c r="B21">
        <v>34735118</v>
      </c>
      <c r="C21">
        <v>34735276</v>
      </c>
      <c r="D21">
        <v>31528446</v>
      </c>
      <c r="E21">
        <v>1</v>
      </c>
      <c r="F21">
        <v>1</v>
      </c>
      <c r="G21">
        <v>1</v>
      </c>
      <c r="H21">
        <v>2</v>
      </c>
      <c r="I21" t="s">
        <v>249</v>
      </c>
      <c r="J21" t="s">
        <v>250</v>
      </c>
      <c r="K21" t="s">
        <v>251</v>
      </c>
      <c r="L21">
        <v>1368</v>
      </c>
      <c r="N21">
        <v>1011</v>
      </c>
      <c r="O21" t="s">
        <v>238</v>
      </c>
      <c r="P21" t="s">
        <v>238</v>
      </c>
      <c r="Q21">
        <v>1</v>
      </c>
      <c r="W21">
        <v>0</v>
      </c>
      <c r="X21">
        <v>-353815937</v>
      </c>
      <c r="Y21">
        <v>15.1</v>
      </c>
      <c r="AA21">
        <v>0</v>
      </c>
      <c r="AB21">
        <v>8.1</v>
      </c>
      <c r="AC21">
        <v>0</v>
      </c>
      <c r="AD21">
        <v>0</v>
      </c>
      <c r="AE21">
        <v>0</v>
      </c>
      <c r="AF21">
        <v>8.1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6</v>
      </c>
      <c r="AT21">
        <v>15.1</v>
      </c>
      <c r="AU21" t="s">
        <v>6</v>
      </c>
      <c r="AV21">
        <v>0</v>
      </c>
      <c r="AW21">
        <v>2</v>
      </c>
      <c r="AX21">
        <v>34735293</v>
      </c>
      <c r="AY21">
        <v>1</v>
      </c>
      <c r="AZ21">
        <v>0</v>
      </c>
      <c r="BA21">
        <v>27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0.90599999999999992</v>
      </c>
      <c r="CY21">
        <f>AB21</f>
        <v>8.1</v>
      </c>
      <c r="CZ21">
        <f>AF21</f>
        <v>8.1</v>
      </c>
      <c r="DA21">
        <f>AJ21</f>
        <v>1</v>
      </c>
      <c r="DB21">
        <v>0</v>
      </c>
      <c r="GQ21">
        <v>-1</v>
      </c>
      <c r="GR21">
        <v>-1</v>
      </c>
    </row>
    <row r="22" spans="1:200" x14ac:dyDescent="0.2">
      <c r="A22">
        <f>ROW(Source!A32)</f>
        <v>32</v>
      </c>
      <c r="B22">
        <v>34735118</v>
      </c>
      <c r="C22">
        <v>34735276</v>
      </c>
      <c r="D22">
        <v>0</v>
      </c>
      <c r="E22">
        <v>0</v>
      </c>
      <c r="F22">
        <v>1</v>
      </c>
      <c r="G22">
        <v>1</v>
      </c>
      <c r="H22">
        <v>3</v>
      </c>
      <c r="I22" t="s">
        <v>23</v>
      </c>
      <c r="J22" t="s">
        <v>6</v>
      </c>
      <c r="K22" t="s">
        <v>49</v>
      </c>
      <c r="L22">
        <v>1371</v>
      </c>
      <c r="N22">
        <v>1013</v>
      </c>
      <c r="O22" t="s">
        <v>17</v>
      </c>
      <c r="P22" t="s">
        <v>17</v>
      </c>
      <c r="Q22">
        <v>1</v>
      </c>
      <c r="W22">
        <v>0</v>
      </c>
      <c r="X22">
        <v>163039191</v>
      </c>
      <c r="Y22">
        <v>33.333333000000003</v>
      </c>
      <c r="AA22">
        <v>731.98</v>
      </c>
      <c r="AB22">
        <v>0</v>
      </c>
      <c r="AC22">
        <v>0</v>
      </c>
      <c r="AD22">
        <v>0</v>
      </c>
      <c r="AE22">
        <v>731.98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1</v>
      </c>
      <c r="AQ22">
        <v>0</v>
      </c>
      <c r="AR22">
        <v>0</v>
      </c>
      <c r="AS22" t="s">
        <v>6</v>
      </c>
      <c r="AT22">
        <v>33.333333000000003</v>
      </c>
      <c r="AU22" t="s">
        <v>6</v>
      </c>
      <c r="AV22">
        <v>0</v>
      </c>
      <c r="AW22">
        <v>1</v>
      </c>
      <c r="AX22">
        <v>-1</v>
      </c>
      <c r="AY22">
        <v>0</v>
      </c>
      <c r="AZ22">
        <v>0</v>
      </c>
      <c r="BA22" t="s">
        <v>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1.9999999800000001</v>
      </c>
      <c r="CY22">
        <f>AA22</f>
        <v>731.98</v>
      </c>
      <c r="CZ22">
        <f>AE22</f>
        <v>731.98</v>
      </c>
      <c r="DA22">
        <f>AI22</f>
        <v>1</v>
      </c>
      <c r="DB22">
        <v>0</v>
      </c>
      <c r="DH22">
        <f>Source!I32*SmtRes!Y22</f>
        <v>1.9999999800000001</v>
      </c>
      <c r="DI22">
        <f>AA22</f>
        <v>731.98</v>
      </c>
      <c r="DK22">
        <f>Source!BC32</f>
        <v>1</v>
      </c>
      <c r="GP22">
        <v>1</v>
      </c>
      <c r="GQ22">
        <v>-1</v>
      </c>
      <c r="GR22">
        <v>-1</v>
      </c>
    </row>
    <row r="23" spans="1:200" x14ac:dyDescent="0.2">
      <c r="A23">
        <f>ROW(Source!A32)</f>
        <v>32</v>
      </c>
      <c r="B23">
        <v>34735118</v>
      </c>
      <c r="C23">
        <v>34735276</v>
      </c>
      <c r="D23">
        <v>0</v>
      </c>
      <c r="E23">
        <v>0</v>
      </c>
      <c r="F23">
        <v>1</v>
      </c>
      <c r="G23">
        <v>1</v>
      </c>
      <c r="H23">
        <v>3</v>
      </c>
      <c r="I23" t="s">
        <v>23</v>
      </c>
      <c r="J23" t="s">
        <v>6</v>
      </c>
      <c r="K23" t="s">
        <v>52</v>
      </c>
      <c r="L23">
        <v>1371</v>
      </c>
      <c r="N23">
        <v>1013</v>
      </c>
      <c r="O23" t="s">
        <v>17</v>
      </c>
      <c r="P23" t="s">
        <v>17</v>
      </c>
      <c r="Q23">
        <v>1</v>
      </c>
      <c r="W23">
        <v>0</v>
      </c>
      <c r="X23">
        <v>805778890</v>
      </c>
      <c r="Y23">
        <v>66.666667000000004</v>
      </c>
      <c r="AA23">
        <v>87.52</v>
      </c>
      <c r="AB23">
        <v>0</v>
      </c>
      <c r="AC23">
        <v>0</v>
      </c>
      <c r="AD23">
        <v>0</v>
      </c>
      <c r="AE23">
        <v>87.52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1</v>
      </c>
      <c r="AQ23">
        <v>0</v>
      </c>
      <c r="AR23">
        <v>0</v>
      </c>
      <c r="AS23" t="s">
        <v>6</v>
      </c>
      <c r="AT23">
        <v>66.666667000000004</v>
      </c>
      <c r="AU23" t="s">
        <v>6</v>
      </c>
      <c r="AV23">
        <v>0</v>
      </c>
      <c r="AW23">
        <v>1</v>
      </c>
      <c r="AX23">
        <v>-1</v>
      </c>
      <c r="AY23">
        <v>0</v>
      </c>
      <c r="AZ23">
        <v>0</v>
      </c>
      <c r="BA23" t="s">
        <v>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4.0000000199999999</v>
      </c>
      <c r="CY23">
        <f>AA23</f>
        <v>87.52</v>
      </c>
      <c r="CZ23">
        <f>AE23</f>
        <v>87.52</v>
      </c>
      <c r="DA23">
        <f>AI23</f>
        <v>1</v>
      </c>
      <c r="DB23">
        <v>0</v>
      </c>
      <c r="DH23">
        <f>Source!I32*SmtRes!Y23</f>
        <v>4.0000000199999999</v>
      </c>
      <c r="DI23">
        <f>AA23</f>
        <v>87.52</v>
      </c>
      <c r="DK23">
        <f>Source!BC32</f>
        <v>1</v>
      </c>
      <c r="GP23">
        <v>1</v>
      </c>
      <c r="GQ23">
        <v>-1</v>
      </c>
      <c r="GR23">
        <v>-1</v>
      </c>
    </row>
    <row r="24" spans="1:200" x14ac:dyDescent="0.2">
      <c r="A24">
        <f>ROW(Source!A33)</f>
        <v>33</v>
      </c>
      <c r="B24">
        <v>34735140</v>
      </c>
      <c r="C24">
        <v>34735276</v>
      </c>
      <c r="D24">
        <v>31715651</v>
      </c>
      <c r="E24">
        <v>1</v>
      </c>
      <c r="F24">
        <v>1</v>
      </c>
      <c r="G24">
        <v>1</v>
      </c>
      <c r="H24">
        <v>1</v>
      </c>
      <c r="I24" t="s">
        <v>244</v>
      </c>
      <c r="J24" t="s">
        <v>6</v>
      </c>
      <c r="K24" t="s">
        <v>245</v>
      </c>
      <c r="L24">
        <v>1191</v>
      </c>
      <c r="N24">
        <v>1013</v>
      </c>
      <c r="O24" t="s">
        <v>232</v>
      </c>
      <c r="P24" t="s">
        <v>232</v>
      </c>
      <c r="Q24">
        <v>1</v>
      </c>
      <c r="W24">
        <v>0</v>
      </c>
      <c r="X24">
        <v>1069510174</v>
      </c>
      <c r="Y24">
        <v>62.2</v>
      </c>
      <c r="AA24">
        <v>0</v>
      </c>
      <c r="AB24">
        <v>0</v>
      </c>
      <c r="AC24">
        <v>0</v>
      </c>
      <c r="AD24">
        <v>61.66</v>
      </c>
      <c r="AE24">
        <v>0</v>
      </c>
      <c r="AF24">
        <v>0</v>
      </c>
      <c r="AG24">
        <v>0</v>
      </c>
      <c r="AH24">
        <v>9.6199999999999992</v>
      </c>
      <c r="AI24">
        <v>1</v>
      </c>
      <c r="AJ24">
        <v>1</v>
      </c>
      <c r="AK24">
        <v>1</v>
      </c>
      <c r="AL24">
        <v>6.41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6</v>
      </c>
      <c r="AT24">
        <v>62.2</v>
      </c>
      <c r="AU24" t="s">
        <v>6</v>
      </c>
      <c r="AV24">
        <v>1</v>
      </c>
      <c r="AW24">
        <v>2</v>
      </c>
      <c r="AX24">
        <v>34735289</v>
      </c>
      <c r="AY24">
        <v>1</v>
      </c>
      <c r="AZ24">
        <v>0</v>
      </c>
      <c r="BA24">
        <v>35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Y24*Source!I33</f>
        <v>3.7320000000000002</v>
      </c>
      <c r="CY24">
        <f>AD24</f>
        <v>61.66</v>
      </c>
      <c r="CZ24">
        <f>AH24</f>
        <v>9.6199999999999992</v>
      </c>
      <c r="DA24">
        <f>AL24</f>
        <v>6.41</v>
      </c>
      <c r="DB24">
        <v>0</v>
      </c>
      <c r="GQ24">
        <v>-1</v>
      </c>
      <c r="GR24">
        <v>-1</v>
      </c>
    </row>
    <row r="25" spans="1:200" x14ac:dyDescent="0.2">
      <c r="A25">
        <f>ROW(Source!A33)</f>
        <v>33</v>
      </c>
      <c r="B25">
        <v>34735140</v>
      </c>
      <c r="C25">
        <v>34735276</v>
      </c>
      <c r="D25">
        <v>31709492</v>
      </c>
      <c r="E25">
        <v>1</v>
      </c>
      <c r="F25">
        <v>1</v>
      </c>
      <c r="G25">
        <v>1</v>
      </c>
      <c r="H25">
        <v>1</v>
      </c>
      <c r="I25" t="s">
        <v>233</v>
      </c>
      <c r="J25" t="s">
        <v>6</v>
      </c>
      <c r="K25" t="s">
        <v>234</v>
      </c>
      <c r="L25">
        <v>1191</v>
      </c>
      <c r="N25">
        <v>1013</v>
      </c>
      <c r="O25" t="s">
        <v>232</v>
      </c>
      <c r="P25" t="s">
        <v>232</v>
      </c>
      <c r="Q25">
        <v>1</v>
      </c>
      <c r="W25">
        <v>0</v>
      </c>
      <c r="X25">
        <v>-1417349443</v>
      </c>
      <c r="Y25">
        <v>3.48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6.41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6</v>
      </c>
      <c r="AT25">
        <v>3.48</v>
      </c>
      <c r="AU25" t="s">
        <v>6</v>
      </c>
      <c r="AV25">
        <v>2</v>
      </c>
      <c r="AW25">
        <v>2</v>
      </c>
      <c r="AX25">
        <v>34735290</v>
      </c>
      <c r="AY25">
        <v>1</v>
      </c>
      <c r="AZ25">
        <v>0</v>
      </c>
      <c r="BA25">
        <v>36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0.20879999999999999</v>
      </c>
      <c r="CY25">
        <f>AD25</f>
        <v>0</v>
      </c>
      <c r="CZ25">
        <f>AH25</f>
        <v>0</v>
      </c>
      <c r="DA25">
        <f>AL25</f>
        <v>1</v>
      </c>
      <c r="DB25">
        <v>0</v>
      </c>
      <c r="GQ25">
        <v>-1</v>
      </c>
      <c r="GR25">
        <v>-1</v>
      </c>
    </row>
    <row r="26" spans="1:200" x14ac:dyDescent="0.2">
      <c r="A26">
        <f>ROW(Source!A33)</f>
        <v>33</v>
      </c>
      <c r="B26">
        <v>34735140</v>
      </c>
      <c r="C26">
        <v>34735276</v>
      </c>
      <c r="D26">
        <v>31526753</v>
      </c>
      <c r="E26">
        <v>1</v>
      </c>
      <c r="F26">
        <v>1</v>
      </c>
      <c r="G26">
        <v>1</v>
      </c>
      <c r="H26">
        <v>2</v>
      </c>
      <c r="I26" t="s">
        <v>246</v>
      </c>
      <c r="J26" t="s">
        <v>247</v>
      </c>
      <c r="K26" t="s">
        <v>248</v>
      </c>
      <c r="L26">
        <v>1368</v>
      </c>
      <c r="N26">
        <v>1011</v>
      </c>
      <c r="O26" t="s">
        <v>238</v>
      </c>
      <c r="P26" t="s">
        <v>238</v>
      </c>
      <c r="Q26">
        <v>1</v>
      </c>
      <c r="W26">
        <v>0</v>
      </c>
      <c r="X26">
        <v>-1718674368</v>
      </c>
      <c r="Y26">
        <v>1.74</v>
      </c>
      <c r="AA26">
        <v>0</v>
      </c>
      <c r="AB26">
        <v>717.86</v>
      </c>
      <c r="AC26">
        <v>13.5</v>
      </c>
      <c r="AD26">
        <v>0</v>
      </c>
      <c r="AE26">
        <v>0</v>
      </c>
      <c r="AF26">
        <v>111.99</v>
      </c>
      <c r="AG26">
        <v>13.5</v>
      </c>
      <c r="AH26">
        <v>0</v>
      </c>
      <c r="AI26">
        <v>1</v>
      </c>
      <c r="AJ26">
        <v>6.41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6</v>
      </c>
      <c r="AT26">
        <v>1.74</v>
      </c>
      <c r="AU26" t="s">
        <v>6</v>
      </c>
      <c r="AV26">
        <v>0</v>
      </c>
      <c r="AW26">
        <v>2</v>
      </c>
      <c r="AX26">
        <v>34735291</v>
      </c>
      <c r="AY26">
        <v>1</v>
      </c>
      <c r="AZ26">
        <v>0</v>
      </c>
      <c r="BA26">
        <v>37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0.10439999999999999</v>
      </c>
      <c r="CY26">
        <f>AB26</f>
        <v>717.86</v>
      </c>
      <c r="CZ26">
        <f>AF26</f>
        <v>111.99</v>
      </c>
      <c r="DA26">
        <f>AJ26</f>
        <v>6.41</v>
      </c>
      <c r="DB26">
        <v>0</v>
      </c>
      <c r="GQ26">
        <v>-1</v>
      </c>
      <c r="GR26">
        <v>-1</v>
      </c>
    </row>
    <row r="27" spans="1:200" x14ac:dyDescent="0.2">
      <c r="A27">
        <f>ROW(Source!A33)</f>
        <v>33</v>
      </c>
      <c r="B27">
        <v>34735140</v>
      </c>
      <c r="C27">
        <v>34735276</v>
      </c>
      <c r="D27">
        <v>31528142</v>
      </c>
      <c r="E27">
        <v>1</v>
      </c>
      <c r="F27">
        <v>1</v>
      </c>
      <c r="G27">
        <v>1</v>
      </c>
      <c r="H27">
        <v>2</v>
      </c>
      <c r="I27" t="s">
        <v>235</v>
      </c>
      <c r="J27" t="s">
        <v>236</v>
      </c>
      <c r="K27" t="s">
        <v>237</v>
      </c>
      <c r="L27">
        <v>1368</v>
      </c>
      <c r="N27">
        <v>1011</v>
      </c>
      <c r="O27" t="s">
        <v>238</v>
      </c>
      <c r="P27" t="s">
        <v>238</v>
      </c>
      <c r="Q27">
        <v>1</v>
      </c>
      <c r="W27">
        <v>0</v>
      </c>
      <c r="X27">
        <v>1372534845</v>
      </c>
      <c r="Y27">
        <v>1.74</v>
      </c>
      <c r="AA27">
        <v>0</v>
      </c>
      <c r="AB27">
        <v>421.2</v>
      </c>
      <c r="AC27">
        <v>11.6</v>
      </c>
      <c r="AD27">
        <v>0</v>
      </c>
      <c r="AE27">
        <v>0</v>
      </c>
      <c r="AF27">
        <v>65.709999999999994</v>
      </c>
      <c r="AG27">
        <v>11.6</v>
      </c>
      <c r="AH27">
        <v>0</v>
      </c>
      <c r="AI27">
        <v>1</v>
      </c>
      <c r="AJ27">
        <v>6.41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6</v>
      </c>
      <c r="AT27">
        <v>1.74</v>
      </c>
      <c r="AU27" t="s">
        <v>6</v>
      </c>
      <c r="AV27">
        <v>0</v>
      </c>
      <c r="AW27">
        <v>2</v>
      </c>
      <c r="AX27">
        <v>34735292</v>
      </c>
      <c r="AY27">
        <v>1</v>
      </c>
      <c r="AZ27">
        <v>0</v>
      </c>
      <c r="BA27">
        <v>38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0.10439999999999999</v>
      </c>
      <c r="CY27">
        <f>AB27</f>
        <v>421.2</v>
      </c>
      <c r="CZ27">
        <f>AF27</f>
        <v>65.709999999999994</v>
      </c>
      <c r="DA27">
        <f>AJ27</f>
        <v>6.41</v>
      </c>
      <c r="DB27">
        <v>0</v>
      </c>
      <c r="GQ27">
        <v>-1</v>
      </c>
      <c r="GR27">
        <v>-1</v>
      </c>
    </row>
    <row r="28" spans="1:200" x14ac:dyDescent="0.2">
      <c r="A28">
        <f>ROW(Source!A33)</f>
        <v>33</v>
      </c>
      <c r="B28">
        <v>34735140</v>
      </c>
      <c r="C28">
        <v>34735276</v>
      </c>
      <c r="D28">
        <v>31528446</v>
      </c>
      <c r="E28">
        <v>1</v>
      </c>
      <c r="F28">
        <v>1</v>
      </c>
      <c r="G28">
        <v>1</v>
      </c>
      <c r="H28">
        <v>2</v>
      </c>
      <c r="I28" t="s">
        <v>249</v>
      </c>
      <c r="J28" t="s">
        <v>250</v>
      </c>
      <c r="K28" t="s">
        <v>251</v>
      </c>
      <c r="L28">
        <v>1368</v>
      </c>
      <c r="N28">
        <v>1011</v>
      </c>
      <c r="O28" t="s">
        <v>238</v>
      </c>
      <c r="P28" t="s">
        <v>238</v>
      </c>
      <c r="Q28">
        <v>1</v>
      </c>
      <c r="W28">
        <v>0</v>
      </c>
      <c r="X28">
        <v>-353815937</v>
      </c>
      <c r="Y28">
        <v>15.1</v>
      </c>
      <c r="AA28">
        <v>0</v>
      </c>
      <c r="AB28">
        <v>51.92</v>
      </c>
      <c r="AC28">
        <v>0</v>
      </c>
      <c r="AD28">
        <v>0</v>
      </c>
      <c r="AE28">
        <v>0</v>
      </c>
      <c r="AF28">
        <v>8.1</v>
      </c>
      <c r="AG28">
        <v>0</v>
      </c>
      <c r="AH28">
        <v>0</v>
      </c>
      <c r="AI28">
        <v>1</v>
      </c>
      <c r="AJ28">
        <v>6.41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6</v>
      </c>
      <c r="AT28">
        <v>15.1</v>
      </c>
      <c r="AU28" t="s">
        <v>6</v>
      </c>
      <c r="AV28">
        <v>0</v>
      </c>
      <c r="AW28">
        <v>2</v>
      </c>
      <c r="AX28">
        <v>34735293</v>
      </c>
      <c r="AY28">
        <v>1</v>
      </c>
      <c r="AZ28">
        <v>0</v>
      </c>
      <c r="BA28">
        <v>39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0.90599999999999992</v>
      </c>
      <c r="CY28">
        <f>AB28</f>
        <v>51.92</v>
      </c>
      <c r="CZ28">
        <f>AF28</f>
        <v>8.1</v>
      </c>
      <c r="DA28">
        <f>AJ28</f>
        <v>6.41</v>
      </c>
      <c r="DB28">
        <v>0</v>
      </c>
      <c r="GQ28">
        <v>-1</v>
      </c>
      <c r="GR28">
        <v>-1</v>
      </c>
    </row>
    <row r="29" spans="1:200" x14ac:dyDescent="0.2">
      <c r="A29">
        <f>ROW(Source!A33)</f>
        <v>33</v>
      </c>
      <c r="B29">
        <v>34735140</v>
      </c>
      <c r="C29">
        <v>34735276</v>
      </c>
      <c r="D29">
        <v>0</v>
      </c>
      <c r="E29">
        <v>0</v>
      </c>
      <c r="F29">
        <v>1</v>
      </c>
      <c r="G29">
        <v>1</v>
      </c>
      <c r="H29">
        <v>3</v>
      </c>
      <c r="I29" t="s">
        <v>23</v>
      </c>
      <c r="J29" t="s">
        <v>6</v>
      </c>
      <c r="K29" t="s">
        <v>49</v>
      </c>
      <c r="L29">
        <v>1371</v>
      </c>
      <c r="N29">
        <v>1013</v>
      </c>
      <c r="O29" t="s">
        <v>17</v>
      </c>
      <c r="P29" t="s">
        <v>17</v>
      </c>
      <c r="Q29">
        <v>1</v>
      </c>
      <c r="W29">
        <v>0</v>
      </c>
      <c r="X29">
        <v>163039191</v>
      </c>
      <c r="Y29">
        <v>33.333333000000003</v>
      </c>
      <c r="AA29">
        <v>4600</v>
      </c>
      <c r="AB29">
        <v>0</v>
      </c>
      <c r="AC29">
        <v>0</v>
      </c>
      <c r="AD29">
        <v>0</v>
      </c>
      <c r="AE29">
        <v>731.98</v>
      </c>
      <c r="AF29">
        <v>0</v>
      </c>
      <c r="AG29">
        <v>0</v>
      </c>
      <c r="AH29">
        <v>0</v>
      </c>
      <c r="AI29">
        <v>6.41</v>
      </c>
      <c r="AJ29">
        <v>1</v>
      </c>
      <c r="AK29">
        <v>1</v>
      </c>
      <c r="AL29">
        <v>1</v>
      </c>
      <c r="AN29">
        <v>0</v>
      </c>
      <c r="AO29">
        <v>0</v>
      </c>
      <c r="AP29">
        <v>1</v>
      </c>
      <c r="AQ29">
        <v>0</v>
      </c>
      <c r="AR29">
        <v>0</v>
      </c>
      <c r="AS29" t="s">
        <v>6</v>
      </c>
      <c r="AT29">
        <v>33.333333000000003</v>
      </c>
      <c r="AU29" t="s">
        <v>6</v>
      </c>
      <c r="AV29">
        <v>0</v>
      </c>
      <c r="AW29">
        <v>1</v>
      </c>
      <c r="AX29">
        <v>-1</v>
      </c>
      <c r="AY29">
        <v>0</v>
      </c>
      <c r="AZ29">
        <v>0</v>
      </c>
      <c r="BA29" t="s">
        <v>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1.9999999800000001</v>
      </c>
      <c r="CY29">
        <f>AA29</f>
        <v>4600</v>
      </c>
      <c r="CZ29">
        <f>AE29</f>
        <v>731.98</v>
      </c>
      <c r="DA29">
        <f>AI29</f>
        <v>6.41</v>
      </c>
      <c r="DB29">
        <v>0</v>
      </c>
      <c r="DH29">
        <f>Source!I33*SmtRes!Y29</f>
        <v>1.9999999800000001</v>
      </c>
      <c r="DI29">
        <f>AA29</f>
        <v>4600</v>
      </c>
      <c r="DK29">
        <f>Source!BC33</f>
        <v>6.41</v>
      </c>
      <c r="GP29">
        <v>1</v>
      </c>
      <c r="GQ29">
        <v>-1</v>
      </c>
      <c r="GR29">
        <v>-1</v>
      </c>
    </row>
    <row r="30" spans="1:200" x14ac:dyDescent="0.2">
      <c r="A30">
        <f>ROW(Source!A33)</f>
        <v>33</v>
      </c>
      <c r="B30">
        <v>34735140</v>
      </c>
      <c r="C30">
        <v>34735276</v>
      </c>
      <c r="D30">
        <v>0</v>
      </c>
      <c r="E30">
        <v>0</v>
      </c>
      <c r="F30">
        <v>1</v>
      </c>
      <c r="G30">
        <v>1</v>
      </c>
      <c r="H30">
        <v>3</v>
      </c>
      <c r="I30" t="s">
        <v>23</v>
      </c>
      <c r="J30" t="s">
        <v>6</v>
      </c>
      <c r="K30" t="s">
        <v>52</v>
      </c>
      <c r="L30">
        <v>1371</v>
      </c>
      <c r="N30">
        <v>1013</v>
      </c>
      <c r="O30" t="s">
        <v>17</v>
      </c>
      <c r="P30" t="s">
        <v>17</v>
      </c>
      <c r="Q30">
        <v>1</v>
      </c>
      <c r="W30">
        <v>0</v>
      </c>
      <c r="X30">
        <v>805778890</v>
      </c>
      <c r="Y30">
        <v>66.666667000000004</v>
      </c>
      <c r="AA30">
        <v>550</v>
      </c>
      <c r="AB30">
        <v>0</v>
      </c>
      <c r="AC30">
        <v>0</v>
      </c>
      <c r="AD30">
        <v>0</v>
      </c>
      <c r="AE30">
        <v>87.52</v>
      </c>
      <c r="AF30">
        <v>0</v>
      </c>
      <c r="AG30">
        <v>0</v>
      </c>
      <c r="AH30">
        <v>0</v>
      </c>
      <c r="AI30">
        <v>6.41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1</v>
      </c>
      <c r="AQ30">
        <v>0</v>
      </c>
      <c r="AR30">
        <v>0</v>
      </c>
      <c r="AS30" t="s">
        <v>6</v>
      </c>
      <c r="AT30">
        <v>66.666667000000004</v>
      </c>
      <c r="AU30" t="s">
        <v>6</v>
      </c>
      <c r="AV30">
        <v>0</v>
      </c>
      <c r="AW30">
        <v>1</v>
      </c>
      <c r="AX30">
        <v>-1</v>
      </c>
      <c r="AY30">
        <v>0</v>
      </c>
      <c r="AZ30">
        <v>0</v>
      </c>
      <c r="BA30" t="s">
        <v>6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4.0000000199999999</v>
      </c>
      <c r="CY30">
        <f>AA30</f>
        <v>550</v>
      </c>
      <c r="CZ30">
        <f>AE30</f>
        <v>87.52</v>
      </c>
      <c r="DA30">
        <f>AI30</f>
        <v>6.41</v>
      </c>
      <c r="DB30">
        <v>0</v>
      </c>
      <c r="DH30">
        <f>Source!I33*SmtRes!Y30</f>
        <v>4.0000000199999999</v>
      </c>
      <c r="DI30">
        <f>AA30</f>
        <v>550</v>
      </c>
      <c r="DK30">
        <f>Source!BC33</f>
        <v>6.41</v>
      </c>
      <c r="GP30">
        <v>1</v>
      </c>
      <c r="GQ30">
        <v>-1</v>
      </c>
      <c r="GR30">
        <v>-1</v>
      </c>
    </row>
    <row r="31" spans="1:200" x14ac:dyDescent="0.2">
      <c r="A31">
        <f>ROW(Source!A38)</f>
        <v>38</v>
      </c>
      <c r="B31">
        <v>34735118</v>
      </c>
      <c r="C31">
        <v>34735183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244</v>
      </c>
      <c r="J31" t="s">
        <v>6</v>
      </c>
      <c r="K31" t="s">
        <v>245</v>
      </c>
      <c r="L31">
        <v>1191</v>
      </c>
      <c r="N31">
        <v>1013</v>
      </c>
      <c r="O31" t="s">
        <v>232</v>
      </c>
      <c r="P31" t="s">
        <v>232</v>
      </c>
      <c r="Q31">
        <v>1</v>
      </c>
      <c r="W31">
        <v>0</v>
      </c>
      <c r="X31">
        <v>1069510174</v>
      </c>
      <c r="Y31">
        <v>65.400000000000006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65.400000000000006</v>
      </c>
      <c r="AU31" t="s">
        <v>6</v>
      </c>
      <c r="AV31">
        <v>1</v>
      </c>
      <c r="AW31">
        <v>2</v>
      </c>
      <c r="AX31">
        <v>34735184</v>
      </c>
      <c r="AY31">
        <v>1</v>
      </c>
      <c r="AZ31">
        <v>0</v>
      </c>
      <c r="BA31">
        <v>47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Y31*Source!I38</f>
        <v>1.3080000000000001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  <c r="GQ31">
        <v>-1</v>
      </c>
      <c r="GR31">
        <v>-1</v>
      </c>
    </row>
    <row r="32" spans="1:200" x14ac:dyDescent="0.2">
      <c r="A32">
        <f>ROW(Source!A38)</f>
        <v>38</v>
      </c>
      <c r="B32">
        <v>34735118</v>
      </c>
      <c r="C32">
        <v>34735183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233</v>
      </c>
      <c r="J32" t="s">
        <v>6</v>
      </c>
      <c r="K32" t="s">
        <v>234</v>
      </c>
      <c r="L32">
        <v>1191</v>
      </c>
      <c r="N32">
        <v>1013</v>
      </c>
      <c r="O32" t="s">
        <v>232</v>
      </c>
      <c r="P32" t="s">
        <v>232</v>
      </c>
      <c r="Q32">
        <v>1</v>
      </c>
      <c r="W32">
        <v>0</v>
      </c>
      <c r="X32">
        <v>-1417349443</v>
      </c>
      <c r="Y32">
        <v>0.01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0.01</v>
      </c>
      <c r="AU32" t="s">
        <v>6</v>
      </c>
      <c r="AV32">
        <v>2</v>
      </c>
      <c r="AW32">
        <v>2</v>
      </c>
      <c r="AX32">
        <v>34735185</v>
      </c>
      <c r="AY32">
        <v>1</v>
      </c>
      <c r="AZ32">
        <v>0</v>
      </c>
      <c r="BA32">
        <v>48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Y32*Source!I38</f>
        <v>2.0000000000000001E-4</v>
      </c>
      <c r="CY32">
        <f>AD32</f>
        <v>0</v>
      </c>
      <c r="CZ32">
        <f>AH32</f>
        <v>0</v>
      </c>
      <c r="DA32">
        <f>AL32</f>
        <v>1</v>
      </c>
      <c r="DB32">
        <v>0</v>
      </c>
      <c r="GQ32">
        <v>-1</v>
      </c>
      <c r="GR32">
        <v>-1</v>
      </c>
    </row>
    <row r="33" spans="1:200" x14ac:dyDescent="0.2">
      <c r="A33">
        <f>ROW(Source!A38)</f>
        <v>38</v>
      </c>
      <c r="B33">
        <v>34735118</v>
      </c>
      <c r="C33">
        <v>34735183</v>
      </c>
      <c r="D33">
        <v>31528142</v>
      </c>
      <c r="E33">
        <v>1</v>
      </c>
      <c r="F33">
        <v>1</v>
      </c>
      <c r="G33">
        <v>1</v>
      </c>
      <c r="H33">
        <v>2</v>
      </c>
      <c r="I33" t="s">
        <v>235</v>
      </c>
      <c r="J33" t="s">
        <v>236</v>
      </c>
      <c r="K33" t="s">
        <v>237</v>
      </c>
      <c r="L33">
        <v>1368</v>
      </c>
      <c r="N33">
        <v>1011</v>
      </c>
      <c r="O33" t="s">
        <v>238</v>
      </c>
      <c r="P33" t="s">
        <v>238</v>
      </c>
      <c r="Q33">
        <v>1</v>
      </c>
      <c r="W33">
        <v>0</v>
      </c>
      <c r="X33">
        <v>1372534845</v>
      </c>
      <c r="Y33">
        <v>0.01</v>
      </c>
      <c r="AA33">
        <v>0</v>
      </c>
      <c r="AB33">
        <v>65.709999999999994</v>
      </c>
      <c r="AC33">
        <v>11.6</v>
      </c>
      <c r="AD33">
        <v>0</v>
      </c>
      <c r="AE33">
        <v>0</v>
      </c>
      <c r="AF33">
        <v>65.709999999999994</v>
      </c>
      <c r="AG33">
        <v>11.6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6</v>
      </c>
      <c r="AT33">
        <v>0.01</v>
      </c>
      <c r="AU33" t="s">
        <v>6</v>
      </c>
      <c r="AV33">
        <v>0</v>
      </c>
      <c r="AW33">
        <v>2</v>
      </c>
      <c r="AX33">
        <v>34735186</v>
      </c>
      <c r="AY33">
        <v>1</v>
      </c>
      <c r="AZ33">
        <v>0</v>
      </c>
      <c r="BA33">
        <v>49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Y33*Source!I38</f>
        <v>2.0000000000000001E-4</v>
      </c>
      <c r="CY33">
        <f>AB33</f>
        <v>65.709999999999994</v>
      </c>
      <c r="CZ33">
        <f>AF33</f>
        <v>65.709999999999994</v>
      </c>
      <c r="DA33">
        <f>AJ33</f>
        <v>1</v>
      </c>
      <c r="DB33">
        <v>0</v>
      </c>
      <c r="GQ33">
        <v>-1</v>
      </c>
      <c r="GR33">
        <v>-1</v>
      </c>
    </row>
    <row r="34" spans="1:200" x14ac:dyDescent="0.2">
      <c r="A34">
        <f>ROW(Source!A38)</f>
        <v>38</v>
      </c>
      <c r="B34">
        <v>34735118</v>
      </c>
      <c r="C34">
        <v>34735183</v>
      </c>
      <c r="D34">
        <v>31528446</v>
      </c>
      <c r="E34">
        <v>1</v>
      </c>
      <c r="F34">
        <v>1</v>
      </c>
      <c r="G34">
        <v>1</v>
      </c>
      <c r="H34">
        <v>2</v>
      </c>
      <c r="I34" t="s">
        <v>249</v>
      </c>
      <c r="J34" t="s">
        <v>250</v>
      </c>
      <c r="K34" t="s">
        <v>251</v>
      </c>
      <c r="L34">
        <v>1368</v>
      </c>
      <c r="N34">
        <v>1011</v>
      </c>
      <c r="O34" t="s">
        <v>238</v>
      </c>
      <c r="P34" t="s">
        <v>238</v>
      </c>
      <c r="Q34">
        <v>1</v>
      </c>
      <c r="W34">
        <v>0</v>
      </c>
      <c r="X34">
        <v>-353815937</v>
      </c>
      <c r="Y34">
        <v>54.75</v>
      </c>
      <c r="AA34">
        <v>0</v>
      </c>
      <c r="AB34">
        <v>8.1</v>
      </c>
      <c r="AC34">
        <v>0</v>
      </c>
      <c r="AD34">
        <v>0</v>
      </c>
      <c r="AE34">
        <v>0</v>
      </c>
      <c r="AF34">
        <v>8.1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6</v>
      </c>
      <c r="AT34">
        <v>54.75</v>
      </c>
      <c r="AU34" t="s">
        <v>6</v>
      </c>
      <c r="AV34">
        <v>0</v>
      </c>
      <c r="AW34">
        <v>2</v>
      </c>
      <c r="AX34">
        <v>34735187</v>
      </c>
      <c r="AY34">
        <v>1</v>
      </c>
      <c r="AZ34">
        <v>0</v>
      </c>
      <c r="BA34">
        <v>50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Y34*Source!I38</f>
        <v>1.095</v>
      </c>
      <c r="CY34">
        <f>AB34</f>
        <v>8.1</v>
      </c>
      <c r="CZ34">
        <f>AF34</f>
        <v>8.1</v>
      </c>
      <c r="DA34">
        <f>AJ34</f>
        <v>1</v>
      </c>
      <c r="DB34">
        <v>0</v>
      </c>
      <c r="GQ34">
        <v>-1</v>
      </c>
      <c r="GR34">
        <v>-1</v>
      </c>
    </row>
    <row r="35" spans="1:200" x14ac:dyDescent="0.2">
      <c r="A35">
        <f>ROW(Source!A38)</f>
        <v>38</v>
      </c>
      <c r="B35">
        <v>34735118</v>
      </c>
      <c r="C35">
        <v>34735183</v>
      </c>
      <c r="D35">
        <v>0</v>
      </c>
      <c r="E35">
        <v>0</v>
      </c>
      <c r="F35">
        <v>1</v>
      </c>
      <c r="G35">
        <v>1</v>
      </c>
      <c r="H35">
        <v>3</v>
      </c>
      <c r="I35" t="s">
        <v>23</v>
      </c>
      <c r="J35" t="s">
        <v>6</v>
      </c>
      <c r="K35" t="s">
        <v>62</v>
      </c>
      <c r="L35">
        <v>1669</v>
      </c>
      <c r="N35">
        <v>1013</v>
      </c>
      <c r="O35" t="s">
        <v>25</v>
      </c>
      <c r="P35" t="s">
        <v>25</v>
      </c>
      <c r="Q35">
        <v>1</v>
      </c>
      <c r="W35">
        <v>0</v>
      </c>
      <c r="X35">
        <v>-1534278322</v>
      </c>
      <c r="Y35">
        <v>100</v>
      </c>
      <c r="AA35">
        <v>71.599999999999994</v>
      </c>
      <c r="AB35">
        <v>0</v>
      </c>
      <c r="AC35">
        <v>0</v>
      </c>
      <c r="AD35">
        <v>0</v>
      </c>
      <c r="AE35">
        <v>71.599999999999994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1</v>
      </c>
      <c r="AQ35">
        <v>0</v>
      </c>
      <c r="AR35">
        <v>0</v>
      </c>
      <c r="AS35" t="s">
        <v>6</v>
      </c>
      <c r="AT35">
        <v>100</v>
      </c>
      <c r="AU35" t="s">
        <v>6</v>
      </c>
      <c r="AV35">
        <v>0</v>
      </c>
      <c r="AW35">
        <v>1</v>
      </c>
      <c r="AX35">
        <v>-1</v>
      </c>
      <c r="AY35">
        <v>0</v>
      </c>
      <c r="AZ35">
        <v>0</v>
      </c>
      <c r="BA35" t="s">
        <v>6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Y35*Source!I38</f>
        <v>2</v>
      </c>
      <c r="CY35">
        <f>AA35</f>
        <v>71.599999999999994</v>
      </c>
      <c r="CZ35">
        <f>AE35</f>
        <v>71.599999999999994</v>
      </c>
      <c r="DA35">
        <f>AI35</f>
        <v>1</v>
      </c>
      <c r="DB35">
        <v>0</v>
      </c>
      <c r="DH35">
        <f>Source!I38*SmtRes!Y35</f>
        <v>2</v>
      </c>
      <c r="DI35">
        <f>AA35</f>
        <v>71.599999999999994</v>
      </c>
      <c r="DK35">
        <f>Source!BC38</f>
        <v>1</v>
      </c>
      <c r="GP35">
        <v>1</v>
      </c>
      <c r="GQ35">
        <v>-1</v>
      </c>
      <c r="GR35">
        <v>-1</v>
      </c>
    </row>
    <row r="36" spans="1:200" x14ac:dyDescent="0.2">
      <c r="A36">
        <f>ROW(Source!A39)</f>
        <v>39</v>
      </c>
      <c r="B36">
        <v>34735140</v>
      </c>
      <c r="C36">
        <v>34735183</v>
      </c>
      <c r="D36">
        <v>31715651</v>
      </c>
      <c r="E36">
        <v>1</v>
      </c>
      <c r="F36">
        <v>1</v>
      </c>
      <c r="G36">
        <v>1</v>
      </c>
      <c r="H36">
        <v>1</v>
      </c>
      <c r="I36" t="s">
        <v>244</v>
      </c>
      <c r="J36" t="s">
        <v>6</v>
      </c>
      <c r="K36" t="s">
        <v>245</v>
      </c>
      <c r="L36">
        <v>1191</v>
      </c>
      <c r="N36">
        <v>1013</v>
      </c>
      <c r="O36" t="s">
        <v>232</v>
      </c>
      <c r="P36" t="s">
        <v>232</v>
      </c>
      <c r="Q36">
        <v>1</v>
      </c>
      <c r="W36">
        <v>0</v>
      </c>
      <c r="X36">
        <v>1069510174</v>
      </c>
      <c r="Y36">
        <v>65.400000000000006</v>
      </c>
      <c r="AA36">
        <v>0</v>
      </c>
      <c r="AB36">
        <v>0</v>
      </c>
      <c r="AC36">
        <v>0</v>
      </c>
      <c r="AD36">
        <v>61.66</v>
      </c>
      <c r="AE36">
        <v>0</v>
      </c>
      <c r="AF36">
        <v>0</v>
      </c>
      <c r="AG36">
        <v>0</v>
      </c>
      <c r="AH36">
        <v>9.6199999999999992</v>
      </c>
      <c r="AI36">
        <v>1</v>
      </c>
      <c r="AJ36">
        <v>1</v>
      </c>
      <c r="AK36">
        <v>1</v>
      </c>
      <c r="AL36">
        <v>6.41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6</v>
      </c>
      <c r="AT36">
        <v>65.400000000000006</v>
      </c>
      <c r="AU36" t="s">
        <v>6</v>
      </c>
      <c r="AV36">
        <v>1</v>
      </c>
      <c r="AW36">
        <v>2</v>
      </c>
      <c r="AX36">
        <v>34735184</v>
      </c>
      <c r="AY36">
        <v>1</v>
      </c>
      <c r="AZ36">
        <v>0</v>
      </c>
      <c r="BA36">
        <v>57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Y36*Source!I39</f>
        <v>1.3080000000000001</v>
      </c>
      <c r="CY36">
        <f>AD36</f>
        <v>61.66</v>
      </c>
      <c r="CZ36">
        <f>AH36</f>
        <v>9.6199999999999992</v>
      </c>
      <c r="DA36">
        <f>AL36</f>
        <v>6.41</v>
      </c>
      <c r="DB36">
        <v>0</v>
      </c>
      <c r="GQ36">
        <v>-1</v>
      </c>
      <c r="GR36">
        <v>-1</v>
      </c>
    </row>
    <row r="37" spans="1:200" x14ac:dyDescent="0.2">
      <c r="A37">
        <f>ROW(Source!A39)</f>
        <v>39</v>
      </c>
      <c r="B37">
        <v>34735140</v>
      </c>
      <c r="C37">
        <v>34735183</v>
      </c>
      <c r="D37">
        <v>31709492</v>
      </c>
      <c r="E37">
        <v>1</v>
      </c>
      <c r="F37">
        <v>1</v>
      </c>
      <c r="G37">
        <v>1</v>
      </c>
      <c r="H37">
        <v>1</v>
      </c>
      <c r="I37" t="s">
        <v>233</v>
      </c>
      <c r="J37" t="s">
        <v>6</v>
      </c>
      <c r="K37" t="s">
        <v>234</v>
      </c>
      <c r="L37">
        <v>1191</v>
      </c>
      <c r="N37">
        <v>1013</v>
      </c>
      <c r="O37" t="s">
        <v>232</v>
      </c>
      <c r="P37" t="s">
        <v>232</v>
      </c>
      <c r="Q37">
        <v>1</v>
      </c>
      <c r="W37">
        <v>0</v>
      </c>
      <c r="X37">
        <v>-1417349443</v>
      </c>
      <c r="Y37">
        <v>0.01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6.41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6</v>
      </c>
      <c r="AT37">
        <v>0.01</v>
      </c>
      <c r="AU37" t="s">
        <v>6</v>
      </c>
      <c r="AV37">
        <v>2</v>
      </c>
      <c r="AW37">
        <v>2</v>
      </c>
      <c r="AX37">
        <v>34735185</v>
      </c>
      <c r="AY37">
        <v>1</v>
      </c>
      <c r="AZ37">
        <v>0</v>
      </c>
      <c r="BA37">
        <v>58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Y37*Source!I39</f>
        <v>2.0000000000000001E-4</v>
      </c>
      <c r="CY37">
        <f>AD37</f>
        <v>0</v>
      </c>
      <c r="CZ37">
        <f>AH37</f>
        <v>0</v>
      </c>
      <c r="DA37">
        <f>AL37</f>
        <v>1</v>
      </c>
      <c r="DB37">
        <v>0</v>
      </c>
      <c r="GQ37">
        <v>-1</v>
      </c>
      <c r="GR37">
        <v>-1</v>
      </c>
    </row>
    <row r="38" spans="1:200" x14ac:dyDescent="0.2">
      <c r="A38">
        <f>ROW(Source!A39)</f>
        <v>39</v>
      </c>
      <c r="B38">
        <v>34735140</v>
      </c>
      <c r="C38">
        <v>34735183</v>
      </c>
      <c r="D38">
        <v>31528142</v>
      </c>
      <c r="E38">
        <v>1</v>
      </c>
      <c r="F38">
        <v>1</v>
      </c>
      <c r="G38">
        <v>1</v>
      </c>
      <c r="H38">
        <v>2</v>
      </c>
      <c r="I38" t="s">
        <v>235</v>
      </c>
      <c r="J38" t="s">
        <v>236</v>
      </c>
      <c r="K38" t="s">
        <v>237</v>
      </c>
      <c r="L38">
        <v>1368</v>
      </c>
      <c r="N38">
        <v>1011</v>
      </c>
      <c r="O38" t="s">
        <v>238</v>
      </c>
      <c r="P38" t="s">
        <v>238</v>
      </c>
      <c r="Q38">
        <v>1</v>
      </c>
      <c r="W38">
        <v>0</v>
      </c>
      <c r="X38">
        <v>1372534845</v>
      </c>
      <c r="Y38">
        <v>0.01</v>
      </c>
      <c r="AA38">
        <v>0</v>
      </c>
      <c r="AB38">
        <v>421.2</v>
      </c>
      <c r="AC38">
        <v>11.6</v>
      </c>
      <c r="AD38">
        <v>0</v>
      </c>
      <c r="AE38">
        <v>0</v>
      </c>
      <c r="AF38">
        <v>65.709999999999994</v>
      </c>
      <c r="AG38">
        <v>11.6</v>
      </c>
      <c r="AH38">
        <v>0</v>
      </c>
      <c r="AI38">
        <v>1</v>
      </c>
      <c r="AJ38">
        <v>6.41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6</v>
      </c>
      <c r="AT38">
        <v>0.01</v>
      </c>
      <c r="AU38" t="s">
        <v>6</v>
      </c>
      <c r="AV38">
        <v>0</v>
      </c>
      <c r="AW38">
        <v>2</v>
      </c>
      <c r="AX38">
        <v>34735186</v>
      </c>
      <c r="AY38">
        <v>1</v>
      </c>
      <c r="AZ38">
        <v>0</v>
      </c>
      <c r="BA38">
        <v>59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Y38*Source!I39</f>
        <v>2.0000000000000001E-4</v>
      </c>
      <c r="CY38">
        <f>AB38</f>
        <v>421.2</v>
      </c>
      <c r="CZ38">
        <f>AF38</f>
        <v>65.709999999999994</v>
      </c>
      <c r="DA38">
        <f>AJ38</f>
        <v>6.41</v>
      </c>
      <c r="DB38">
        <v>0</v>
      </c>
      <c r="GQ38">
        <v>-1</v>
      </c>
      <c r="GR38">
        <v>-1</v>
      </c>
    </row>
    <row r="39" spans="1:200" x14ac:dyDescent="0.2">
      <c r="A39">
        <f>ROW(Source!A39)</f>
        <v>39</v>
      </c>
      <c r="B39">
        <v>34735140</v>
      </c>
      <c r="C39">
        <v>34735183</v>
      </c>
      <c r="D39">
        <v>31528446</v>
      </c>
      <c r="E39">
        <v>1</v>
      </c>
      <c r="F39">
        <v>1</v>
      </c>
      <c r="G39">
        <v>1</v>
      </c>
      <c r="H39">
        <v>2</v>
      </c>
      <c r="I39" t="s">
        <v>249</v>
      </c>
      <c r="J39" t="s">
        <v>250</v>
      </c>
      <c r="K39" t="s">
        <v>251</v>
      </c>
      <c r="L39">
        <v>1368</v>
      </c>
      <c r="N39">
        <v>1011</v>
      </c>
      <c r="O39" t="s">
        <v>238</v>
      </c>
      <c r="P39" t="s">
        <v>238</v>
      </c>
      <c r="Q39">
        <v>1</v>
      </c>
      <c r="W39">
        <v>0</v>
      </c>
      <c r="X39">
        <v>-353815937</v>
      </c>
      <c r="Y39">
        <v>54.75</v>
      </c>
      <c r="AA39">
        <v>0</v>
      </c>
      <c r="AB39">
        <v>51.92</v>
      </c>
      <c r="AC39">
        <v>0</v>
      </c>
      <c r="AD39">
        <v>0</v>
      </c>
      <c r="AE39">
        <v>0</v>
      </c>
      <c r="AF39">
        <v>8.1</v>
      </c>
      <c r="AG39">
        <v>0</v>
      </c>
      <c r="AH39">
        <v>0</v>
      </c>
      <c r="AI39">
        <v>1</v>
      </c>
      <c r="AJ39">
        <v>6.41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6</v>
      </c>
      <c r="AT39">
        <v>54.75</v>
      </c>
      <c r="AU39" t="s">
        <v>6</v>
      </c>
      <c r="AV39">
        <v>0</v>
      </c>
      <c r="AW39">
        <v>2</v>
      </c>
      <c r="AX39">
        <v>34735187</v>
      </c>
      <c r="AY39">
        <v>1</v>
      </c>
      <c r="AZ39">
        <v>0</v>
      </c>
      <c r="BA39">
        <v>60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Y39*Source!I39</f>
        <v>1.095</v>
      </c>
      <c r="CY39">
        <f>AB39</f>
        <v>51.92</v>
      </c>
      <c r="CZ39">
        <f>AF39</f>
        <v>8.1</v>
      </c>
      <c r="DA39">
        <f>AJ39</f>
        <v>6.41</v>
      </c>
      <c r="DB39">
        <v>0</v>
      </c>
      <c r="GQ39">
        <v>-1</v>
      </c>
      <c r="GR39">
        <v>-1</v>
      </c>
    </row>
    <row r="40" spans="1:200" x14ac:dyDescent="0.2">
      <c r="A40">
        <f>ROW(Source!A39)</f>
        <v>39</v>
      </c>
      <c r="B40">
        <v>34735140</v>
      </c>
      <c r="C40">
        <v>34735183</v>
      </c>
      <c r="D40">
        <v>0</v>
      </c>
      <c r="E40">
        <v>0</v>
      </c>
      <c r="F40">
        <v>1</v>
      </c>
      <c r="G40">
        <v>1</v>
      </c>
      <c r="H40">
        <v>3</v>
      </c>
      <c r="I40" t="s">
        <v>23</v>
      </c>
      <c r="J40" t="s">
        <v>6</v>
      </c>
      <c r="K40" t="s">
        <v>62</v>
      </c>
      <c r="L40">
        <v>1669</v>
      </c>
      <c r="N40">
        <v>1013</v>
      </c>
      <c r="O40" t="s">
        <v>25</v>
      </c>
      <c r="P40" t="s">
        <v>25</v>
      </c>
      <c r="Q40">
        <v>1</v>
      </c>
      <c r="W40">
        <v>0</v>
      </c>
      <c r="X40">
        <v>-1534278322</v>
      </c>
      <c r="Y40">
        <v>100</v>
      </c>
      <c r="AA40">
        <v>450</v>
      </c>
      <c r="AB40">
        <v>0</v>
      </c>
      <c r="AC40">
        <v>0</v>
      </c>
      <c r="AD40">
        <v>0</v>
      </c>
      <c r="AE40">
        <v>71.599999999999994</v>
      </c>
      <c r="AF40">
        <v>0</v>
      </c>
      <c r="AG40">
        <v>0</v>
      </c>
      <c r="AH40">
        <v>0</v>
      </c>
      <c r="AI40">
        <v>6.41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1</v>
      </c>
      <c r="AQ40">
        <v>0</v>
      </c>
      <c r="AR40">
        <v>0</v>
      </c>
      <c r="AS40" t="s">
        <v>6</v>
      </c>
      <c r="AT40">
        <v>100</v>
      </c>
      <c r="AU40" t="s">
        <v>6</v>
      </c>
      <c r="AV40">
        <v>0</v>
      </c>
      <c r="AW40">
        <v>1</v>
      </c>
      <c r="AX40">
        <v>-1</v>
      </c>
      <c r="AY40">
        <v>0</v>
      </c>
      <c r="AZ40">
        <v>0</v>
      </c>
      <c r="BA40" t="s">
        <v>6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Y40*Source!I39</f>
        <v>2</v>
      </c>
      <c r="CY40">
        <f>AA40</f>
        <v>450</v>
      </c>
      <c r="CZ40">
        <f>AE40</f>
        <v>71.599999999999994</v>
      </c>
      <c r="DA40">
        <f>AI40</f>
        <v>6.41</v>
      </c>
      <c r="DB40">
        <v>0</v>
      </c>
      <c r="DH40">
        <f>Source!I39*SmtRes!Y40</f>
        <v>2</v>
      </c>
      <c r="DI40">
        <f>AA40</f>
        <v>450</v>
      </c>
      <c r="DK40">
        <f>Source!BC39</f>
        <v>6.41</v>
      </c>
      <c r="GP40">
        <v>1</v>
      </c>
      <c r="GQ40">
        <v>-1</v>
      </c>
      <c r="GR40">
        <v>-1</v>
      </c>
    </row>
    <row r="41" spans="1:200" x14ac:dyDescent="0.2">
      <c r="A41">
        <f>ROW(Source!A42)</f>
        <v>42</v>
      </c>
      <c r="B41">
        <v>34735118</v>
      </c>
      <c r="C41">
        <v>34735199</v>
      </c>
      <c r="D41">
        <v>31725395</v>
      </c>
      <c r="E41">
        <v>1</v>
      </c>
      <c r="F41">
        <v>1</v>
      </c>
      <c r="G41">
        <v>1</v>
      </c>
      <c r="H41">
        <v>1</v>
      </c>
      <c r="I41" t="s">
        <v>252</v>
      </c>
      <c r="J41" t="s">
        <v>6</v>
      </c>
      <c r="K41" t="s">
        <v>253</v>
      </c>
      <c r="L41">
        <v>1191</v>
      </c>
      <c r="N41">
        <v>1013</v>
      </c>
      <c r="O41" t="s">
        <v>232</v>
      </c>
      <c r="P41" t="s">
        <v>232</v>
      </c>
      <c r="Q41">
        <v>1</v>
      </c>
      <c r="W41">
        <v>0</v>
      </c>
      <c r="X41">
        <v>912892513</v>
      </c>
      <c r="Y41">
        <v>0.52</v>
      </c>
      <c r="AA41">
        <v>0</v>
      </c>
      <c r="AB41">
        <v>0</v>
      </c>
      <c r="AC41">
        <v>0</v>
      </c>
      <c r="AD41">
        <v>9.92</v>
      </c>
      <c r="AE41">
        <v>0</v>
      </c>
      <c r="AF41">
        <v>0</v>
      </c>
      <c r="AG41">
        <v>0</v>
      </c>
      <c r="AH41">
        <v>9.92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6</v>
      </c>
      <c r="AT41">
        <v>0.52</v>
      </c>
      <c r="AU41" t="s">
        <v>6</v>
      </c>
      <c r="AV41">
        <v>1</v>
      </c>
      <c r="AW41">
        <v>2</v>
      </c>
      <c r="AX41">
        <v>34735200</v>
      </c>
      <c r="AY41">
        <v>1</v>
      </c>
      <c r="AZ41">
        <v>0</v>
      </c>
      <c r="BA41">
        <v>67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Y41*Source!I42</f>
        <v>4.16</v>
      </c>
      <c r="CY41">
        <f>AD41</f>
        <v>9.92</v>
      </c>
      <c r="CZ41">
        <f>AH41</f>
        <v>9.92</v>
      </c>
      <c r="DA41">
        <f>AL41</f>
        <v>1</v>
      </c>
      <c r="DB41">
        <v>0</v>
      </c>
      <c r="GQ41">
        <v>-1</v>
      </c>
      <c r="GR41">
        <v>-1</v>
      </c>
    </row>
    <row r="42" spans="1:200" x14ac:dyDescent="0.2">
      <c r="A42">
        <f>ROW(Source!A42)</f>
        <v>42</v>
      </c>
      <c r="B42">
        <v>34735118</v>
      </c>
      <c r="C42">
        <v>34735199</v>
      </c>
      <c r="D42">
        <v>0</v>
      </c>
      <c r="E42">
        <v>0</v>
      </c>
      <c r="F42">
        <v>1</v>
      </c>
      <c r="G42">
        <v>1</v>
      </c>
      <c r="H42">
        <v>3</v>
      </c>
      <c r="I42" t="s">
        <v>23</v>
      </c>
      <c r="J42" t="s">
        <v>6</v>
      </c>
      <c r="K42" t="s">
        <v>69</v>
      </c>
      <c r="L42">
        <v>1669</v>
      </c>
      <c r="N42">
        <v>1013</v>
      </c>
      <c r="O42" t="s">
        <v>25</v>
      </c>
      <c r="P42" t="s">
        <v>25</v>
      </c>
      <c r="Q42">
        <v>1</v>
      </c>
      <c r="W42">
        <v>0</v>
      </c>
      <c r="X42">
        <v>-873388853</v>
      </c>
      <c r="Y42">
        <v>0.125</v>
      </c>
      <c r="AA42">
        <v>2625.58</v>
      </c>
      <c r="AB42">
        <v>0</v>
      </c>
      <c r="AC42">
        <v>0</v>
      </c>
      <c r="AD42">
        <v>0</v>
      </c>
      <c r="AE42">
        <v>2625.58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1</v>
      </c>
      <c r="AQ42">
        <v>0</v>
      </c>
      <c r="AR42">
        <v>0</v>
      </c>
      <c r="AS42" t="s">
        <v>6</v>
      </c>
      <c r="AT42">
        <v>0.125</v>
      </c>
      <c r="AU42" t="s">
        <v>6</v>
      </c>
      <c r="AV42">
        <v>0</v>
      </c>
      <c r="AW42">
        <v>1</v>
      </c>
      <c r="AX42">
        <v>-1</v>
      </c>
      <c r="AY42">
        <v>0</v>
      </c>
      <c r="AZ42">
        <v>0</v>
      </c>
      <c r="BA42" t="s">
        <v>6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Y42*Source!I42</f>
        <v>1</v>
      </c>
      <c r="CY42">
        <f>AA42</f>
        <v>2625.58</v>
      </c>
      <c r="CZ42">
        <f>AE42</f>
        <v>2625.58</v>
      </c>
      <c r="DA42">
        <f>AI42</f>
        <v>1</v>
      </c>
      <c r="DB42">
        <v>0</v>
      </c>
      <c r="DH42">
        <f>Source!I42*SmtRes!Y42</f>
        <v>1</v>
      </c>
      <c r="DI42">
        <f>AA42</f>
        <v>2625.58</v>
      </c>
      <c r="DK42">
        <f>Source!BC42</f>
        <v>1</v>
      </c>
      <c r="GP42">
        <v>1</v>
      </c>
      <c r="GQ42">
        <v>-1</v>
      </c>
      <c r="GR42">
        <v>-1</v>
      </c>
    </row>
    <row r="43" spans="1:200" x14ac:dyDescent="0.2">
      <c r="A43">
        <f>ROW(Source!A42)</f>
        <v>42</v>
      </c>
      <c r="B43">
        <v>34735118</v>
      </c>
      <c r="C43">
        <v>34735199</v>
      </c>
      <c r="D43">
        <v>0</v>
      </c>
      <c r="E43">
        <v>0</v>
      </c>
      <c r="F43">
        <v>1</v>
      </c>
      <c r="G43">
        <v>1</v>
      </c>
      <c r="H43">
        <v>3</v>
      </c>
      <c r="I43" t="s">
        <v>23</v>
      </c>
      <c r="J43" t="s">
        <v>6</v>
      </c>
      <c r="K43" t="s">
        <v>72</v>
      </c>
      <c r="L43">
        <v>1669</v>
      </c>
      <c r="N43">
        <v>1013</v>
      </c>
      <c r="O43" t="s">
        <v>25</v>
      </c>
      <c r="P43" t="s">
        <v>25</v>
      </c>
      <c r="Q43">
        <v>1</v>
      </c>
      <c r="W43">
        <v>0</v>
      </c>
      <c r="X43">
        <v>63139841</v>
      </c>
      <c r="Y43">
        <v>0.625</v>
      </c>
      <c r="AA43">
        <v>206.87</v>
      </c>
      <c r="AB43">
        <v>0</v>
      </c>
      <c r="AC43">
        <v>0</v>
      </c>
      <c r="AD43">
        <v>0</v>
      </c>
      <c r="AE43">
        <v>206.87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1</v>
      </c>
      <c r="AQ43">
        <v>0</v>
      </c>
      <c r="AR43">
        <v>0</v>
      </c>
      <c r="AS43" t="s">
        <v>6</v>
      </c>
      <c r="AT43">
        <v>0.625</v>
      </c>
      <c r="AU43" t="s">
        <v>6</v>
      </c>
      <c r="AV43">
        <v>0</v>
      </c>
      <c r="AW43">
        <v>1</v>
      </c>
      <c r="AX43">
        <v>-1</v>
      </c>
      <c r="AY43">
        <v>0</v>
      </c>
      <c r="AZ43">
        <v>0</v>
      </c>
      <c r="BA43" t="s">
        <v>6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Y43*Source!I42</f>
        <v>5</v>
      </c>
      <c r="CY43">
        <f>AA43</f>
        <v>206.87</v>
      </c>
      <c r="CZ43">
        <f>AE43</f>
        <v>206.87</v>
      </c>
      <c r="DA43">
        <f>AI43</f>
        <v>1</v>
      </c>
      <c r="DB43">
        <v>0</v>
      </c>
      <c r="DH43">
        <f>Source!I42*SmtRes!Y43</f>
        <v>5</v>
      </c>
      <c r="DI43">
        <f>AA43</f>
        <v>206.87</v>
      </c>
      <c r="DK43">
        <f>Source!BC42</f>
        <v>1</v>
      </c>
      <c r="GP43">
        <v>1</v>
      </c>
      <c r="GQ43">
        <v>-1</v>
      </c>
      <c r="GR43">
        <v>-1</v>
      </c>
    </row>
    <row r="44" spans="1:200" x14ac:dyDescent="0.2">
      <c r="A44">
        <f>ROW(Source!A42)</f>
        <v>42</v>
      </c>
      <c r="B44">
        <v>34735118</v>
      </c>
      <c r="C44">
        <v>34735199</v>
      </c>
      <c r="D44">
        <v>0</v>
      </c>
      <c r="E44">
        <v>0</v>
      </c>
      <c r="F44">
        <v>1</v>
      </c>
      <c r="G44">
        <v>1</v>
      </c>
      <c r="H44">
        <v>3</v>
      </c>
      <c r="I44" t="s">
        <v>23</v>
      </c>
      <c r="J44" t="s">
        <v>6</v>
      </c>
      <c r="K44" t="s">
        <v>75</v>
      </c>
      <c r="L44">
        <v>1669</v>
      </c>
      <c r="N44">
        <v>1013</v>
      </c>
      <c r="O44" t="s">
        <v>25</v>
      </c>
      <c r="P44" t="s">
        <v>25</v>
      </c>
      <c r="Q44">
        <v>1</v>
      </c>
      <c r="W44">
        <v>0</v>
      </c>
      <c r="X44">
        <v>262353641</v>
      </c>
      <c r="Y44">
        <v>0.25</v>
      </c>
      <c r="AA44">
        <v>556.94000000000005</v>
      </c>
      <c r="AB44">
        <v>0</v>
      </c>
      <c r="AC44">
        <v>0</v>
      </c>
      <c r="AD44">
        <v>0</v>
      </c>
      <c r="AE44">
        <v>556.94000000000005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1</v>
      </c>
      <c r="AQ44">
        <v>0</v>
      </c>
      <c r="AR44">
        <v>0</v>
      </c>
      <c r="AS44" t="s">
        <v>6</v>
      </c>
      <c r="AT44">
        <v>0.25</v>
      </c>
      <c r="AU44" t="s">
        <v>6</v>
      </c>
      <c r="AV44">
        <v>0</v>
      </c>
      <c r="AW44">
        <v>1</v>
      </c>
      <c r="AX44">
        <v>-1</v>
      </c>
      <c r="AY44">
        <v>0</v>
      </c>
      <c r="AZ44">
        <v>0</v>
      </c>
      <c r="BA44" t="s">
        <v>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Y44*Source!I42</f>
        <v>2</v>
      </c>
      <c r="CY44">
        <f>AA44</f>
        <v>556.94000000000005</v>
      </c>
      <c r="CZ44">
        <f>AE44</f>
        <v>556.94000000000005</v>
      </c>
      <c r="DA44">
        <f>AI44</f>
        <v>1</v>
      </c>
      <c r="DB44">
        <v>0</v>
      </c>
      <c r="DH44">
        <f>Source!I42*SmtRes!Y44</f>
        <v>2</v>
      </c>
      <c r="DI44">
        <f>AA44</f>
        <v>556.94000000000005</v>
      </c>
      <c r="DK44">
        <f>Source!BC42</f>
        <v>1</v>
      </c>
      <c r="GP44">
        <v>1</v>
      </c>
      <c r="GQ44">
        <v>-1</v>
      </c>
      <c r="GR44">
        <v>-1</v>
      </c>
    </row>
    <row r="45" spans="1:200" x14ac:dyDescent="0.2">
      <c r="A45">
        <f>ROW(Source!A43)</f>
        <v>43</v>
      </c>
      <c r="B45">
        <v>34735140</v>
      </c>
      <c r="C45">
        <v>34735199</v>
      </c>
      <c r="D45">
        <v>31725395</v>
      </c>
      <c r="E45">
        <v>1</v>
      </c>
      <c r="F45">
        <v>1</v>
      </c>
      <c r="G45">
        <v>1</v>
      </c>
      <c r="H45">
        <v>1</v>
      </c>
      <c r="I45" t="s">
        <v>252</v>
      </c>
      <c r="J45" t="s">
        <v>6</v>
      </c>
      <c r="K45" t="s">
        <v>253</v>
      </c>
      <c r="L45">
        <v>1191</v>
      </c>
      <c r="N45">
        <v>1013</v>
      </c>
      <c r="O45" t="s">
        <v>232</v>
      </c>
      <c r="P45" t="s">
        <v>232</v>
      </c>
      <c r="Q45">
        <v>1</v>
      </c>
      <c r="W45">
        <v>0</v>
      </c>
      <c r="X45">
        <v>912892513</v>
      </c>
      <c r="Y45">
        <v>0.52</v>
      </c>
      <c r="AA45">
        <v>0</v>
      </c>
      <c r="AB45">
        <v>0</v>
      </c>
      <c r="AC45">
        <v>0</v>
      </c>
      <c r="AD45">
        <v>63.59</v>
      </c>
      <c r="AE45">
        <v>0</v>
      </c>
      <c r="AF45">
        <v>0</v>
      </c>
      <c r="AG45">
        <v>0</v>
      </c>
      <c r="AH45">
        <v>9.92</v>
      </c>
      <c r="AI45">
        <v>1</v>
      </c>
      <c r="AJ45">
        <v>1</v>
      </c>
      <c r="AK45">
        <v>1</v>
      </c>
      <c r="AL45">
        <v>6.41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6</v>
      </c>
      <c r="AT45">
        <v>0.52</v>
      </c>
      <c r="AU45" t="s">
        <v>6</v>
      </c>
      <c r="AV45">
        <v>1</v>
      </c>
      <c r="AW45">
        <v>2</v>
      </c>
      <c r="AX45">
        <v>34735200</v>
      </c>
      <c r="AY45">
        <v>1</v>
      </c>
      <c r="AZ45">
        <v>0</v>
      </c>
      <c r="BA45">
        <v>70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Y45*Source!I43</f>
        <v>4.16</v>
      </c>
      <c r="CY45">
        <f>AD45</f>
        <v>63.59</v>
      </c>
      <c r="CZ45">
        <f>AH45</f>
        <v>9.92</v>
      </c>
      <c r="DA45">
        <f>AL45</f>
        <v>6.41</v>
      </c>
      <c r="DB45">
        <v>0</v>
      </c>
      <c r="GQ45">
        <v>-1</v>
      </c>
      <c r="GR45">
        <v>-1</v>
      </c>
    </row>
    <row r="46" spans="1:200" x14ac:dyDescent="0.2">
      <c r="A46">
        <f>ROW(Source!A43)</f>
        <v>43</v>
      </c>
      <c r="B46">
        <v>34735140</v>
      </c>
      <c r="C46">
        <v>34735199</v>
      </c>
      <c r="D46">
        <v>0</v>
      </c>
      <c r="E46">
        <v>0</v>
      </c>
      <c r="F46">
        <v>1</v>
      </c>
      <c r="G46">
        <v>1</v>
      </c>
      <c r="H46">
        <v>3</v>
      </c>
      <c r="I46" t="s">
        <v>23</v>
      </c>
      <c r="J46" t="s">
        <v>6</v>
      </c>
      <c r="K46" t="s">
        <v>69</v>
      </c>
      <c r="L46">
        <v>1669</v>
      </c>
      <c r="N46">
        <v>1013</v>
      </c>
      <c r="O46" t="s">
        <v>25</v>
      </c>
      <c r="P46" t="s">
        <v>25</v>
      </c>
      <c r="Q46">
        <v>1</v>
      </c>
      <c r="W46">
        <v>0</v>
      </c>
      <c r="X46">
        <v>-873388853</v>
      </c>
      <c r="Y46">
        <v>0.125</v>
      </c>
      <c r="AA46">
        <v>16500</v>
      </c>
      <c r="AB46">
        <v>0</v>
      </c>
      <c r="AC46">
        <v>0</v>
      </c>
      <c r="AD46">
        <v>0</v>
      </c>
      <c r="AE46">
        <v>2625.58</v>
      </c>
      <c r="AF46">
        <v>0</v>
      </c>
      <c r="AG46">
        <v>0</v>
      </c>
      <c r="AH46">
        <v>0</v>
      </c>
      <c r="AI46">
        <v>6.41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1</v>
      </c>
      <c r="AQ46">
        <v>0</v>
      </c>
      <c r="AR46">
        <v>0</v>
      </c>
      <c r="AS46" t="s">
        <v>6</v>
      </c>
      <c r="AT46">
        <v>0.125</v>
      </c>
      <c r="AU46" t="s">
        <v>6</v>
      </c>
      <c r="AV46">
        <v>0</v>
      </c>
      <c r="AW46">
        <v>1</v>
      </c>
      <c r="AX46">
        <v>-1</v>
      </c>
      <c r="AY46">
        <v>0</v>
      </c>
      <c r="AZ46">
        <v>0</v>
      </c>
      <c r="BA46" t="s">
        <v>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Y46*Source!I43</f>
        <v>1</v>
      </c>
      <c r="CY46">
        <f>AA46</f>
        <v>16500</v>
      </c>
      <c r="CZ46">
        <f>AE46</f>
        <v>2625.58</v>
      </c>
      <c r="DA46">
        <f>AI46</f>
        <v>6.41</v>
      </c>
      <c r="DB46">
        <v>0</v>
      </c>
      <c r="DH46">
        <f>Source!I43*SmtRes!Y46</f>
        <v>1</v>
      </c>
      <c r="DI46">
        <f>AA46</f>
        <v>16500</v>
      </c>
      <c r="DK46">
        <f>Source!BC43</f>
        <v>6.41</v>
      </c>
      <c r="GP46">
        <v>1</v>
      </c>
      <c r="GQ46">
        <v>-1</v>
      </c>
      <c r="GR46">
        <v>-1</v>
      </c>
    </row>
    <row r="47" spans="1:200" x14ac:dyDescent="0.2">
      <c r="A47">
        <f>ROW(Source!A43)</f>
        <v>43</v>
      </c>
      <c r="B47">
        <v>34735140</v>
      </c>
      <c r="C47">
        <v>34735199</v>
      </c>
      <c r="D47">
        <v>0</v>
      </c>
      <c r="E47">
        <v>0</v>
      </c>
      <c r="F47">
        <v>1</v>
      </c>
      <c r="G47">
        <v>1</v>
      </c>
      <c r="H47">
        <v>3</v>
      </c>
      <c r="I47" t="s">
        <v>23</v>
      </c>
      <c r="J47" t="s">
        <v>6</v>
      </c>
      <c r="K47" t="s">
        <v>72</v>
      </c>
      <c r="L47">
        <v>1669</v>
      </c>
      <c r="N47">
        <v>1013</v>
      </c>
      <c r="O47" t="s">
        <v>25</v>
      </c>
      <c r="P47" t="s">
        <v>25</v>
      </c>
      <c r="Q47">
        <v>1</v>
      </c>
      <c r="W47">
        <v>0</v>
      </c>
      <c r="X47">
        <v>63139841</v>
      </c>
      <c r="Y47">
        <v>0.625</v>
      </c>
      <c r="AA47">
        <v>1300</v>
      </c>
      <c r="AB47">
        <v>0</v>
      </c>
      <c r="AC47">
        <v>0</v>
      </c>
      <c r="AD47">
        <v>0</v>
      </c>
      <c r="AE47">
        <v>206.87</v>
      </c>
      <c r="AF47">
        <v>0</v>
      </c>
      <c r="AG47">
        <v>0</v>
      </c>
      <c r="AH47">
        <v>0</v>
      </c>
      <c r="AI47">
        <v>6.41</v>
      </c>
      <c r="AJ47">
        <v>1</v>
      </c>
      <c r="AK47">
        <v>1</v>
      </c>
      <c r="AL47">
        <v>1</v>
      </c>
      <c r="AN47">
        <v>0</v>
      </c>
      <c r="AO47">
        <v>0</v>
      </c>
      <c r="AP47">
        <v>1</v>
      </c>
      <c r="AQ47">
        <v>0</v>
      </c>
      <c r="AR47">
        <v>0</v>
      </c>
      <c r="AS47" t="s">
        <v>6</v>
      </c>
      <c r="AT47">
        <v>0.625</v>
      </c>
      <c r="AU47" t="s">
        <v>6</v>
      </c>
      <c r="AV47">
        <v>0</v>
      </c>
      <c r="AW47">
        <v>1</v>
      </c>
      <c r="AX47">
        <v>-1</v>
      </c>
      <c r="AY47">
        <v>0</v>
      </c>
      <c r="AZ47">
        <v>0</v>
      </c>
      <c r="BA47" t="s">
        <v>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Y47*Source!I43</f>
        <v>5</v>
      </c>
      <c r="CY47">
        <f>AA47</f>
        <v>1300</v>
      </c>
      <c r="CZ47">
        <f>AE47</f>
        <v>206.87</v>
      </c>
      <c r="DA47">
        <f>AI47</f>
        <v>6.41</v>
      </c>
      <c r="DB47">
        <v>0</v>
      </c>
      <c r="DH47">
        <f>Source!I43*SmtRes!Y47</f>
        <v>5</v>
      </c>
      <c r="DI47">
        <f>AA47</f>
        <v>1300</v>
      </c>
      <c r="DK47">
        <f>Source!BC43</f>
        <v>6.41</v>
      </c>
      <c r="GP47">
        <v>1</v>
      </c>
      <c r="GQ47">
        <v>-1</v>
      </c>
      <c r="GR47">
        <v>-1</v>
      </c>
    </row>
    <row r="48" spans="1:200" x14ac:dyDescent="0.2">
      <c r="A48">
        <f>ROW(Source!A43)</f>
        <v>43</v>
      </c>
      <c r="B48">
        <v>34735140</v>
      </c>
      <c r="C48">
        <v>34735199</v>
      </c>
      <c r="D48">
        <v>0</v>
      </c>
      <c r="E48">
        <v>0</v>
      </c>
      <c r="F48">
        <v>1</v>
      </c>
      <c r="G48">
        <v>1</v>
      </c>
      <c r="H48">
        <v>3</v>
      </c>
      <c r="I48" t="s">
        <v>23</v>
      </c>
      <c r="J48" t="s">
        <v>6</v>
      </c>
      <c r="K48" t="s">
        <v>75</v>
      </c>
      <c r="L48">
        <v>1669</v>
      </c>
      <c r="N48">
        <v>1013</v>
      </c>
      <c r="O48" t="s">
        <v>25</v>
      </c>
      <c r="P48" t="s">
        <v>25</v>
      </c>
      <c r="Q48">
        <v>1</v>
      </c>
      <c r="W48">
        <v>0</v>
      </c>
      <c r="X48">
        <v>262353641</v>
      </c>
      <c r="Y48">
        <v>0.25</v>
      </c>
      <c r="AA48">
        <v>3500</v>
      </c>
      <c r="AB48">
        <v>0</v>
      </c>
      <c r="AC48">
        <v>0</v>
      </c>
      <c r="AD48">
        <v>0</v>
      </c>
      <c r="AE48">
        <v>556.94000000000005</v>
      </c>
      <c r="AF48">
        <v>0</v>
      </c>
      <c r="AG48">
        <v>0</v>
      </c>
      <c r="AH48">
        <v>0</v>
      </c>
      <c r="AI48">
        <v>6.41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1</v>
      </c>
      <c r="AQ48">
        <v>0</v>
      </c>
      <c r="AR48">
        <v>0</v>
      </c>
      <c r="AS48" t="s">
        <v>6</v>
      </c>
      <c r="AT48">
        <v>0.25</v>
      </c>
      <c r="AU48" t="s">
        <v>6</v>
      </c>
      <c r="AV48">
        <v>0</v>
      </c>
      <c r="AW48">
        <v>1</v>
      </c>
      <c r="AX48">
        <v>-1</v>
      </c>
      <c r="AY48">
        <v>0</v>
      </c>
      <c r="AZ48">
        <v>0</v>
      </c>
      <c r="BA48" t="s">
        <v>6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Y48*Source!I43</f>
        <v>2</v>
      </c>
      <c r="CY48">
        <f>AA48</f>
        <v>3500</v>
      </c>
      <c r="CZ48">
        <f>AE48</f>
        <v>556.94000000000005</v>
      </c>
      <c r="DA48">
        <f>AI48</f>
        <v>6.41</v>
      </c>
      <c r="DB48">
        <v>0</v>
      </c>
      <c r="DH48">
        <f>Source!I43*SmtRes!Y48</f>
        <v>2</v>
      </c>
      <c r="DI48">
        <f>AA48</f>
        <v>3500</v>
      </c>
      <c r="DK48">
        <f>Source!BC43</f>
        <v>6.41</v>
      </c>
      <c r="GP48">
        <v>1</v>
      </c>
      <c r="GQ48">
        <v>-1</v>
      </c>
      <c r="GR48">
        <v>-1</v>
      </c>
    </row>
    <row r="49" spans="1:200" x14ac:dyDescent="0.2">
      <c r="A49">
        <f>ROW(Source!A50)</f>
        <v>50</v>
      </c>
      <c r="B49">
        <v>34735118</v>
      </c>
      <c r="C49">
        <v>34735203</v>
      </c>
      <c r="D49">
        <v>31725395</v>
      </c>
      <c r="E49">
        <v>1</v>
      </c>
      <c r="F49">
        <v>1</v>
      </c>
      <c r="G49">
        <v>1</v>
      </c>
      <c r="H49">
        <v>1</v>
      </c>
      <c r="I49" t="s">
        <v>252</v>
      </c>
      <c r="J49" t="s">
        <v>6</v>
      </c>
      <c r="K49" t="s">
        <v>253</v>
      </c>
      <c r="L49">
        <v>1191</v>
      </c>
      <c r="N49">
        <v>1013</v>
      </c>
      <c r="O49" t="s">
        <v>232</v>
      </c>
      <c r="P49" t="s">
        <v>232</v>
      </c>
      <c r="Q49">
        <v>1</v>
      </c>
      <c r="W49">
        <v>0</v>
      </c>
      <c r="X49">
        <v>912892513</v>
      </c>
      <c r="Y49">
        <v>1.03</v>
      </c>
      <c r="AA49">
        <v>0</v>
      </c>
      <c r="AB49">
        <v>0</v>
      </c>
      <c r="AC49">
        <v>0</v>
      </c>
      <c r="AD49">
        <v>9.92</v>
      </c>
      <c r="AE49">
        <v>0</v>
      </c>
      <c r="AF49">
        <v>0</v>
      </c>
      <c r="AG49">
        <v>0</v>
      </c>
      <c r="AH49">
        <v>9.92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1.03</v>
      </c>
      <c r="AU49" t="s">
        <v>6</v>
      </c>
      <c r="AV49">
        <v>1</v>
      </c>
      <c r="AW49">
        <v>2</v>
      </c>
      <c r="AX49">
        <v>34735204</v>
      </c>
      <c r="AY49">
        <v>1</v>
      </c>
      <c r="AZ49">
        <v>0</v>
      </c>
      <c r="BA49">
        <v>73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Y49*Source!I50</f>
        <v>1.03</v>
      </c>
      <c r="CY49">
        <f>AD49</f>
        <v>9.92</v>
      </c>
      <c r="CZ49">
        <f>AH49</f>
        <v>9.92</v>
      </c>
      <c r="DA49">
        <f>AL49</f>
        <v>1</v>
      </c>
      <c r="DB49">
        <v>0</v>
      </c>
      <c r="GQ49">
        <v>-1</v>
      </c>
      <c r="GR49">
        <v>-1</v>
      </c>
    </row>
    <row r="50" spans="1:200" x14ac:dyDescent="0.2">
      <c r="A50">
        <f>ROW(Source!A50)</f>
        <v>50</v>
      </c>
      <c r="B50">
        <v>34735118</v>
      </c>
      <c r="C50">
        <v>34735203</v>
      </c>
      <c r="D50">
        <v>0</v>
      </c>
      <c r="E50">
        <v>0</v>
      </c>
      <c r="F50">
        <v>1</v>
      </c>
      <c r="G50">
        <v>1</v>
      </c>
      <c r="H50">
        <v>3</v>
      </c>
      <c r="I50" t="s">
        <v>23</v>
      </c>
      <c r="J50" t="s">
        <v>6</v>
      </c>
      <c r="K50" t="s">
        <v>82</v>
      </c>
      <c r="L50">
        <v>1669</v>
      </c>
      <c r="N50">
        <v>1013</v>
      </c>
      <c r="O50" t="s">
        <v>25</v>
      </c>
      <c r="P50" t="s">
        <v>25</v>
      </c>
      <c r="Q50">
        <v>1</v>
      </c>
      <c r="W50">
        <v>0</v>
      </c>
      <c r="X50">
        <v>-946276219</v>
      </c>
      <c r="Y50">
        <v>1</v>
      </c>
      <c r="AA50">
        <v>477.38</v>
      </c>
      <c r="AB50">
        <v>0</v>
      </c>
      <c r="AC50">
        <v>0</v>
      </c>
      <c r="AD50">
        <v>0</v>
      </c>
      <c r="AE50">
        <v>477.38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0</v>
      </c>
      <c r="AP50">
        <v>1</v>
      </c>
      <c r="AQ50">
        <v>0</v>
      </c>
      <c r="AR50">
        <v>0</v>
      </c>
      <c r="AS50" t="s">
        <v>6</v>
      </c>
      <c r="AT50">
        <v>1</v>
      </c>
      <c r="AU50" t="s">
        <v>6</v>
      </c>
      <c r="AV50">
        <v>0</v>
      </c>
      <c r="AW50">
        <v>1</v>
      </c>
      <c r="AX50">
        <v>-1</v>
      </c>
      <c r="AY50">
        <v>0</v>
      </c>
      <c r="AZ50">
        <v>0</v>
      </c>
      <c r="BA50" t="s">
        <v>6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Y50*Source!I50</f>
        <v>1</v>
      </c>
      <c r="CY50">
        <f>AA50</f>
        <v>477.38</v>
      </c>
      <c r="CZ50">
        <f>AE50</f>
        <v>477.38</v>
      </c>
      <c r="DA50">
        <f>AI50</f>
        <v>1</v>
      </c>
      <c r="DB50">
        <v>0</v>
      </c>
      <c r="DH50">
        <f>Source!I50*SmtRes!Y50</f>
        <v>1</v>
      </c>
      <c r="DI50">
        <f>AA50</f>
        <v>477.38</v>
      </c>
      <c r="DK50">
        <f>Source!BC50</f>
        <v>1</v>
      </c>
      <c r="GP50">
        <v>1</v>
      </c>
      <c r="GQ50">
        <v>-1</v>
      </c>
      <c r="GR50">
        <v>-1</v>
      </c>
    </row>
    <row r="51" spans="1:200" x14ac:dyDescent="0.2">
      <c r="A51">
        <f>ROW(Source!A51)</f>
        <v>51</v>
      </c>
      <c r="B51">
        <v>34735140</v>
      </c>
      <c r="C51">
        <v>34735203</v>
      </c>
      <c r="D51">
        <v>31725395</v>
      </c>
      <c r="E51">
        <v>1</v>
      </c>
      <c r="F51">
        <v>1</v>
      </c>
      <c r="G51">
        <v>1</v>
      </c>
      <c r="H51">
        <v>1</v>
      </c>
      <c r="I51" t="s">
        <v>252</v>
      </c>
      <c r="J51" t="s">
        <v>6</v>
      </c>
      <c r="K51" t="s">
        <v>253</v>
      </c>
      <c r="L51">
        <v>1191</v>
      </c>
      <c r="N51">
        <v>1013</v>
      </c>
      <c r="O51" t="s">
        <v>232</v>
      </c>
      <c r="P51" t="s">
        <v>232</v>
      </c>
      <c r="Q51">
        <v>1</v>
      </c>
      <c r="W51">
        <v>0</v>
      </c>
      <c r="X51">
        <v>912892513</v>
      </c>
      <c r="Y51">
        <v>1.03</v>
      </c>
      <c r="AA51">
        <v>0</v>
      </c>
      <c r="AB51">
        <v>0</v>
      </c>
      <c r="AC51">
        <v>0</v>
      </c>
      <c r="AD51">
        <v>63.59</v>
      </c>
      <c r="AE51">
        <v>0</v>
      </c>
      <c r="AF51">
        <v>0</v>
      </c>
      <c r="AG51">
        <v>0</v>
      </c>
      <c r="AH51">
        <v>9.92</v>
      </c>
      <c r="AI51">
        <v>1</v>
      </c>
      <c r="AJ51">
        <v>1</v>
      </c>
      <c r="AK51">
        <v>1</v>
      </c>
      <c r="AL51">
        <v>6.41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6</v>
      </c>
      <c r="AT51">
        <v>1.03</v>
      </c>
      <c r="AU51" t="s">
        <v>6</v>
      </c>
      <c r="AV51">
        <v>1</v>
      </c>
      <c r="AW51">
        <v>2</v>
      </c>
      <c r="AX51">
        <v>34735204</v>
      </c>
      <c r="AY51">
        <v>1</v>
      </c>
      <c r="AZ51">
        <v>0</v>
      </c>
      <c r="BA51">
        <v>76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Y51*Source!I51</f>
        <v>1.03</v>
      </c>
      <c r="CY51">
        <f>AD51</f>
        <v>63.59</v>
      </c>
      <c r="CZ51">
        <f>AH51</f>
        <v>9.92</v>
      </c>
      <c r="DA51">
        <f>AL51</f>
        <v>6.41</v>
      </c>
      <c r="DB51">
        <v>0</v>
      </c>
      <c r="GQ51">
        <v>-1</v>
      </c>
      <c r="GR51">
        <v>-1</v>
      </c>
    </row>
    <row r="52" spans="1:200" x14ac:dyDescent="0.2">
      <c r="A52">
        <f>ROW(Source!A51)</f>
        <v>51</v>
      </c>
      <c r="B52">
        <v>34735140</v>
      </c>
      <c r="C52">
        <v>34735203</v>
      </c>
      <c r="D52">
        <v>0</v>
      </c>
      <c r="E52">
        <v>0</v>
      </c>
      <c r="F52">
        <v>1</v>
      </c>
      <c r="G52">
        <v>1</v>
      </c>
      <c r="H52">
        <v>3</v>
      </c>
      <c r="I52" t="s">
        <v>23</v>
      </c>
      <c r="J52" t="s">
        <v>6</v>
      </c>
      <c r="K52" t="s">
        <v>82</v>
      </c>
      <c r="L52">
        <v>1669</v>
      </c>
      <c r="N52">
        <v>1013</v>
      </c>
      <c r="O52" t="s">
        <v>25</v>
      </c>
      <c r="P52" t="s">
        <v>25</v>
      </c>
      <c r="Q52">
        <v>1</v>
      </c>
      <c r="W52">
        <v>0</v>
      </c>
      <c r="X52">
        <v>-946276219</v>
      </c>
      <c r="Y52">
        <v>1</v>
      </c>
      <c r="AA52">
        <v>3000</v>
      </c>
      <c r="AB52">
        <v>0</v>
      </c>
      <c r="AC52">
        <v>0</v>
      </c>
      <c r="AD52">
        <v>0</v>
      </c>
      <c r="AE52">
        <v>477.38</v>
      </c>
      <c r="AF52">
        <v>0</v>
      </c>
      <c r="AG52">
        <v>0</v>
      </c>
      <c r="AH52">
        <v>0</v>
      </c>
      <c r="AI52">
        <v>6.41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1</v>
      </c>
      <c r="AQ52">
        <v>0</v>
      </c>
      <c r="AR52">
        <v>0</v>
      </c>
      <c r="AS52" t="s">
        <v>6</v>
      </c>
      <c r="AT52">
        <v>1</v>
      </c>
      <c r="AU52" t="s">
        <v>6</v>
      </c>
      <c r="AV52">
        <v>0</v>
      </c>
      <c r="AW52">
        <v>1</v>
      </c>
      <c r="AX52">
        <v>-1</v>
      </c>
      <c r="AY52">
        <v>0</v>
      </c>
      <c r="AZ52">
        <v>0</v>
      </c>
      <c r="BA52" t="s">
        <v>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Y52*Source!I51</f>
        <v>1</v>
      </c>
      <c r="CY52">
        <f>AA52</f>
        <v>3000</v>
      </c>
      <c r="CZ52">
        <f>AE52</f>
        <v>477.38</v>
      </c>
      <c r="DA52">
        <f>AI52</f>
        <v>6.41</v>
      </c>
      <c r="DB52">
        <v>0</v>
      </c>
      <c r="DH52">
        <f>Source!I51*SmtRes!Y52</f>
        <v>1</v>
      </c>
      <c r="DI52">
        <f>AA52</f>
        <v>3000</v>
      </c>
      <c r="DK52">
        <f>Source!BC51</f>
        <v>6.41</v>
      </c>
      <c r="GP52">
        <v>1</v>
      </c>
      <c r="GQ52">
        <v>-1</v>
      </c>
      <c r="GR52">
        <v>-1</v>
      </c>
    </row>
    <row r="53" spans="1:200" x14ac:dyDescent="0.2">
      <c r="A53">
        <f>ROW(Source!A54)</f>
        <v>54</v>
      </c>
      <c r="B53">
        <v>34735118</v>
      </c>
      <c r="C53">
        <v>34735236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244</v>
      </c>
      <c r="J53" t="s">
        <v>6</v>
      </c>
      <c r="K53" t="s">
        <v>245</v>
      </c>
      <c r="L53">
        <v>1191</v>
      </c>
      <c r="N53">
        <v>1013</v>
      </c>
      <c r="O53" t="s">
        <v>232</v>
      </c>
      <c r="P53" t="s">
        <v>232</v>
      </c>
      <c r="Q53">
        <v>1</v>
      </c>
      <c r="W53">
        <v>0</v>
      </c>
      <c r="X53">
        <v>1069510174</v>
      </c>
      <c r="Y53">
        <v>38.799999999999997</v>
      </c>
      <c r="AA53">
        <v>0</v>
      </c>
      <c r="AB53">
        <v>0</v>
      </c>
      <c r="AC53">
        <v>0</v>
      </c>
      <c r="AD53">
        <v>9.6199999999999992</v>
      </c>
      <c r="AE53">
        <v>0</v>
      </c>
      <c r="AF53">
        <v>0</v>
      </c>
      <c r="AG53">
        <v>0</v>
      </c>
      <c r="AH53">
        <v>9.6199999999999992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6</v>
      </c>
      <c r="AT53">
        <v>38.799999999999997</v>
      </c>
      <c r="AU53" t="s">
        <v>6</v>
      </c>
      <c r="AV53">
        <v>1</v>
      </c>
      <c r="AW53">
        <v>2</v>
      </c>
      <c r="AX53">
        <v>34735237</v>
      </c>
      <c r="AY53">
        <v>1</v>
      </c>
      <c r="AZ53">
        <v>0</v>
      </c>
      <c r="BA53">
        <v>79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Y53*Source!I54</f>
        <v>11.639999999999999</v>
      </c>
      <c r="CY53">
        <f>AD53</f>
        <v>9.6199999999999992</v>
      </c>
      <c r="CZ53">
        <f>AH53</f>
        <v>9.6199999999999992</v>
      </c>
      <c r="DA53">
        <f>AL53</f>
        <v>1</v>
      </c>
      <c r="DB53">
        <v>0</v>
      </c>
      <c r="GQ53">
        <v>-1</v>
      </c>
      <c r="GR53">
        <v>-1</v>
      </c>
    </row>
    <row r="54" spans="1:200" x14ac:dyDescent="0.2">
      <c r="A54">
        <f>ROW(Source!A54)</f>
        <v>54</v>
      </c>
      <c r="B54">
        <v>34735118</v>
      </c>
      <c r="C54">
        <v>34735236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233</v>
      </c>
      <c r="J54" t="s">
        <v>6</v>
      </c>
      <c r="K54" t="s">
        <v>234</v>
      </c>
      <c r="L54">
        <v>1191</v>
      </c>
      <c r="N54">
        <v>1013</v>
      </c>
      <c r="O54" t="s">
        <v>232</v>
      </c>
      <c r="P54" t="s">
        <v>232</v>
      </c>
      <c r="Q54">
        <v>1</v>
      </c>
      <c r="W54">
        <v>0</v>
      </c>
      <c r="X54">
        <v>-1417349443</v>
      </c>
      <c r="Y54">
        <v>0.12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6</v>
      </c>
      <c r="AT54">
        <v>0.12</v>
      </c>
      <c r="AU54" t="s">
        <v>6</v>
      </c>
      <c r="AV54">
        <v>2</v>
      </c>
      <c r="AW54">
        <v>2</v>
      </c>
      <c r="AX54">
        <v>34735238</v>
      </c>
      <c r="AY54">
        <v>1</v>
      </c>
      <c r="AZ54">
        <v>0</v>
      </c>
      <c r="BA54">
        <v>80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Y54*Source!I54</f>
        <v>3.5999999999999997E-2</v>
      </c>
      <c r="CY54">
        <f>AD54</f>
        <v>0</v>
      </c>
      <c r="CZ54">
        <f>AH54</f>
        <v>0</v>
      </c>
      <c r="DA54">
        <f>AL54</f>
        <v>1</v>
      </c>
      <c r="DB54">
        <v>0</v>
      </c>
      <c r="GQ54">
        <v>-1</v>
      </c>
      <c r="GR54">
        <v>-1</v>
      </c>
    </row>
    <row r="55" spans="1:200" x14ac:dyDescent="0.2">
      <c r="A55">
        <f>ROW(Source!A54)</f>
        <v>54</v>
      </c>
      <c r="B55">
        <v>34735118</v>
      </c>
      <c r="C55">
        <v>34735236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246</v>
      </c>
      <c r="J55" t="s">
        <v>247</v>
      </c>
      <c r="K55" t="s">
        <v>248</v>
      </c>
      <c r="L55">
        <v>1368</v>
      </c>
      <c r="N55">
        <v>1011</v>
      </c>
      <c r="O55" t="s">
        <v>238</v>
      </c>
      <c r="P55" t="s">
        <v>238</v>
      </c>
      <c r="Q55">
        <v>1</v>
      </c>
      <c r="W55">
        <v>0</v>
      </c>
      <c r="X55">
        <v>-1718674368</v>
      </c>
      <c r="Y55">
        <v>0.06</v>
      </c>
      <c r="AA55">
        <v>0</v>
      </c>
      <c r="AB55">
        <v>111.99</v>
      </c>
      <c r="AC55">
        <v>13.5</v>
      </c>
      <c r="AD55">
        <v>0</v>
      </c>
      <c r="AE55">
        <v>0</v>
      </c>
      <c r="AF55">
        <v>111.99</v>
      </c>
      <c r="AG55">
        <v>13.5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6</v>
      </c>
      <c r="AT55">
        <v>0.06</v>
      </c>
      <c r="AU55" t="s">
        <v>6</v>
      </c>
      <c r="AV55">
        <v>0</v>
      </c>
      <c r="AW55">
        <v>2</v>
      </c>
      <c r="AX55">
        <v>34735239</v>
      </c>
      <c r="AY55">
        <v>1</v>
      </c>
      <c r="AZ55">
        <v>0</v>
      </c>
      <c r="BA55">
        <v>81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Y55*Source!I54</f>
        <v>1.7999999999999999E-2</v>
      </c>
      <c r="CY55">
        <f>AB55</f>
        <v>111.99</v>
      </c>
      <c r="CZ55">
        <f>AF55</f>
        <v>111.99</v>
      </c>
      <c r="DA55">
        <f>AJ55</f>
        <v>1</v>
      </c>
      <c r="DB55">
        <v>0</v>
      </c>
      <c r="GQ55">
        <v>-1</v>
      </c>
      <c r="GR55">
        <v>-1</v>
      </c>
    </row>
    <row r="56" spans="1:200" x14ac:dyDescent="0.2">
      <c r="A56">
        <f>ROW(Source!A54)</f>
        <v>54</v>
      </c>
      <c r="B56">
        <v>34735118</v>
      </c>
      <c r="C56">
        <v>34735236</v>
      </c>
      <c r="D56">
        <v>31526952</v>
      </c>
      <c r="E56">
        <v>1</v>
      </c>
      <c r="F56">
        <v>1</v>
      </c>
      <c r="G56">
        <v>1</v>
      </c>
      <c r="H56">
        <v>2</v>
      </c>
      <c r="I56" t="s">
        <v>254</v>
      </c>
      <c r="J56" t="s">
        <v>255</v>
      </c>
      <c r="K56" t="s">
        <v>256</v>
      </c>
      <c r="L56">
        <v>1368</v>
      </c>
      <c r="N56">
        <v>1011</v>
      </c>
      <c r="O56" t="s">
        <v>238</v>
      </c>
      <c r="P56" t="s">
        <v>238</v>
      </c>
      <c r="Q56">
        <v>1</v>
      </c>
      <c r="W56">
        <v>0</v>
      </c>
      <c r="X56">
        <v>941837819</v>
      </c>
      <c r="Y56">
        <v>0.06</v>
      </c>
      <c r="AA56">
        <v>0</v>
      </c>
      <c r="AB56">
        <v>3.28</v>
      </c>
      <c r="AC56">
        <v>0</v>
      </c>
      <c r="AD56">
        <v>0</v>
      </c>
      <c r="AE56">
        <v>0</v>
      </c>
      <c r="AF56">
        <v>3.28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0.06</v>
      </c>
      <c r="AU56" t="s">
        <v>6</v>
      </c>
      <c r="AV56">
        <v>0</v>
      </c>
      <c r="AW56">
        <v>2</v>
      </c>
      <c r="AX56">
        <v>34735240</v>
      </c>
      <c r="AY56">
        <v>1</v>
      </c>
      <c r="AZ56">
        <v>0</v>
      </c>
      <c r="BA56">
        <v>82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Y56*Source!I54</f>
        <v>1.7999999999999999E-2</v>
      </c>
      <c r="CY56">
        <f>AB56</f>
        <v>3.28</v>
      </c>
      <c r="CZ56">
        <f>AF56</f>
        <v>3.28</v>
      </c>
      <c r="DA56">
        <f>AJ56</f>
        <v>1</v>
      </c>
      <c r="DB56">
        <v>0</v>
      </c>
      <c r="GQ56">
        <v>-1</v>
      </c>
      <c r="GR56">
        <v>-1</v>
      </c>
    </row>
    <row r="57" spans="1:200" x14ac:dyDescent="0.2">
      <c r="A57">
        <f>ROW(Source!A54)</f>
        <v>54</v>
      </c>
      <c r="B57">
        <v>34735118</v>
      </c>
      <c r="C57">
        <v>34735236</v>
      </c>
      <c r="D57">
        <v>31528142</v>
      </c>
      <c r="E57">
        <v>1</v>
      </c>
      <c r="F57">
        <v>1</v>
      </c>
      <c r="G57">
        <v>1</v>
      </c>
      <c r="H57">
        <v>2</v>
      </c>
      <c r="I57" t="s">
        <v>235</v>
      </c>
      <c r="J57" t="s">
        <v>236</v>
      </c>
      <c r="K57" t="s">
        <v>237</v>
      </c>
      <c r="L57">
        <v>1368</v>
      </c>
      <c r="N57">
        <v>1011</v>
      </c>
      <c r="O57" t="s">
        <v>238</v>
      </c>
      <c r="P57" t="s">
        <v>238</v>
      </c>
      <c r="Q57">
        <v>1</v>
      </c>
      <c r="W57">
        <v>0</v>
      </c>
      <c r="X57">
        <v>1372534845</v>
      </c>
      <c r="Y57">
        <v>0.06</v>
      </c>
      <c r="AA57">
        <v>0</v>
      </c>
      <c r="AB57">
        <v>65.709999999999994</v>
      </c>
      <c r="AC57">
        <v>11.6</v>
      </c>
      <c r="AD57">
        <v>0</v>
      </c>
      <c r="AE57">
        <v>0</v>
      </c>
      <c r="AF57">
        <v>65.709999999999994</v>
      </c>
      <c r="AG57">
        <v>11.6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6</v>
      </c>
      <c r="AT57">
        <v>0.06</v>
      </c>
      <c r="AU57" t="s">
        <v>6</v>
      </c>
      <c r="AV57">
        <v>0</v>
      </c>
      <c r="AW57">
        <v>2</v>
      </c>
      <c r="AX57">
        <v>34735241</v>
      </c>
      <c r="AY57">
        <v>1</v>
      </c>
      <c r="AZ57">
        <v>0</v>
      </c>
      <c r="BA57">
        <v>83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Y57*Source!I54</f>
        <v>1.7999999999999999E-2</v>
      </c>
      <c r="CY57">
        <f>AB57</f>
        <v>65.709999999999994</v>
      </c>
      <c r="CZ57">
        <f>AF57</f>
        <v>65.709999999999994</v>
      </c>
      <c r="DA57">
        <f>AJ57</f>
        <v>1</v>
      </c>
      <c r="DB57">
        <v>0</v>
      </c>
      <c r="GQ57">
        <v>-1</v>
      </c>
      <c r="GR57">
        <v>-1</v>
      </c>
    </row>
    <row r="58" spans="1:200" x14ac:dyDescent="0.2">
      <c r="A58">
        <f>ROW(Source!A54)</f>
        <v>54</v>
      </c>
      <c r="B58">
        <v>34735118</v>
      </c>
      <c r="C58">
        <v>34735236</v>
      </c>
      <c r="D58">
        <v>0</v>
      </c>
      <c r="E58">
        <v>0</v>
      </c>
      <c r="F58">
        <v>1</v>
      </c>
      <c r="G58">
        <v>1</v>
      </c>
      <c r="H58">
        <v>3</v>
      </c>
      <c r="I58" t="s">
        <v>23</v>
      </c>
      <c r="J58" t="s">
        <v>6</v>
      </c>
      <c r="K58" t="s">
        <v>91</v>
      </c>
      <c r="L58">
        <v>1667</v>
      </c>
      <c r="N58">
        <v>1013</v>
      </c>
      <c r="O58" t="s">
        <v>92</v>
      </c>
      <c r="P58" t="s">
        <v>92</v>
      </c>
      <c r="Q58">
        <v>1</v>
      </c>
      <c r="W58">
        <v>0</v>
      </c>
      <c r="X58">
        <v>-1367780424</v>
      </c>
      <c r="Y58">
        <v>100</v>
      </c>
      <c r="AA58">
        <v>9.5500000000000007</v>
      </c>
      <c r="AB58">
        <v>0</v>
      </c>
      <c r="AC58">
        <v>0</v>
      </c>
      <c r="AD58">
        <v>0</v>
      </c>
      <c r="AE58">
        <v>9.5500000000000007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0</v>
      </c>
      <c r="AP58">
        <v>1</v>
      </c>
      <c r="AQ58">
        <v>0</v>
      </c>
      <c r="AR58">
        <v>0</v>
      </c>
      <c r="AS58" t="s">
        <v>6</v>
      </c>
      <c r="AT58">
        <v>100</v>
      </c>
      <c r="AU58" t="s">
        <v>6</v>
      </c>
      <c r="AV58">
        <v>0</v>
      </c>
      <c r="AW58">
        <v>1</v>
      </c>
      <c r="AX58">
        <v>-1</v>
      </c>
      <c r="AY58">
        <v>0</v>
      </c>
      <c r="AZ58">
        <v>0</v>
      </c>
      <c r="BA58" t="s">
        <v>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Y58*Source!I54</f>
        <v>30</v>
      </c>
      <c r="CY58">
        <f>AA58</f>
        <v>9.5500000000000007</v>
      </c>
      <c r="CZ58">
        <f>AE58</f>
        <v>9.5500000000000007</v>
      </c>
      <c r="DA58">
        <f>AI58</f>
        <v>1</v>
      </c>
      <c r="DB58">
        <v>0</v>
      </c>
      <c r="DH58">
        <f>Source!I54*SmtRes!Y58</f>
        <v>30</v>
      </c>
      <c r="DI58">
        <f>AA58</f>
        <v>9.5500000000000007</v>
      </c>
      <c r="DK58">
        <f>Source!BC54</f>
        <v>1</v>
      </c>
      <c r="GP58">
        <v>1</v>
      </c>
      <c r="GQ58">
        <v>-1</v>
      </c>
      <c r="GR58">
        <v>-1</v>
      </c>
    </row>
    <row r="59" spans="1:200" x14ac:dyDescent="0.2">
      <c r="A59">
        <f>ROW(Source!A54)</f>
        <v>54</v>
      </c>
      <c r="B59">
        <v>34735118</v>
      </c>
      <c r="C59">
        <v>34735236</v>
      </c>
      <c r="D59">
        <v>0</v>
      </c>
      <c r="E59">
        <v>0</v>
      </c>
      <c r="F59">
        <v>1</v>
      </c>
      <c r="G59">
        <v>1</v>
      </c>
      <c r="H59">
        <v>3</v>
      </c>
      <c r="I59" t="s">
        <v>23</v>
      </c>
      <c r="J59" t="s">
        <v>6</v>
      </c>
      <c r="K59" t="s">
        <v>95</v>
      </c>
      <c r="L59">
        <v>1667</v>
      </c>
      <c r="N59">
        <v>1013</v>
      </c>
      <c r="O59" t="s">
        <v>92</v>
      </c>
      <c r="P59" t="s">
        <v>92</v>
      </c>
      <c r="Q59">
        <v>1</v>
      </c>
      <c r="W59">
        <v>0</v>
      </c>
      <c r="X59">
        <v>1970064866</v>
      </c>
      <c r="Y59">
        <v>100</v>
      </c>
      <c r="AA59">
        <v>4.7699999999999996</v>
      </c>
      <c r="AB59">
        <v>0</v>
      </c>
      <c r="AC59">
        <v>0</v>
      </c>
      <c r="AD59">
        <v>0</v>
      </c>
      <c r="AE59">
        <v>4.7699999999999996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0</v>
      </c>
      <c r="AP59">
        <v>1</v>
      </c>
      <c r="AQ59">
        <v>0</v>
      </c>
      <c r="AR59">
        <v>0</v>
      </c>
      <c r="AS59" t="s">
        <v>6</v>
      </c>
      <c r="AT59">
        <v>100</v>
      </c>
      <c r="AU59" t="s">
        <v>6</v>
      </c>
      <c r="AV59">
        <v>0</v>
      </c>
      <c r="AW59">
        <v>1</v>
      </c>
      <c r="AX59">
        <v>-1</v>
      </c>
      <c r="AY59">
        <v>0</v>
      </c>
      <c r="AZ59">
        <v>0</v>
      </c>
      <c r="BA59" t="s">
        <v>6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Y59*Source!I54</f>
        <v>30</v>
      </c>
      <c r="CY59">
        <f>AA59</f>
        <v>4.7699999999999996</v>
      </c>
      <c r="CZ59">
        <f>AE59</f>
        <v>4.7699999999999996</v>
      </c>
      <c r="DA59">
        <f>AI59</f>
        <v>1</v>
      </c>
      <c r="DB59">
        <v>0</v>
      </c>
      <c r="DH59">
        <f>Source!I54*SmtRes!Y59</f>
        <v>30</v>
      </c>
      <c r="DI59">
        <f>AA59</f>
        <v>4.7699999999999996</v>
      </c>
      <c r="DK59">
        <f>Source!BC54</f>
        <v>1</v>
      </c>
      <c r="GP59">
        <v>1</v>
      </c>
      <c r="GQ59">
        <v>-1</v>
      </c>
      <c r="GR59">
        <v>-1</v>
      </c>
    </row>
    <row r="60" spans="1:200" x14ac:dyDescent="0.2">
      <c r="A60">
        <f>ROW(Source!A55)</f>
        <v>55</v>
      </c>
      <c r="B60">
        <v>34735140</v>
      </c>
      <c r="C60">
        <v>34735236</v>
      </c>
      <c r="D60">
        <v>31715651</v>
      </c>
      <c r="E60">
        <v>1</v>
      </c>
      <c r="F60">
        <v>1</v>
      </c>
      <c r="G60">
        <v>1</v>
      </c>
      <c r="H60">
        <v>1</v>
      </c>
      <c r="I60" t="s">
        <v>244</v>
      </c>
      <c r="J60" t="s">
        <v>6</v>
      </c>
      <c r="K60" t="s">
        <v>245</v>
      </c>
      <c r="L60">
        <v>1191</v>
      </c>
      <c r="N60">
        <v>1013</v>
      </c>
      <c r="O60" t="s">
        <v>232</v>
      </c>
      <c r="P60" t="s">
        <v>232</v>
      </c>
      <c r="Q60">
        <v>1</v>
      </c>
      <c r="W60">
        <v>0</v>
      </c>
      <c r="X60">
        <v>1069510174</v>
      </c>
      <c r="Y60">
        <v>38.799999999999997</v>
      </c>
      <c r="AA60">
        <v>0</v>
      </c>
      <c r="AB60">
        <v>0</v>
      </c>
      <c r="AC60">
        <v>0</v>
      </c>
      <c r="AD60">
        <v>61.66</v>
      </c>
      <c r="AE60">
        <v>0</v>
      </c>
      <c r="AF60">
        <v>0</v>
      </c>
      <c r="AG60">
        <v>0</v>
      </c>
      <c r="AH60">
        <v>9.6199999999999992</v>
      </c>
      <c r="AI60">
        <v>1</v>
      </c>
      <c r="AJ60">
        <v>1</v>
      </c>
      <c r="AK60">
        <v>1</v>
      </c>
      <c r="AL60">
        <v>6.41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6</v>
      </c>
      <c r="AT60">
        <v>38.799999999999997</v>
      </c>
      <c r="AU60" t="s">
        <v>6</v>
      </c>
      <c r="AV60">
        <v>1</v>
      </c>
      <c r="AW60">
        <v>2</v>
      </c>
      <c r="AX60">
        <v>34735237</v>
      </c>
      <c r="AY60">
        <v>1</v>
      </c>
      <c r="AZ60">
        <v>0</v>
      </c>
      <c r="BA60">
        <v>91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Y60*Source!I55</f>
        <v>11.639999999999999</v>
      </c>
      <c r="CY60">
        <f>AD60</f>
        <v>61.66</v>
      </c>
      <c r="CZ60">
        <f>AH60</f>
        <v>9.6199999999999992</v>
      </c>
      <c r="DA60">
        <f>AL60</f>
        <v>6.41</v>
      </c>
      <c r="DB60">
        <v>0</v>
      </c>
      <c r="GQ60">
        <v>-1</v>
      </c>
      <c r="GR60">
        <v>-1</v>
      </c>
    </row>
    <row r="61" spans="1:200" x14ac:dyDescent="0.2">
      <c r="A61">
        <f>ROW(Source!A55)</f>
        <v>55</v>
      </c>
      <c r="B61">
        <v>34735140</v>
      </c>
      <c r="C61">
        <v>34735236</v>
      </c>
      <c r="D61">
        <v>31709492</v>
      </c>
      <c r="E61">
        <v>1</v>
      </c>
      <c r="F61">
        <v>1</v>
      </c>
      <c r="G61">
        <v>1</v>
      </c>
      <c r="H61">
        <v>1</v>
      </c>
      <c r="I61" t="s">
        <v>233</v>
      </c>
      <c r="J61" t="s">
        <v>6</v>
      </c>
      <c r="K61" t="s">
        <v>234</v>
      </c>
      <c r="L61">
        <v>1191</v>
      </c>
      <c r="N61">
        <v>1013</v>
      </c>
      <c r="O61" t="s">
        <v>232</v>
      </c>
      <c r="P61" t="s">
        <v>232</v>
      </c>
      <c r="Q61">
        <v>1</v>
      </c>
      <c r="W61">
        <v>0</v>
      </c>
      <c r="X61">
        <v>-1417349443</v>
      </c>
      <c r="Y61">
        <v>0.12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6.41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6</v>
      </c>
      <c r="AT61">
        <v>0.12</v>
      </c>
      <c r="AU61" t="s">
        <v>6</v>
      </c>
      <c r="AV61">
        <v>2</v>
      </c>
      <c r="AW61">
        <v>2</v>
      </c>
      <c r="AX61">
        <v>34735238</v>
      </c>
      <c r="AY61">
        <v>1</v>
      </c>
      <c r="AZ61">
        <v>0</v>
      </c>
      <c r="BA61">
        <v>92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Y61*Source!I55</f>
        <v>3.5999999999999997E-2</v>
      </c>
      <c r="CY61">
        <f>AD61</f>
        <v>0</v>
      </c>
      <c r="CZ61">
        <f>AH61</f>
        <v>0</v>
      </c>
      <c r="DA61">
        <f>AL61</f>
        <v>1</v>
      </c>
      <c r="DB61">
        <v>0</v>
      </c>
      <c r="GQ61">
        <v>-1</v>
      </c>
      <c r="GR61">
        <v>-1</v>
      </c>
    </row>
    <row r="62" spans="1:200" x14ac:dyDescent="0.2">
      <c r="A62">
        <f>ROW(Source!A55)</f>
        <v>55</v>
      </c>
      <c r="B62">
        <v>34735140</v>
      </c>
      <c r="C62">
        <v>34735236</v>
      </c>
      <c r="D62">
        <v>31526753</v>
      </c>
      <c r="E62">
        <v>1</v>
      </c>
      <c r="F62">
        <v>1</v>
      </c>
      <c r="G62">
        <v>1</v>
      </c>
      <c r="H62">
        <v>2</v>
      </c>
      <c r="I62" t="s">
        <v>246</v>
      </c>
      <c r="J62" t="s">
        <v>247</v>
      </c>
      <c r="K62" t="s">
        <v>248</v>
      </c>
      <c r="L62">
        <v>1368</v>
      </c>
      <c r="N62">
        <v>1011</v>
      </c>
      <c r="O62" t="s">
        <v>238</v>
      </c>
      <c r="P62" t="s">
        <v>238</v>
      </c>
      <c r="Q62">
        <v>1</v>
      </c>
      <c r="W62">
        <v>0</v>
      </c>
      <c r="X62">
        <v>-1718674368</v>
      </c>
      <c r="Y62">
        <v>0.06</v>
      </c>
      <c r="AA62">
        <v>0</v>
      </c>
      <c r="AB62">
        <v>717.86</v>
      </c>
      <c r="AC62">
        <v>13.5</v>
      </c>
      <c r="AD62">
        <v>0</v>
      </c>
      <c r="AE62">
        <v>0</v>
      </c>
      <c r="AF62">
        <v>111.99</v>
      </c>
      <c r="AG62">
        <v>13.5</v>
      </c>
      <c r="AH62">
        <v>0</v>
      </c>
      <c r="AI62">
        <v>1</v>
      </c>
      <c r="AJ62">
        <v>6.41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6</v>
      </c>
      <c r="AT62">
        <v>0.06</v>
      </c>
      <c r="AU62" t="s">
        <v>6</v>
      </c>
      <c r="AV62">
        <v>0</v>
      </c>
      <c r="AW62">
        <v>2</v>
      </c>
      <c r="AX62">
        <v>34735239</v>
      </c>
      <c r="AY62">
        <v>1</v>
      </c>
      <c r="AZ62">
        <v>0</v>
      </c>
      <c r="BA62">
        <v>93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Y62*Source!I55</f>
        <v>1.7999999999999999E-2</v>
      </c>
      <c r="CY62">
        <f>AB62</f>
        <v>717.86</v>
      </c>
      <c r="CZ62">
        <f>AF62</f>
        <v>111.99</v>
      </c>
      <c r="DA62">
        <f>AJ62</f>
        <v>6.41</v>
      </c>
      <c r="DB62">
        <v>0</v>
      </c>
      <c r="GQ62">
        <v>-1</v>
      </c>
      <c r="GR62">
        <v>-1</v>
      </c>
    </row>
    <row r="63" spans="1:200" x14ac:dyDescent="0.2">
      <c r="A63">
        <f>ROW(Source!A55)</f>
        <v>55</v>
      </c>
      <c r="B63">
        <v>34735140</v>
      </c>
      <c r="C63">
        <v>34735236</v>
      </c>
      <c r="D63">
        <v>31526952</v>
      </c>
      <c r="E63">
        <v>1</v>
      </c>
      <c r="F63">
        <v>1</v>
      </c>
      <c r="G63">
        <v>1</v>
      </c>
      <c r="H63">
        <v>2</v>
      </c>
      <c r="I63" t="s">
        <v>254</v>
      </c>
      <c r="J63" t="s">
        <v>255</v>
      </c>
      <c r="K63" t="s">
        <v>256</v>
      </c>
      <c r="L63">
        <v>1368</v>
      </c>
      <c r="N63">
        <v>1011</v>
      </c>
      <c r="O63" t="s">
        <v>238</v>
      </c>
      <c r="P63" t="s">
        <v>238</v>
      </c>
      <c r="Q63">
        <v>1</v>
      </c>
      <c r="W63">
        <v>0</v>
      </c>
      <c r="X63">
        <v>941837819</v>
      </c>
      <c r="Y63">
        <v>0.06</v>
      </c>
      <c r="AA63">
        <v>0</v>
      </c>
      <c r="AB63">
        <v>21.02</v>
      </c>
      <c r="AC63">
        <v>0</v>
      </c>
      <c r="AD63">
        <v>0</v>
      </c>
      <c r="AE63">
        <v>0</v>
      </c>
      <c r="AF63">
        <v>3.28</v>
      </c>
      <c r="AG63">
        <v>0</v>
      </c>
      <c r="AH63">
        <v>0</v>
      </c>
      <c r="AI63">
        <v>1</v>
      </c>
      <c r="AJ63">
        <v>6.41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6</v>
      </c>
      <c r="AT63">
        <v>0.06</v>
      </c>
      <c r="AU63" t="s">
        <v>6</v>
      </c>
      <c r="AV63">
        <v>0</v>
      </c>
      <c r="AW63">
        <v>2</v>
      </c>
      <c r="AX63">
        <v>34735240</v>
      </c>
      <c r="AY63">
        <v>1</v>
      </c>
      <c r="AZ63">
        <v>0</v>
      </c>
      <c r="BA63">
        <v>94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Y63*Source!I55</f>
        <v>1.7999999999999999E-2</v>
      </c>
      <c r="CY63">
        <f>AB63</f>
        <v>21.02</v>
      </c>
      <c r="CZ63">
        <f>AF63</f>
        <v>3.28</v>
      </c>
      <c r="DA63">
        <f>AJ63</f>
        <v>6.41</v>
      </c>
      <c r="DB63">
        <v>0</v>
      </c>
      <c r="GQ63">
        <v>-1</v>
      </c>
      <c r="GR63">
        <v>-1</v>
      </c>
    </row>
    <row r="64" spans="1:200" x14ac:dyDescent="0.2">
      <c r="A64">
        <f>ROW(Source!A55)</f>
        <v>55</v>
      </c>
      <c r="B64">
        <v>34735140</v>
      </c>
      <c r="C64">
        <v>34735236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235</v>
      </c>
      <c r="J64" t="s">
        <v>236</v>
      </c>
      <c r="K64" t="s">
        <v>237</v>
      </c>
      <c r="L64">
        <v>1368</v>
      </c>
      <c r="N64">
        <v>1011</v>
      </c>
      <c r="O64" t="s">
        <v>238</v>
      </c>
      <c r="P64" t="s">
        <v>238</v>
      </c>
      <c r="Q64">
        <v>1</v>
      </c>
      <c r="W64">
        <v>0</v>
      </c>
      <c r="X64">
        <v>1372534845</v>
      </c>
      <c r="Y64">
        <v>0.06</v>
      </c>
      <c r="AA64">
        <v>0</v>
      </c>
      <c r="AB64">
        <v>421.2</v>
      </c>
      <c r="AC64">
        <v>11.6</v>
      </c>
      <c r="AD64">
        <v>0</v>
      </c>
      <c r="AE64">
        <v>0</v>
      </c>
      <c r="AF64">
        <v>65.709999999999994</v>
      </c>
      <c r="AG64">
        <v>11.6</v>
      </c>
      <c r="AH64">
        <v>0</v>
      </c>
      <c r="AI64">
        <v>1</v>
      </c>
      <c r="AJ64">
        <v>6.41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6</v>
      </c>
      <c r="AT64">
        <v>0.06</v>
      </c>
      <c r="AU64" t="s">
        <v>6</v>
      </c>
      <c r="AV64">
        <v>0</v>
      </c>
      <c r="AW64">
        <v>2</v>
      </c>
      <c r="AX64">
        <v>34735241</v>
      </c>
      <c r="AY64">
        <v>1</v>
      </c>
      <c r="AZ64">
        <v>0</v>
      </c>
      <c r="BA64">
        <v>95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Y64*Source!I55</f>
        <v>1.7999999999999999E-2</v>
      </c>
      <c r="CY64">
        <f>AB64</f>
        <v>421.2</v>
      </c>
      <c r="CZ64">
        <f>AF64</f>
        <v>65.709999999999994</v>
      </c>
      <c r="DA64">
        <f>AJ64</f>
        <v>6.41</v>
      </c>
      <c r="DB64">
        <v>0</v>
      </c>
      <c r="GQ64">
        <v>-1</v>
      </c>
      <c r="GR64">
        <v>-1</v>
      </c>
    </row>
    <row r="65" spans="1:200" x14ac:dyDescent="0.2">
      <c r="A65">
        <f>ROW(Source!A55)</f>
        <v>55</v>
      </c>
      <c r="B65">
        <v>34735140</v>
      </c>
      <c r="C65">
        <v>34735236</v>
      </c>
      <c r="D65">
        <v>0</v>
      </c>
      <c r="E65">
        <v>0</v>
      </c>
      <c r="F65">
        <v>1</v>
      </c>
      <c r="G65">
        <v>1</v>
      </c>
      <c r="H65">
        <v>3</v>
      </c>
      <c r="I65" t="s">
        <v>23</v>
      </c>
      <c r="J65" t="s">
        <v>6</v>
      </c>
      <c r="K65" t="s">
        <v>91</v>
      </c>
      <c r="L65">
        <v>1667</v>
      </c>
      <c r="N65">
        <v>1013</v>
      </c>
      <c r="O65" t="s">
        <v>92</v>
      </c>
      <c r="P65" t="s">
        <v>92</v>
      </c>
      <c r="Q65">
        <v>1</v>
      </c>
      <c r="W65">
        <v>0</v>
      </c>
      <c r="X65">
        <v>-1367780424</v>
      </c>
      <c r="Y65">
        <v>100</v>
      </c>
      <c r="AA65">
        <v>60</v>
      </c>
      <c r="AB65">
        <v>0</v>
      </c>
      <c r="AC65">
        <v>0</v>
      </c>
      <c r="AD65">
        <v>0</v>
      </c>
      <c r="AE65">
        <v>9.5500000000000007</v>
      </c>
      <c r="AF65">
        <v>0</v>
      </c>
      <c r="AG65">
        <v>0</v>
      </c>
      <c r="AH65">
        <v>0</v>
      </c>
      <c r="AI65">
        <v>6.41</v>
      </c>
      <c r="AJ65">
        <v>1</v>
      </c>
      <c r="AK65">
        <v>1</v>
      </c>
      <c r="AL65">
        <v>1</v>
      </c>
      <c r="AN65">
        <v>0</v>
      </c>
      <c r="AO65">
        <v>0</v>
      </c>
      <c r="AP65">
        <v>1</v>
      </c>
      <c r="AQ65">
        <v>0</v>
      </c>
      <c r="AR65">
        <v>0</v>
      </c>
      <c r="AS65" t="s">
        <v>6</v>
      </c>
      <c r="AT65">
        <v>100</v>
      </c>
      <c r="AU65" t="s">
        <v>6</v>
      </c>
      <c r="AV65">
        <v>0</v>
      </c>
      <c r="AW65">
        <v>1</v>
      </c>
      <c r="AX65">
        <v>-1</v>
      </c>
      <c r="AY65">
        <v>0</v>
      </c>
      <c r="AZ65">
        <v>0</v>
      </c>
      <c r="BA65" t="s">
        <v>6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Y65*Source!I55</f>
        <v>30</v>
      </c>
      <c r="CY65">
        <f>AA65</f>
        <v>60</v>
      </c>
      <c r="CZ65">
        <f>AE65</f>
        <v>9.5500000000000007</v>
      </c>
      <c r="DA65">
        <f>AI65</f>
        <v>6.41</v>
      </c>
      <c r="DB65">
        <v>0</v>
      </c>
      <c r="DH65">
        <f>Source!I55*SmtRes!Y65</f>
        <v>30</v>
      </c>
      <c r="DI65">
        <f>AA65</f>
        <v>60</v>
      </c>
      <c r="DK65">
        <f>Source!BC55</f>
        <v>6.41</v>
      </c>
      <c r="GP65">
        <v>1</v>
      </c>
      <c r="GQ65">
        <v>-1</v>
      </c>
      <c r="GR65">
        <v>-1</v>
      </c>
    </row>
    <row r="66" spans="1:200" x14ac:dyDescent="0.2">
      <c r="A66">
        <f>ROW(Source!A55)</f>
        <v>55</v>
      </c>
      <c r="B66">
        <v>34735140</v>
      </c>
      <c r="C66">
        <v>34735236</v>
      </c>
      <c r="D66">
        <v>0</v>
      </c>
      <c r="E66">
        <v>0</v>
      </c>
      <c r="F66">
        <v>1</v>
      </c>
      <c r="G66">
        <v>1</v>
      </c>
      <c r="H66">
        <v>3</v>
      </c>
      <c r="I66" t="s">
        <v>23</v>
      </c>
      <c r="J66" t="s">
        <v>6</v>
      </c>
      <c r="K66" t="s">
        <v>95</v>
      </c>
      <c r="L66">
        <v>1667</v>
      </c>
      <c r="N66">
        <v>1013</v>
      </c>
      <c r="O66" t="s">
        <v>92</v>
      </c>
      <c r="P66" t="s">
        <v>92</v>
      </c>
      <c r="Q66">
        <v>1</v>
      </c>
      <c r="W66">
        <v>0</v>
      </c>
      <c r="X66">
        <v>1970064866</v>
      </c>
      <c r="Y66">
        <v>100</v>
      </c>
      <c r="AA66">
        <v>30</v>
      </c>
      <c r="AB66">
        <v>0</v>
      </c>
      <c r="AC66">
        <v>0</v>
      </c>
      <c r="AD66">
        <v>0</v>
      </c>
      <c r="AE66">
        <v>4.7699999999999996</v>
      </c>
      <c r="AF66">
        <v>0</v>
      </c>
      <c r="AG66">
        <v>0</v>
      </c>
      <c r="AH66">
        <v>0</v>
      </c>
      <c r="AI66">
        <v>6.41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1</v>
      </c>
      <c r="AQ66">
        <v>0</v>
      </c>
      <c r="AR66">
        <v>0</v>
      </c>
      <c r="AS66" t="s">
        <v>6</v>
      </c>
      <c r="AT66">
        <v>100</v>
      </c>
      <c r="AU66" t="s">
        <v>6</v>
      </c>
      <c r="AV66">
        <v>0</v>
      </c>
      <c r="AW66">
        <v>1</v>
      </c>
      <c r="AX66">
        <v>-1</v>
      </c>
      <c r="AY66">
        <v>0</v>
      </c>
      <c r="AZ66">
        <v>0</v>
      </c>
      <c r="BA66" t="s">
        <v>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Y66*Source!I55</f>
        <v>30</v>
      </c>
      <c r="CY66">
        <f>AA66</f>
        <v>30</v>
      </c>
      <c r="CZ66">
        <f>AE66</f>
        <v>4.7699999999999996</v>
      </c>
      <c r="DA66">
        <f>AI66</f>
        <v>6.41</v>
      </c>
      <c r="DB66">
        <v>0</v>
      </c>
      <c r="DH66">
        <f>Source!I55*SmtRes!Y66</f>
        <v>30</v>
      </c>
      <c r="DI66">
        <f>AA66</f>
        <v>30</v>
      </c>
      <c r="DK66">
        <f>Source!BC55</f>
        <v>6.41</v>
      </c>
      <c r="GP66">
        <v>1</v>
      </c>
      <c r="GQ66">
        <v>-1</v>
      </c>
      <c r="GR66">
        <v>-1</v>
      </c>
    </row>
    <row r="67" spans="1:200" x14ac:dyDescent="0.2">
      <c r="A67">
        <f>ROW(Source!A60)</f>
        <v>60</v>
      </c>
      <c r="B67">
        <v>34735118</v>
      </c>
      <c r="C67">
        <v>34735217</v>
      </c>
      <c r="D67">
        <v>31717381</v>
      </c>
      <c r="E67">
        <v>1</v>
      </c>
      <c r="F67">
        <v>1</v>
      </c>
      <c r="G67">
        <v>1</v>
      </c>
      <c r="H67">
        <v>1</v>
      </c>
      <c r="I67" t="s">
        <v>257</v>
      </c>
      <c r="J67" t="s">
        <v>6</v>
      </c>
      <c r="K67" t="s">
        <v>258</v>
      </c>
      <c r="L67">
        <v>1191</v>
      </c>
      <c r="N67">
        <v>1013</v>
      </c>
      <c r="O67" t="s">
        <v>232</v>
      </c>
      <c r="P67" t="s">
        <v>232</v>
      </c>
      <c r="Q67">
        <v>1</v>
      </c>
      <c r="W67">
        <v>0</v>
      </c>
      <c r="X67">
        <v>-1027537862</v>
      </c>
      <c r="Y67">
        <v>6.02</v>
      </c>
      <c r="AA67">
        <v>0</v>
      </c>
      <c r="AB67">
        <v>0</v>
      </c>
      <c r="AC67">
        <v>0</v>
      </c>
      <c r="AD67">
        <v>9.18</v>
      </c>
      <c r="AE67">
        <v>0</v>
      </c>
      <c r="AF67">
        <v>0</v>
      </c>
      <c r="AG67">
        <v>0</v>
      </c>
      <c r="AH67">
        <v>9.18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6</v>
      </c>
      <c r="AT67">
        <v>6.02</v>
      </c>
      <c r="AU67" t="s">
        <v>6</v>
      </c>
      <c r="AV67">
        <v>1</v>
      </c>
      <c r="AW67">
        <v>2</v>
      </c>
      <c r="AX67">
        <v>34735218</v>
      </c>
      <c r="AY67">
        <v>1</v>
      </c>
      <c r="AZ67">
        <v>0</v>
      </c>
      <c r="BA67">
        <v>103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Y67*Source!I60</f>
        <v>0.96319999999999995</v>
      </c>
      <c r="CY67">
        <f>AD67</f>
        <v>9.18</v>
      </c>
      <c r="CZ67">
        <f>AH67</f>
        <v>9.18</v>
      </c>
      <c r="DA67">
        <f>AL67</f>
        <v>1</v>
      </c>
      <c r="DB67">
        <v>0</v>
      </c>
      <c r="GQ67">
        <v>-1</v>
      </c>
      <c r="GR67">
        <v>-1</v>
      </c>
    </row>
    <row r="68" spans="1:200" x14ac:dyDescent="0.2">
      <c r="A68">
        <f>ROW(Source!A60)</f>
        <v>60</v>
      </c>
      <c r="B68">
        <v>34735118</v>
      </c>
      <c r="C68">
        <v>34735217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233</v>
      </c>
      <c r="J68" t="s">
        <v>6</v>
      </c>
      <c r="K68" t="s">
        <v>234</v>
      </c>
      <c r="L68">
        <v>1191</v>
      </c>
      <c r="N68">
        <v>1013</v>
      </c>
      <c r="O68" t="s">
        <v>232</v>
      </c>
      <c r="P68" t="s">
        <v>232</v>
      </c>
      <c r="Q68">
        <v>1</v>
      </c>
      <c r="W68">
        <v>0</v>
      </c>
      <c r="X68">
        <v>-1417349443</v>
      </c>
      <c r="Y68">
        <v>0.04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6</v>
      </c>
      <c r="AT68">
        <v>0.04</v>
      </c>
      <c r="AU68" t="s">
        <v>6</v>
      </c>
      <c r="AV68">
        <v>2</v>
      </c>
      <c r="AW68">
        <v>2</v>
      </c>
      <c r="AX68">
        <v>34735219</v>
      </c>
      <c r="AY68">
        <v>1</v>
      </c>
      <c r="AZ68">
        <v>0</v>
      </c>
      <c r="BA68">
        <v>104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Y68*Source!I60</f>
        <v>6.4000000000000003E-3</v>
      </c>
      <c r="CY68">
        <f>AD68</f>
        <v>0</v>
      </c>
      <c r="CZ68">
        <f>AH68</f>
        <v>0</v>
      </c>
      <c r="DA68">
        <f>AL68</f>
        <v>1</v>
      </c>
      <c r="DB68">
        <v>0</v>
      </c>
      <c r="GQ68">
        <v>-1</v>
      </c>
      <c r="GR68">
        <v>-1</v>
      </c>
    </row>
    <row r="69" spans="1:200" x14ac:dyDescent="0.2">
      <c r="A69">
        <f>ROW(Source!A60)</f>
        <v>60</v>
      </c>
      <c r="B69">
        <v>34735118</v>
      </c>
      <c r="C69">
        <v>34735217</v>
      </c>
      <c r="D69">
        <v>31528142</v>
      </c>
      <c r="E69">
        <v>1</v>
      </c>
      <c r="F69">
        <v>1</v>
      </c>
      <c r="G69">
        <v>1</v>
      </c>
      <c r="H69">
        <v>2</v>
      </c>
      <c r="I69" t="s">
        <v>235</v>
      </c>
      <c r="J69" t="s">
        <v>236</v>
      </c>
      <c r="K69" t="s">
        <v>237</v>
      </c>
      <c r="L69">
        <v>1368</v>
      </c>
      <c r="N69">
        <v>1011</v>
      </c>
      <c r="O69" t="s">
        <v>238</v>
      </c>
      <c r="P69" t="s">
        <v>238</v>
      </c>
      <c r="Q69">
        <v>1</v>
      </c>
      <c r="W69">
        <v>0</v>
      </c>
      <c r="X69">
        <v>1372534845</v>
      </c>
      <c r="Y69">
        <v>0.04</v>
      </c>
      <c r="AA69">
        <v>0</v>
      </c>
      <c r="AB69">
        <v>65.709999999999994</v>
      </c>
      <c r="AC69">
        <v>11.6</v>
      </c>
      <c r="AD69">
        <v>0</v>
      </c>
      <c r="AE69">
        <v>0</v>
      </c>
      <c r="AF69">
        <v>65.709999999999994</v>
      </c>
      <c r="AG69">
        <v>11.6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6</v>
      </c>
      <c r="AT69">
        <v>0.04</v>
      </c>
      <c r="AU69" t="s">
        <v>6</v>
      </c>
      <c r="AV69">
        <v>0</v>
      </c>
      <c r="AW69">
        <v>2</v>
      </c>
      <c r="AX69">
        <v>34735220</v>
      </c>
      <c r="AY69">
        <v>1</v>
      </c>
      <c r="AZ69">
        <v>0</v>
      </c>
      <c r="BA69">
        <v>105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Y69*Source!I60</f>
        <v>6.4000000000000003E-3</v>
      </c>
      <c r="CY69">
        <f>AB69</f>
        <v>65.709999999999994</v>
      </c>
      <c r="CZ69">
        <f>AF69</f>
        <v>65.709999999999994</v>
      </c>
      <c r="DA69">
        <f>AJ69</f>
        <v>1</v>
      </c>
      <c r="DB69">
        <v>0</v>
      </c>
      <c r="GQ69">
        <v>-1</v>
      </c>
      <c r="GR69">
        <v>-1</v>
      </c>
    </row>
    <row r="70" spans="1:200" x14ac:dyDescent="0.2">
      <c r="A70">
        <f>ROW(Source!A60)</f>
        <v>60</v>
      </c>
      <c r="B70">
        <v>34735118</v>
      </c>
      <c r="C70">
        <v>34735217</v>
      </c>
      <c r="D70">
        <v>31528446</v>
      </c>
      <c r="E70">
        <v>1</v>
      </c>
      <c r="F70">
        <v>1</v>
      </c>
      <c r="G70">
        <v>1</v>
      </c>
      <c r="H70">
        <v>2</v>
      </c>
      <c r="I70" t="s">
        <v>249</v>
      </c>
      <c r="J70" t="s">
        <v>250</v>
      </c>
      <c r="K70" t="s">
        <v>251</v>
      </c>
      <c r="L70">
        <v>1368</v>
      </c>
      <c r="N70">
        <v>1011</v>
      </c>
      <c r="O70" t="s">
        <v>238</v>
      </c>
      <c r="P70" t="s">
        <v>238</v>
      </c>
      <c r="Q70">
        <v>1</v>
      </c>
      <c r="W70">
        <v>0</v>
      </c>
      <c r="X70">
        <v>-353815937</v>
      </c>
      <c r="Y70">
        <v>0.93</v>
      </c>
      <c r="AA70">
        <v>0</v>
      </c>
      <c r="AB70">
        <v>8.1</v>
      </c>
      <c r="AC70">
        <v>0</v>
      </c>
      <c r="AD70">
        <v>0</v>
      </c>
      <c r="AE70">
        <v>0</v>
      </c>
      <c r="AF70">
        <v>8.1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6</v>
      </c>
      <c r="AT70">
        <v>0.93</v>
      </c>
      <c r="AU70" t="s">
        <v>6</v>
      </c>
      <c r="AV70">
        <v>0</v>
      </c>
      <c r="AW70">
        <v>2</v>
      </c>
      <c r="AX70">
        <v>34735221</v>
      </c>
      <c r="AY70">
        <v>1</v>
      </c>
      <c r="AZ70">
        <v>0</v>
      </c>
      <c r="BA70">
        <v>106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Y70*Source!I60</f>
        <v>0.14880000000000002</v>
      </c>
      <c r="CY70">
        <f>AB70</f>
        <v>8.1</v>
      </c>
      <c r="CZ70">
        <f>AF70</f>
        <v>8.1</v>
      </c>
      <c r="DA70">
        <f>AJ70</f>
        <v>1</v>
      </c>
      <c r="DB70">
        <v>0</v>
      </c>
      <c r="GQ70">
        <v>-1</v>
      </c>
      <c r="GR70">
        <v>-1</v>
      </c>
    </row>
    <row r="71" spans="1:200" x14ac:dyDescent="0.2">
      <c r="A71">
        <f>ROW(Source!A60)</f>
        <v>60</v>
      </c>
      <c r="B71">
        <v>34735118</v>
      </c>
      <c r="C71">
        <v>34735217</v>
      </c>
      <c r="D71">
        <v>0</v>
      </c>
      <c r="E71">
        <v>0</v>
      </c>
      <c r="F71">
        <v>1</v>
      </c>
      <c r="G71">
        <v>1</v>
      </c>
      <c r="H71">
        <v>3</v>
      </c>
      <c r="I71" t="s">
        <v>23</v>
      </c>
      <c r="J71" t="s">
        <v>6</v>
      </c>
      <c r="K71" t="s">
        <v>105</v>
      </c>
      <c r="L71">
        <v>1669</v>
      </c>
      <c r="N71">
        <v>1013</v>
      </c>
      <c r="O71" t="s">
        <v>25</v>
      </c>
      <c r="P71" t="s">
        <v>25</v>
      </c>
      <c r="Q71">
        <v>1</v>
      </c>
      <c r="W71">
        <v>0</v>
      </c>
      <c r="X71">
        <v>1190485344</v>
      </c>
      <c r="Y71">
        <v>100</v>
      </c>
      <c r="AA71">
        <v>11.93</v>
      </c>
      <c r="AB71">
        <v>0</v>
      </c>
      <c r="AC71">
        <v>0</v>
      </c>
      <c r="AD71">
        <v>0</v>
      </c>
      <c r="AE71">
        <v>11.93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1</v>
      </c>
      <c r="AQ71">
        <v>0</v>
      </c>
      <c r="AR71">
        <v>0</v>
      </c>
      <c r="AS71" t="s">
        <v>6</v>
      </c>
      <c r="AT71">
        <v>100</v>
      </c>
      <c r="AU71" t="s">
        <v>6</v>
      </c>
      <c r="AV71">
        <v>0</v>
      </c>
      <c r="AW71">
        <v>1</v>
      </c>
      <c r="AX71">
        <v>-1</v>
      </c>
      <c r="AY71">
        <v>0</v>
      </c>
      <c r="AZ71">
        <v>0</v>
      </c>
      <c r="BA71" t="s">
        <v>6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Y71*Source!I60</f>
        <v>16</v>
      </c>
      <c r="CY71">
        <f>AA71</f>
        <v>11.93</v>
      </c>
      <c r="CZ71">
        <f>AE71</f>
        <v>11.93</v>
      </c>
      <c r="DA71">
        <f>AI71</f>
        <v>1</v>
      </c>
      <c r="DB71">
        <v>0</v>
      </c>
      <c r="DH71">
        <f>Source!I60*SmtRes!Y71</f>
        <v>16</v>
      </c>
      <c r="DI71">
        <f>AA71</f>
        <v>11.93</v>
      </c>
      <c r="DK71">
        <f>Source!BC60</f>
        <v>1</v>
      </c>
      <c r="GP71">
        <v>1</v>
      </c>
      <c r="GQ71">
        <v>-1</v>
      </c>
      <c r="GR71">
        <v>-1</v>
      </c>
    </row>
    <row r="72" spans="1:200" x14ac:dyDescent="0.2">
      <c r="A72">
        <f>ROW(Source!A61)</f>
        <v>61</v>
      </c>
      <c r="B72">
        <v>34735140</v>
      </c>
      <c r="C72">
        <v>34735217</v>
      </c>
      <c r="D72">
        <v>31717381</v>
      </c>
      <c r="E72">
        <v>1</v>
      </c>
      <c r="F72">
        <v>1</v>
      </c>
      <c r="G72">
        <v>1</v>
      </c>
      <c r="H72">
        <v>1</v>
      </c>
      <c r="I72" t="s">
        <v>257</v>
      </c>
      <c r="J72" t="s">
        <v>6</v>
      </c>
      <c r="K72" t="s">
        <v>258</v>
      </c>
      <c r="L72">
        <v>1191</v>
      </c>
      <c r="N72">
        <v>1013</v>
      </c>
      <c r="O72" t="s">
        <v>232</v>
      </c>
      <c r="P72" t="s">
        <v>232</v>
      </c>
      <c r="Q72">
        <v>1</v>
      </c>
      <c r="W72">
        <v>0</v>
      </c>
      <c r="X72">
        <v>-1027537862</v>
      </c>
      <c r="Y72">
        <v>6.02</v>
      </c>
      <c r="AA72">
        <v>0</v>
      </c>
      <c r="AB72">
        <v>0</v>
      </c>
      <c r="AC72">
        <v>0</v>
      </c>
      <c r="AD72">
        <v>58.84</v>
      </c>
      <c r="AE72">
        <v>0</v>
      </c>
      <c r="AF72">
        <v>0</v>
      </c>
      <c r="AG72">
        <v>0</v>
      </c>
      <c r="AH72">
        <v>9.18</v>
      </c>
      <c r="AI72">
        <v>1</v>
      </c>
      <c r="AJ72">
        <v>1</v>
      </c>
      <c r="AK72">
        <v>1</v>
      </c>
      <c r="AL72">
        <v>6.41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6</v>
      </c>
      <c r="AT72">
        <v>6.02</v>
      </c>
      <c r="AU72" t="s">
        <v>6</v>
      </c>
      <c r="AV72">
        <v>1</v>
      </c>
      <c r="AW72">
        <v>2</v>
      </c>
      <c r="AX72">
        <v>34735218</v>
      </c>
      <c r="AY72">
        <v>1</v>
      </c>
      <c r="AZ72">
        <v>0</v>
      </c>
      <c r="BA72">
        <v>111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Y72*Source!I61</f>
        <v>0.96319999999999995</v>
      </c>
      <c r="CY72">
        <f>AD72</f>
        <v>58.84</v>
      </c>
      <c r="CZ72">
        <f>AH72</f>
        <v>9.18</v>
      </c>
      <c r="DA72">
        <f>AL72</f>
        <v>6.41</v>
      </c>
      <c r="DB72">
        <v>0</v>
      </c>
      <c r="GQ72">
        <v>-1</v>
      </c>
      <c r="GR72">
        <v>-1</v>
      </c>
    </row>
    <row r="73" spans="1:200" x14ac:dyDescent="0.2">
      <c r="A73">
        <f>ROW(Source!A61)</f>
        <v>61</v>
      </c>
      <c r="B73">
        <v>34735140</v>
      </c>
      <c r="C73">
        <v>34735217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233</v>
      </c>
      <c r="J73" t="s">
        <v>6</v>
      </c>
      <c r="K73" t="s">
        <v>234</v>
      </c>
      <c r="L73">
        <v>1191</v>
      </c>
      <c r="N73">
        <v>1013</v>
      </c>
      <c r="O73" t="s">
        <v>232</v>
      </c>
      <c r="P73" t="s">
        <v>232</v>
      </c>
      <c r="Q73">
        <v>1</v>
      </c>
      <c r="W73">
        <v>0</v>
      </c>
      <c r="X73">
        <v>-1417349443</v>
      </c>
      <c r="Y73">
        <v>0.04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6.41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6</v>
      </c>
      <c r="AT73">
        <v>0.04</v>
      </c>
      <c r="AU73" t="s">
        <v>6</v>
      </c>
      <c r="AV73">
        <v>2</v>
      </c>
      <c r="AW73">
        <v>2</v>
      </c>
      <c r="AX73">
        <v>34735219</v>
      </c>
      <c r="AY73">
        <v>1</v>
      </c>
      <c r="AZ73">
        <v>0</v>
      </c>
      <c r="BA73">
        <v>112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Y73*Source!I61</f>
        <v>6.4000000000000003E-3</v>
      </c>
      <c r="CY73">
        <f>AD73</f>
        <v>0</v>
      </c>
      <c r="CZ73">
        <f>AH73</f>
        <v>0</v>
      </c>
      <c r="DA73">
        <f>AL73</f>
        <v>1</v>
      </c>
      <c r="DB73">
        <v>0</v>
      </c>
      <c r="GQ73">
        <v>-1</v>
      </c>
      <c r="GR73">
        <v>-1</v>
      </c>
    </row>
    <row r="74" spans="1:200" x14ac:dyDescent="0.2">
      <c r="A74">
        <f>ROW(Source!A61)</f>
        <v>61</v>
      </c>
      <c r="B74">
        <v>34735140</v>
      </c>
      <c r="C74">
        <v>34735217</v>
      </c>
      <c r="D74">
        <v>31528142</v>
      </c>
      <c r="E74">
        <v>1</v>
      </c>
      <c r="F74">
        <v>1</v>
      </c>
      <c r="G74">
        <v>1</v>
      </c>
      <c r="H74">
        <v>2</v>
      </c>
      <c r="I74" t="s">
        <v>235</v>
      </c>
      <c r="J74" t="s">
        <v>236</v>
      </c>
      <c r="K74" t="s">
        <v>237</v>
      </c>
      <c r="L74">
        <v>1368</v>
      </c>
      <c r="N74">
        <v>1011</v>
      </c>
      <c r="O74" t="s">
        <v>238</v>
      </c>
      <c r="P74" t="s">
        <v>238</v>
      </c>
      <c r="Q74">
        <v>1</v>
      </c>
      <c r="W74">
        <v>0</v>
      </c>
      <c r="X74">
        <v>1372534845</v>
      </c>
      <c r="Y74">
        <v>0.04</v>
      </c>
      <c r="AA74">
        <v>0</v>
      </c>
      <c r="AB74">
        <v>421.2</v>
      </c>
      <c r="AC74">
        <v>11.6</v>
      </c>
      <c r="AD74">
        <v>0</v>
      </c>
      <c r="AE74">
        <v>0</v>
      </c>
      <c r="AF74">
        <v>65.709999999999994</v>
      </c>
      <c r="AG74">
        <v>11.6</v>
      </c>
      <c r="AH74">
        <v>0</v>
      </c>
      <c r="AI74">
        <v>1</v>
      </c>
      <c r="AJ74">
        <v>6.41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6</v>
      </c>
      <c r="AT74">
        <v>0.04</v>
      </c>
      <c r="AU74" t="s">
        <v>6</v>
      </c>
      <c r="AV74">
        <v>0</v>
      </c>
      <c r="AW74">
        <v>2</v>
      </c>
      <c r="AX74">
        <v>34735220</v>
      </c>
      <c r="AY74">
        <v>1</v>
      </c>
      <c r="AZ74">
        <v>0</v>
      </c>
      <c r="BA74">
        <v>113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Y74*Source!I61</f>
        <v>6.4000000000000003E-3</v>
      </c>
      <c r="CY74">
        <f>AB74</f>
        <v>421.2</v>
      </c>
      <c r="CZ74">
        <f>AF74</f>
        <v>65.709999999999994</v>
      </c>
      <c r="DA74">
        <f>AJ74</f>
        <v>6.41</v>
      </c>
      <c r="DB74">
        <v>0</v>
      </c>
      <c r="GQ74">
        <v>-1</v>
      </c>
      <c r="GR74">
        <v>-1</v>
      </c>
    </row>
    <row r="75" spans="1:200" x14ac:dyDescent="0.2">
      <c r="A75">
        <f>ROW(Source!A61)</f>
        <v>61</v>
      </c>
      <c r="B75">
        <v>34735140</v>
      </c>
      <c r="C75">
        <v>34735217</v>
      </c>
      <c r="D75">
        <v>31528446</v>
      </c>
      <c r="E75">
        <v>1</v>
      </c>
      <c r="F75">
        <v>1</v>
      </c>
      <c r="G75">
        <v>1</v>
      </c>
      <c r="H75">
        <v>2</v>
      </c>
      <c r="I75" t="s">
        <v>249</v>
      </c>
      <c r="J75" t="s">
        <v>250</v>
      </c>
      <c r="K75" t="s">
        <v>251</v>
      </c>
      <c r="L75">
        <v>1368</v>
      </c>
      <c r="N75">
        <v>1011</v>
      </c>
      <c r="O75" t="s">
        <v>238</v>
      </c>
      <c r="P75" t="s">
        <v>238</v>
      </c>
      <c r="Q75">
        <v>1</v>
      </c>
      <c r="W75">
        <v>0</v>
      </c>
      <c r="X75">
        <v>-353815937</v>
      </c>
      <c r="Y75">
        <v>0.93</v>
      </c>
      <c r="AA75">
        <v>0</v>
      </c>
      <c r="AB75">
        <v>51.92</v>
      </c>
      <c r="AC75">
        <v>0</v>
      </c>
      <c r="AD75">
        <v>0</v>
      </c>
      <c r="AE75">
        <v>0</v>
      </c>
      <c r="AF75">
        <v>8.1</v>
      </c>
      <c r="AG75">
        <v>0</v>
      </c>
      <c r="AH75">
        <v>0</v>
      </c>
      <c r="AI75">
        <v>1</v>
      </c>
      <c r="AJ75">
        <v>6.41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6</v>
      </c>
      <c r="AT75">
        <v>0.93</v>
      </c>
      <c r="AU75" t="s">
        <v>6</v>
      </c>
      <c r="AV75">
        <v>0</v>
      </c>
      <c r="AW75">
        <v>2</v>
      </c>
      <c r="AX75">
        <v>34735221</v>
      </c>
      <c r="AY75">
        <v>1</v>
      </c>
      <c r="AZ75">
        <v>0</v>
      </c>
      <c r="BA75">
        <v>114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Y75*Source!I61</f>
        <v>0.14880000000000002</v>
      </c>
      <c r="CY75">
        <f>AB75</f>
        <v>51.92</v>
      </c>
      <c r="CZ75">
        <f>AF75</f>
        <v>8.1</v>
      </c>
      <c r="DA75">
        <f>AJ75</f>
        <v>6.41</v>
      </c>
      <c r="DB75">
        <v>0</v>
      </c>
      <c r="GQ75">
        <v>-1</v>
      </c>
      <c r="GR75">
        <v>-1</v>
      </c>
    </row>
    <row r="76" spans="1:200" x14ac:dyDescent="0.2">
      <c r="A76">
        <f>ROW(Source!A61)</f>
        <v>61</v>
      </c>
      <c r="B76">
        <v>34735140</v>
      </c>
      <c r="C76">
        <v>34735217</v>
      </c>
      <c r="D76">
        <v>0</v>
      </c>
      <c r="E76">
        <v>0</v>
      </c>
      <c r="F76">
        <v>1</v>
      </c>
      <c r="G76">
        <v>1</v>
      </c>
      <c r="H76">
        <v>3</v>
      </c>
      <c r="I76" t="s">
        <v>23</v>
      </c>
      <c r="J76" t="s">
        <v>6</v>
      </c>
      <c r="K76" t="s">
        <v>105</v>
      </c>
      <c r="L76">
        <v>1669</v>
      </c>
      <c r="N76">
        <v>1013</v>
      </c>
      <c r="O76" t="s">
        <v>25</v>
      </c>
      <c r="P76" t="s">
        <v>25</v>
      </c>
      <c r="Q76">
        <v>1</v>
      </c>
      <c r="W76">
        <v>0</v>
      </c>
      <c r="X76">
        <v>1190485344</v>
      </c>
      <c r="Y76">
        <v>100</v>
      </c>
      <c r="AA76">
        <v>75</v>
      </c>
      <c r="AB76">
        <v>0</v>
      </c>
      <c r="AC76">
        <v>0</v>
      </c>
      <c r="AD76">
        <v>0</v>
      </c>
      <c r="AE76">
        <v>11.93</v>
      </c>
      <c r="AF76">
        <v>0</v>
      </c>
      <c r="AG76">
        <v>0</v>
      </c>
      <c r="AH76">
        <v>0</v>
      </c>
      <c r="AI76">
        <v>6.41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1</v>
      </c>
      <c r="AQ76">
        <v>0</v>
      </c>
      <c r="AR76">
        <v>0</v>
      </c>
      <c r="AS76" t="s">
        <v>6</v>
      </c>
      <c r="AT76">
        <v>100</v>
      </c>
      <c r="AU76" t="s">
        <v>6</v>
      </c>
      <c r="AV76">
        <v>0</v>
      </c>
      <c r="AW76">
        <v>1</v>
      </c>
      <c r="AX76">
        <v>-1</v>
      </c>
      <c r="AY76">
        <v>0</v>
      </c>
      <c r="AZ76">
        <v>0</v>
      </c>
      <c r="BA76" t="s">
        <v>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Y76*Source!I61</f>
        <v>16</v>
      </c>
      <c r="CY76">
        <f>AA76</f>
        <v>75</v>
      </c>
      <c r="CZ76">
        <f>AE76</f>
        <v>11.93</v>
      </c>
      <c r="DA76">
        <f>AI76</f>
        <v>6.41</v>
      </c>
      <c r="DB76">
        <v>0</v>
      </c>
      <c r="DH76">
        <f>Source!I61*SmtRes!Y76</f>
        <v>16</v>
      </c>
      <c r="DI76">
        <f>AA76</f>
        <v>75</v>
      </c>
      <c r="DK76">
        <f>Source!BC61</f>
        <v>6.41</v>
      </c>
      <c r="GP76">
        <v>1</v>
      </c>
      <c r="GQ76">
        <v>-1</v>
      </c>
      <c r="GR76">
        <v>-1</v>
      </c>
    </row>
    <row r="77" spans="1:200" x14ac:dyDescent="0.2">
      <c r="A77">
        <f>ROW(Source!A64)</f>
        <v>64</v>
      </c>
      <c r="B77">
        <v>34735118</v>
      </c>
      <c r="C77">
        <v>34735649</v>
      </c>
      <c r="D77">
        <v>32163921</v>
      </c>
      <c r="E77">
        <v>1</v>
      </c>
      <c r="F77">
        <v>1</v>
      </c>
      <c r="G77">
        <v>1</v>
      </c>
      <c r="H77">
        <v>1</v>
      </c>
      <c r="I77" t="s">
        <v>259</v>
      </c>
      <c r="J77" t="s">
        <v>6</v>
      </c>
      <c r="K77" t="s">
        <v>260</v>
      </c>
      <c r="L77">
        <v>1191</v>
      </c>
      <c r="N77">
        <v>1013</v>
      </c>
      <c r="O77" t="s">
        <v>232</v>
      </c>
      <c r="P77" t="s">
        <v>232</v>
      </c>
      <c r="Q77">
        <v>1</v>
      </c>
      <c r="W77">
        <v>0</v>
      </c>
      <c r="X77">
        <v>1688654847</v>
      </c>
      <c r="Y77">
        <v>0.67</v>
      </c>
      <c r="AA77">
        <v>0</v>
      </c>
      <c r="AB77">
        <v>0</v>
      </c>
      <c r="AC77">
        <v>0</v>
      </c>
      <c r="AD77">
        <v>10.210000000000001</v>
      </c>
      <c r="AE77">
        <v>0</v>
      </c>
      <c r="AF77">
        <v>0</v>
      </c>
      <c r="AG77">
        <v>0</v>
      </c>
      <c r="AH77">
        <v>10.210000000000001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6</v>
      </c>
      <c r="AT77">
        <v>0.67</v>
      </c>
      <c r="AU77" t="s">
        <v>6</v>
      </c>
      <c r="AV77">
        <v>1</v>
      </c>
      <c r="AW77">
        <v>2</v>
      </c>
      <c r="AX77">
        <v>34735650</v>
      </c>
      <c r="AY77">
        <v>1</v>
      </c>
      <c r="AZ77">
        <v>0</v>
      </c>
      <c r="BA77">
        <v>119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Y77*Source!I64</f>
        <v>4.0200000000000005</v>
      </c>
      <c r="CY77">
        <f t="shared" ref="CY77:CY86" si="0">AD77</f>
        <v>10.210000000000001</v>
      </c>
      <c r="CZ77">
        <f t="shared" ref="CZ77:CZ86" si="1">AH77</f>
        <v>10.210000000000001</v>
      </c>
      <c r="DA77">
        <f t="shared" ref="DA77:DA86" si="2">AL77</f>
        <v>1</v>
      </c>
      <c r="DB77">
        <v>0</v>
      </c>
      <c r="GQ77">
        <v>-1</v>
      </c>
      <c r="GR77">
        <v>-1</v>
      </c>
    </row>
    <row r="78" spans="1:200" x14ac:dyDescent="0.2">
      <c r="A78">
        <f>ROW(Source!A64)</f>
        <v>64</v>
      </c>
      <c r="B78">
        <v>34735118</v>
      </c>
      <c r="C78">
        <v>34735649</v>
      </c>
      <c r="D78">
        <v>32159941</v>
      </c>
      <c r="E78">
        <v>1</v>
      </c>
      <c r="F78">
        <v>1</v>
      </c>
      <c r="G78">
        <v>1</v>
      </c>
      <c r="H78">
        <v>1</v>
      </c>
      <c r="I78" t="s">
        <v>261</v>
      </c>
      <c r="J78" t="s">
        <v>6</v>
      </c>
      <c r="K78" t="s">
        <v>262</v>
      </c>
      <c r="L78">
        <v>1191</v>
      </c>
      <c r="N78">
        <v>1013</v>
      </c>
      <c r="O78" t="s">
        <v>232</v>
      </c>
      <c r="P78" t="s">
        <v>232</v>
      </c>
      <c r="Q78">
        <v>1</v>
      </c>
      <c r="W78">
        <v>0</v>
      </c>
      <c r="X78">
        <v>1675274105</v>
      </c>
      <c r="Y78">
        <v>1.34</v>
      </c>
      <c r="AA78">
        <v>0</v>
      </c>
      <c r="AB78">
        <v>0</v>
      </c>
      <c r="AC78">
        <v>0</v>
      </c>
      <c r="AD78">
        <v>16.93</v>
      </c>
      <c r="AE78">
        <v>0</v>
      </c>
      <c r="AF78">
        <v>0</v>
      </c>
      <c r="AG78">
        <v>0</v>
      </c>
      <c r="AH78">
        <v>16.93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6</v>
      </c>
      <c r="AT78">
        <v>1.34</v>
      </c>
      <c r="AU78" t="s">
        <v>6</v>
      </c>
      <c r="AV78">
        <v>1</v>
      </c>
      <c r="AW78">
        <v>2</v>
      </c>
      <c r="AX78">
        <v>34735651</v>
      </c>
      <c r="AY78">
        <v>1</v>
      </c>
      <c r="AZ78">
        <v>0</v>
      </c>
      <c r="BA78">
        <v>120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Y78*Source!I64</f>
        <v>8.0400000000000009</v>
      </c>
      <c r="CY78">
        <f t="shared" si="0"/>
        <v>16.93</v>
      </c>
      <c r="CZ78">
        <f t="shared" si="1"/>
        <v>16.93</v>
      </c>
      <c r="DA78">
        <f t="shared" si="2"/>
        <v>1</v>
      </c>
      <c r="DB78">
        <v>0</v>
      </c>
      <c r="GQ78">
        <v>-1</v>
      </c>
      <c r="GR78">
        <v>-1</v>
      </c>
    </row>
    <row r="79" spans="1:200" x14ac:dyDescent="0.2">
      <c r="A79">
        <f>ROW(Source!A64)</f>
        <v>64</v>
      </c>
      <c r="B79">
        <v>34735118</v>
      </c>
      <c r="C79">
        <v>34735649</v>
      </c>
      <c r="D79">
        <v>32000304</v>
      </c>
      <c r="E79">
        <v>1</v>
      </c>
      <c r="F79">
        <v>1</v>
      </c>
      <c r="G79">
        <v>1</v>
      </c>
      <c r="H79">
        <v>1</v>
      </c>
      <c r="I79" t="s">
        <v>263</v>
      </c>
      <c r="J79" t="s">
        <v>6</v>
      </c>
      <c r="K79" t="s">
        <v>264</v>
      </c>
      <c r="L79">
        <v>1191</v>
      </c>
      <c r="N79">
        <v>1013</v>
      </c>
      <c r="O79" t="s">
        <v>232</v>
      </c>
      <c r="P79" t="s">
        <v>232</v>
      </c>
      <c r="Q79">
        <v>1</v>
      </c>
      <c r="W79">
        <v>0</v>
      </c>
      <c r="X79">
        <v>-1481893445</v>
      </c>
      <c r="Y79">
        <v>2.68</v>
      </c>
      <c r="AA79">
        <v>0</v>
      </c>
      <c r="AB79">
        <v>0</v>
      </c>
      <c r="AC79">
        <v>0</v>
      </c>
      <c r="AD79">
        <v>15.49</v>
      </c>
      <c r="AE79">
        <v>0</v>
      </c>
      <c r="AF79">
        <v>0</v>
      </c>
      <c r="AG79">
        <v>0</v>
      </c>
      <c r="AH79">
        <v>15.49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6</v>
      </c>
      <c r="AT79">
        <v>2.68</v>
      </c>
      <c r="AU79" t="s">
        <v>6</v>
      </c>
      <c r="AV79">
        <v>1</v>
      </c>
      <c r="AW79">
        <v>2</v>
      </c>
      <c r="AX79">
        <v>34735652</v>
      </c>
      <c r="AY79">
        <v>1</v>
      </c>
      <c r="AZ79">
        <v>0</v>
      </c>
      <c r="BA79">
        <v>121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Y79*Source!I64</f>
        <v>16.080000000000002</v>
      </c>
      <c r="CY79">
        <f t="shared" si="0"/>
        <v>15.49</v>
      </c>
      <c r="CZ79">
        <f t="shared" si="1"/>
        <v>15.49</v>
      </c>
      <c r="DA79">
        <f t="shared" si="2"/>
        <v>1</v>
      </c>
      <c r="DB79">
        <v>0</v>
      </c>
      <c r="GQ79">
        <v>-1</v>
      </c>
      <c r="GR79">
        <v>-1</v>
      </c>
    </row>
    <row r="80" spans="1:200" x14ac:dyDescent="0.2">
      <c r="A80">
        <f>ROW(Source!A64)</f>
        <v>64</v>
      </c>
      <c r="B80">
        <v>34735118</v>
      </c>
      <c r="C80">
        <v>34735649</v>
      </c>
      <c r="D80">
        <v>32003081</v>
      </c>
      <c r="E80">
        <v>1</v>
      </c>
      <c r="F80">
        <v>1</v>
      </c>
      <c r="G80">
        <v>1</v>
      </c>
      <c r="H80">
        <v>1</v>
      </c>
      <c r="I80" t="s">
        <v>265</v>
      </c>
      <c r="J80" t="s">
        <v>6</v>
      </c>
      <c r="K80" t="s">
        <v>266</v>
      </c>
      <c r="L80">
        <v>1191</v>
      </c>
      <c r="N80">
        <v>1013</v>
      </c>
      <c r="O80" t="s">
        <v>232</v>
      </c>
      <c r="P80" t="s">
        <v>232</v>
      </c>
      <c r="Q80">
        <v>1</v>
      </c>
      <c r="W80">
        <v>0</v>
      </c>
      <c r="X80">
        <v>1658205574</v>
      </c>
      <c r="Y80">
        <v>6.03</v>
      </c>
      <c r="AA80">
        <v>0</v>
      </c>
      <c r="AB80">
        <v>0</v>
      </c>
      <c r="AC80">
        <v>0</v>
      </c>
      <c r="AD80">
        <v>14.09</v>
      </c>
      <c r="AE80">
        <v>0</v>
      </c>
      <c r="AF80">
        <v>0</v>
      </c>
      <c r="AG80">
        <v>0</v>
      </c>
      <c r="AH80">
        <v>14.09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6</v>
      </c>
      <c r="AT80">
        <v>6.03</v>
      </c>
      <c r="AU80" t="s">
        <v>6</v>
      </c>
      <c r="AV80">
        <v>1</v>
      </c>
      <c r="AW80">
        <v>2</v>
      </c>
      <c r="AX80">
        <v>34735653</v>
      </c>
      <c r="AY80">
        <v>1</v>
      </c>
      <c r="AZ80">
        <v>0</v>
      </c>
      <c r="BA80">
        <v>122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Y80*Source!I64</f>
        <v>36.18</v>
      </c>
      <c r="CY80">
        <f t="shared" si="0"/>
        <v>14.09</v>
      </c>
      <c r="CZ80">
        <f t="shared" si="1"/>
        <v>14.09</v>
      </c>
      <c r="DA80">
        <f t="shared" si="2"/>
        <v>1</v>
      </c>
      <c r="DB80">
        <v>0</v>
      </c>
      <c r="GQ80">
        <v>-1</v>
      </c>
      <c r="GR80">
        <v>-1</v>
      </c>
    </row>
    <row r="81" spans="1:200" x14ac:dyDescent="0.2">
      <c r="A81">
        <f>ROW(Source!A64)</f>
        <v>64</v>
      </c>
      <c r="B81">
        <v>34735118</v>
      </c>
      <c r="C81">
        <v>34735649</v>
      </c>
      <c r="D81">
        <v>32159989</v>
      </c>
      <c r="E81">
        <v>1</v>
      </c>
      <c r="F81">
        <v>1</v>
      </c>
      <c r="G81">
        <v>1</v>
      </c>
      <c r="H81">
        <v>1</v>
      </c>
      <c r="I81" t="s">
        <v>267</v>
      </c>
      <c r="J81" t="s">
        <v>6</v>
      </c>
      <c r="K81" t="s">
        <v>268</v>
      </c>
      <c r="L81">
        <v>1191</v>
      </c>
      <c r="N81">
        <v>1013</v>
      </c>
      <c r="O81" t="s">
        <v>232</v>
      </c>
      <c r="P81" t="s">
        <v>232</v>
      </c>
      <c r="Q81">
        <v>1</v>
      </c>
      <c r="W81">
        <v>0</v>
      </c>
      <c r="X81">
        <v>848708738</v>
      </c>
      <c r="Y81">
        <v>2.68</v>
      </c>
      <c r="AA81">
        <v>0</v>
      </c>
      <c r="AB81">
        <v>0</v>
      </c>
      <c r="AC81">
        <v>0</v>
      </c>
      <c r="AD81">
        <v>12.69</v>
      </c>
      <c r="AE81">
        <v>0</v>
      </c>
      <c r="AF81">
        <v>0</v>
      </c>
      <c r="AG81">
        <v>0</v>
      </c>
      <c r="AH81">
        <v>12.69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6</v>
      </c>
      <c r="AT81">
        <v>2.68</v>
      </c>
      <c r="AU81" t="s">
        <v>6</v>
      </c>
      <c r="AV81">
        <v>1</v>
      </c>
      <c r="AW81">
        <v>2</v>
      </c>
      <c r="AX81">
        <v>34735654</v>
      </c>
      <c r="AY81">
        <v>1</v>
      </c>
      <c r="AZ81">
        <v>0</v>
      </c>
      <c r="BA81">
        <v>123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Y81*Source!I64</f>
        <v>16.080000000000002</v>
      </c>
      <c r="CY81">
        <f t="shared" si="0"/>
        <v>12.69</v>
      </c>
      <c r="CZ81">
        <f t="shared" si="1"/>
        <v>12.69</v>
      </c>
      <c r="DA81">
        <f t="shared" si="2"/>
        <v>1</v>
      </c>
      <c r="DB81">
        <v>0</v>
      </c>
      <c r="GQ81">
        <v>-1</v>
      </c>
      <c r="GR81">
        <v>-1</v>
      </c>
    </row>
    <row r="82" spans="1:200" x14ac:dyDescent="0.2">
      <c r="A82">
        <f>ROW(Source!A65)</f>
        <v>65</v>
      </c>
      <c r="B82">
        <v>34735140</v>
      </c>
      <c r="C82">
        <v>34735649</v>
      </c>
      <c r="D82">
        <v>32163921</v>
      </c>
      <c r="E82">
        <v>1</v>
      </c>
      <c r="F82">
        <v>1</v>
      </c>
      <c r="G82">
        <v>1</v>
      </c>
      <c r="H82">
        <v>1</v>
      </c>
      <c r="I82" t="s">
        <v>259</v>
      </c>
      <c r="J82" t="s">
        <v>6</v>
      </c>
      <c r="K82" t="s">
        <v>260</v>
      </c>
      <c r="L82">
        <v>1191</v>
      </c>
      <c r="N82">
        <v>1013</v>
      </c>
      <c r="O82" t="s">
        <v>232</v>
      </c>
      <c r="P82" t="s">
        <v>232</v>
      </c>
      <c r="Q82">
        <v>1</v>
      </c>
      <c r="W82">
        <v>0</v>
      </c>
      <c r="X82">
        <v>1688654847</v>
      </c>
      <c r="Y82">
        <v>0.67</v>
      </c>
      <c r="AA82">
        <v>0</v>
      </c>
      <c r="AB82">
        <v>0</v>
      </c>
      <c r="AC82">
        <v>0</v>
      </c>
      <c r="AD82">
        <v>65.45</v>
      </c>
      <c r="AE82">
        <v>0</v>
      </c>
      <c r="AF82">
        <v>0</v>
      </c>
      <c r="AG82">
        <v>0</v>
      </c>
      <c r="AH82">
        <v>10.210000000000001</v>
      </c>
      <c r="AI82">
        <v>1</v>
      </c>
      <c r="AJ82">
        <v>1</v>
      </c>
      <c r="AK82">
        <v>1</v>
      </c>
      <c r="AL82">
        <v>6.41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6</v>
      </c>
      <c r="AT82">
        <v>0.67</v>
      </c>
      <c r="AU82" t="s">
        <v>6</v>
      </c>
      <c r="AV82">
        <v>1</v>
      </c>
      <c r="AW82">
        <v>2</v>
      </c>
      <c r="AX82">
        <v>34735650</v>
      </c>
      <c r="AY82">
        <v>1</v>
      </c>
      <c r="AZ82">
        <v>0</v>
      </c>
      <c r="BA82">
        <v>124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Y82*Source!I65</f>
        <v>4.0200000000000005</v>
      </c>
      <c r="CY82">
        <f t="shared" si="0"/>
        <v>65.45</v>
      </c>
      <c r="CZ82">
        <f t="shared" si="1"/>
        <v>10.210000000000001</v>
      </c>
      <c r="DA82">
        <f t="shared" si="2"/>
        <v>6.41</v>
      </c>
      <c r="DB82">
        <v>0</v>
      </c>
      <c r="GQ82">
        <v>-1</v>
      </c>
      <c r="GR82">
        <v>-1</v>
      </c>
    </row>
    <row r="83" spans="1:200" x14ac:dyDescent="0.2">
      <c r="A83">
        <f>ROW(Source!A65)</f>
        <v>65</v>
      </c>
      <c r="B83">
        <v>34735140</v>
      </c>
      <c r="C83">
        <v>34735649</v>
      </c>
      <c r="D83">
        <v>32159941</v>
      </c>
      <c r="E83">
        <v>1</v>
      </c>
      <c r="F83">
        <v>1</v>
      </c>
      <c r="G83">
        <v>1</v>
      </c>
      <c r="H83">
        <v>1</v>
      </c>
      <c r="I83" t="s">
        <v>261</v>
      </c>
      <c r="J83" t="s">
        <v>6</v>
      </c>
      <c r="K83" t="s">
        <v>262</v>
      </c>
      <c r="L83">
        <v>1191</v>
      </c>
      <c r="N83">
        <v>1013</v>
      </c>
      <c r="O83" t="s">
        <v>232</v>
      </c>
      <c r="P83" t="s">
        <v>232</v>
      </c>
      <c r="Q83">
        <v>1</v>
      </c>
      <c r="W83">
        <v>0</v>
      </c>
      <c r="X83">
        <v>1675274105</v>
      </c>
      <c r="Y83">
        <v>1.34</v>
      </c>
      <c r="AA83">
        <v>0</v>
      </c>
      <c r="AB83">
        <v>0</v>
      </c>
      <c r="AC83">
        <v>0</v>
      </c>
      <c r="AD83">
        <v>108.52</v>
      </c>
      <c r="AE83">
        <v>0</v>
      </c>
      <c r="AF83">
        <v>0</v>
      </c>
      <c r="AG83">
        <v>0</v>
      </c>
      <c r="AH83">
        <v>16.93</v>
      </c>
      <c r="AI83">
        <v>1</v>
      </c>
      <c r="AJ83">
        <v>1</v>
      </c>
      <c r="AK83">
        <v>1</v>
      </c>
      <c r="AL83">
        <v>6.41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6</v>
      </c>
      <c r="AT83">
        <v>1.34</v>
      </c>
      <c r="AU83" t="s">
        <v>6</v>
      </c>
      <c r="AV83">
        <v>1</v>
      </c>
      <c r="AW83">
        <v>2</v>
      </c>
      <c r="AX83">
        <v>34735651</v>
      </c>
      <c r="AY83">
        <v>1</v>
      </c>
      <c r="AZ83">
        <v>0</v>
      </c>
      <c r="BA83">
        <v>125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Y83*Source!I65</f>
        <v>8.0400000000000009</v>
      </c>
      <c r="CY83">
        <f t="shared" si="0"/>
        <v>108.52</v>
      </c>
      <c r="CZ83">
        <f t="shared" si="1"/>
        <v>16.93</v>
      </c>
      <c r="DA83">
        <f t="shared" si="2"/>
        <v>6.41</v>
      </c>
      <c r="DB83">
        <v>0</v>
      </c>
      <c r="GQ83">
        <v>-1</v>
      </c>
      <c r="GR83">
        <v>-1</v>
      </c>
    </row>
    <row r="84" spans="1:200" x14ac:dyDescent="0.2">
      <c r="A84">
        <f>ROW(Source!A65)</f>
        <v>65</v>
      </c>
      <c r="B84">
        <v>34735140</v>
      </c>
      <c r="C84">
        <v>34735649</v>
      </c>
      <c r="D84">
        <v>32000304</v>
      </c>
      <c r="E84">
        <v>1</v>
      </c>
      <c r="F84">
        <v>1</v>
      </c>
      <c r="G84">
        <v>1</v>
      </c>
      <c r="H84">
        <v>1</v>
      </c>
      <c r="I84" t="s">
        <v>263</v>
      </c>
      <c r="J84" t="s">
        <v>6</v>
      </c>
      <c r="K84" t="s">
        <v>264</v>
      </c>
      <c r="L84">
        <v>1191</v>
      </c>
      <c r="N84">
        <v>1013</v>
      </c>
      <c r="O84" t="s">
        <v>232</v>
      </c>
      <c r="P84" t="s">
        <v>232</v>
      </c>
      <c r="Q84">
        <v>1</v>
      </c>
      <c r="W84">
        <v>0</v>
      </c>
      <c r="X84">
        <v>-1481893445</v>
      </c>
      <c r="Y84">
        <v>2.68</v>
      </c>
      <c r="AA84">
        <v>0</v>
      </c>
      <c r="AB84">
        <v>0</v>
      </c>
      <c r="AC84">
        <v>0</v>
      </c>
      <c r="AD84">
        <v>99.29</v>
      </c>
      <c r="AE84">
        <v>0</v>
      </c>
      <c r="AF84">
        <v>0</v>
      </c>
      <c r="AG84">
        <v>0</v>
      </c>
      <c r="AH84">
        <v>15.49</v>
      </c>
      <c r="AI84">
        <v>1</v>
      </c>
      <c r="AJ84">
        <v>1</v>
      </c>
      <c r="AK84">
        <v>1</v>
      </c>
      <c r="AL84">
        <v>6.41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6</v>
      </c>
      <c r="AT84">
        <v>2.68</v>
      </c>
      <c r="AU84" t="s">
        <v>6</v>
      </c>
      <c r="AV84">
        <v>1</v>
      </c>
      <c r="AW84">
        <v>2</v>
      </c>
      <c r="AX84">
        <v>34735652</v>
      </c>
      <c r="AY84">
        <v>1</v>
      </c>
      <c r="AZ84">
        <v>0</v>
      </c>
      <c r="BA84">
        <v>126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Y84*Source!I65</f>
        <v>16.080000000000002</v>
      </c>
      <c r="CY84">
        <f t="shared" si="0"/>
        <v>99.29</v>
      </c>
      <c r="CZ84">
        <f t="shared" si="1"/>
        <v>15.49</v>
      </c>
      <c r="DA84">
        <f t="shared" si="2"/>
        <v>6.41</v>
      </c>
      <c r="DB84">
        <v>0</v>
      </c>
      <c r="GQ84">
        <v>-1</v>
      </c>
      <c r="GR84">
        <v>-1</v>
      </c>
    </row>
    <row r="85" spans="1:200" x14ac:dyDescent="0.2">
      <c r="A85">
        <f>ROW(Source!A65)</f>
        <v>65</v>
      </c>
      <c r="B85">
        <v>34735140</v>
      </c>
      <c r="C85">
        <v>34735649</v>
      </c>
      <c r="D85">
        <v>32003081</v>
      </c>
      <c r="E85">
        <v>1</v>
      </c>
      <c r="F85">
        <v>1</v>
      </c>
      <c r="G85">
        <v>1</v>
      </c>
      <c r="H85">
        <v>1</v>
      </c>
      <c r="I85" t="s">
        <v>265</v>
      </c>
      <c r="J85" t="s">
        <v>6</v>
      </c>
      <c r="K85" t="s">
        <v>266</v>
      </c>
      <c r="L85">
        <v>1191</v>
      </c>
      <c r="N85">
        <v>1013</v>
      </c>
      <c r="O85" t="s">
        <v>232</v>
      </c>
      <c r="P85" t="s">
        <v>232</v>
      </c>
      <c r="Q85">
        <v>1</v>
      </c>
      <c r="W85">
        <v>0</v>
      </c>
      <c r="X85">
        <v>1658205574</v>
      </c>
      <c r="Y85">
        <v>6.03</v>
      </c>
      <c r="AA85">
        <v>0</v>
      </c>
      <c r="AB85">
        <v>0</v>
      </c>
      <c r="AC85">
        <v>0</v>
      </c>
      <c r="AD85">
        <v>90.32</v>
      </c>
      <c r="AE85">
        <v>0</v>
      </c>
      <c r="AF85">
        <v>0</v>
      </c>
      <c r="AG85">
        <v>0</v>
      </c>
      <c r="AH85">
        <v>14.09</v>
      </c>
      <c r="AI85">
        <v>1</v>
      </c>
      <c r="AJ85">
        <v>1</v>
      </c>
      <c r="AK85">
        <v>1</v>
      </c>
      <c r="AL85">
        <v>6.41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6</v>
      </c>
      <c r="AT85">
        <v>6.03</v>
      </c>
      <c r="AU85" t="s">
        <v>6</v>
      </c>
      <c r="AV85">
        <v>1</v>
      </c>
      <c r="AW85">
        <v>2</v>
      </c>
      <c r="AX85">
        <v>34735653</v>
      </c>
      <c r="AY85">
        <v>1</v>
      </c>
      <c r="AZ85">
        <v>0</v>
      </c>
      <c r="BA85">
        <v>127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Y85*Source!I65</f>
        <v>36.18</v>
      </c>
      <c r="CY85">
        <f t="shared" si="0"/>
        <v>90.32</v>
      </c>
      <c r="CZ85">
        <f t="shared" si="1"/>
        <v>14.09</v>
      </c>
      <c r="DA85">
        <f t="shared" si="2"/>
        <v>6.41</v>
      </c>
      <c r="DB85">
        <v>0</v>
      </c>
      <c r="GQ85">
        <v>-1</v>
      </c>
      <c r="GR85">
        <v>-1</v>
      </c>
    </row>
    <row r="86" spans="1:200" x14ac:dyDescent="0.2">
      <c r="A86">
        <f>ROW(Source!A65)</f>
        <v>65</v>
      </c>
      <c r="B86">
        <v>34735140</v>
      </c>
      <c r="C86">
        <v>34735649</v>
      </c>
      <c r="D86">
        <v>32159989</v>
      </c>
      <c r="E86">
        <v>1</v>
      </c>
      <c r="F86">
        <v>1</v>
      </c>
      <c r="G86">
        <v>1</v>
      </c>
      <c r="H86">
        <v>1</v>
      </c>
      <c r="I86" t="s">
        <v>267</v>
      </c>
      <c r="J86" t="s">
        <v>6</v>
      </c>
      <c r="K86" t="s">
        <v>268</v>
      </c>
      <c r="L86">
        <v>1191</v>
      </c>
      <c r="N86">
        <v>1013</v>
      </c>
      <c r="O86" t="s">
        <v>232</v>
      </c>
      <c r="P86" t="s">
        <v>232</v>
      </c>
      <c r="Q86">
        <v>1</v>
      </c>
      <c r="W86">
        <v>0</v>
      </c>
      <c r="X86">
        <v>848708738</v>
      </c>
      <c r="Y86">
        <v>2.68</v>
      </c>
      <c r="AA86">
        <v>0</v>
      </c>
      <c r="AB86">
        <v>0</v>
      </c>
      <c r="AC86">
        <v>0</v>
      </c>
      <c r="AD86">
        <v>81.34</v>
      </c>
      <c r="AE86">
        <v>0</v>
      </c>
      <c r="AF86">
        <v>0</v>
      </c>
      <c r="AG86">
        <v>0</v>
      </c>
      <c r="AH86">
        <v>12.69</v>
      </c>
      <c r="AI86">
        <v>1</v>
      </c>
      <c r="AJ86">
        <v>1</v>
      </c>
      <c r="AK86">
        <v>1</v>
      </c>
      <c r="AL86">
        <v>6.41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6</v>
      </c>
      <c r="AT86">
        <v>2.68</v>
      </c>
      <c r="AU86" t="s">
        <v>6</v>
      </c>
      <c r="AV86">
        <v>1</v>
      </c>
      <c r="AW86">
        <v>2</v>
      </c>
      <c r="AX86">
        <v>34735654</v>
      </c>
      <c r="AY86">
        <v>1</v>
      </c>
      <c r="AZ86">
        <v>0</v>
      </c>
      <c r="BA86">
        <v>128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Y86*Source!I65</f>
        <v>16.080000000000002</v>
      </c>
      <c r="CY86">
        <f t="shared" si="0"/>
        <v>81.34</v>
      </c>
      <c r="CZ86">
        <f t="shared" si="1"/>
        <v>12.69</v>
      </c>
      <c r="DA86">
        <f t="shared" si="2"/>
        <v>6.41</v>
      </c>
      <c r="DB86">
        <v>0</v>
      </c>
      <c r="GQ86">
        <v>-1</v>
      </c>
      <c r="GR86">
        <v>-1</v>
      </c>
    </row>
  </sheetData>
  <phoneticPr fontId="0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8"/>
  <sheetViews>
    <sheetView workbookViewId="0"/>
  </sheetViews>
  <sheetFormatPr defaultRowHeight="12.75" x14ac:dyDescent="0.2"/>
  <sheetData>
    <row r="1" spans="1:44" x14ac:dyDescent="0.2">
      <c r="A1">
        <f>ROW(Source!A24)</f>
        <v>24</v>
      </c>
      <c r="B1">
        <v>34735167</v>
      </c>
      <c r="C1">
        <v>34735166</v>
      </c>
      <c r="D1">
        <v>31715109</v>
      </c>
      <c r="E1">
        <v>1</v>
      </c>
      <c r="F1">
        <v>1</v>
      </c>
      <c r="G1">
        <v>1</v>
      </c>
      <c r="H1">
        <v>1</v>
      </c>
      <c r="I1" t="s">
        <v>230</v>
      </c>
      <c r="J1" t="s">
        <v>6</v>
      </c>
      <c r="K1" t="s">
        <v>231</v>
      </c>
      <c r="L1">
        <v>1191</v>
      </c>
      <c r="N1">
        <v>1013</v>
      </c>
      <c r="O1" t="s">
        <v>232</v>
      </c>
      <c r="P1" t="s">
        <v>232</v>
      </c>
      <c r="Q1">
        <v>1</v>
      </c>
      <c r="X1">
        <v>3.09</v>
      </c>
      <c r="Y1">
        <v>0</v>
      </c>
      <c r="Z1">
        <v>0</v>
      </c>
      <c r="AA1">
        <v>0</v>
      </c>
      <c r="AB1">
        <v>8.74</v>
      </c>
      <c r="AC1">
        <v>0</v>
      </c>
      <c r="AD1">
        <v>1</v>
      </c>
      <c r="AE1">
        <v>1</v>
      </c>
      <c r="AF1" t="s">
        <v>6</v>
      </c>
      <c r="AG1">
        <v>3.09</v>
      </c>
      <c r="AH1">
        <v>2</v>
      </c>
      <c r="AI1">
        <v>34735167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34735168</v>
      </c>
      <c r="C2">
        <v>34735166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233</v>
      </c>
      <c r="J2" t="s">
        <v>6</v>
      </c>
      <c r="K2" t="s">
        <v>234</v>
      </c>
      <c r="L2">
        <v>1191</v>
      </c>
      <c r="N2">
        <v>1013</v>
      </c>
      <c r="O2" t="s">
        <v>232</v>
      </c>
      <c r="P2" t="s">
        <v>232</v>
      </c>
      <c r="Q2">
        <v>1</v>
      </c>
      <c r="X2">
        <v>0.11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6</v>
      </c>
      <c r="AG2">
        <v>0.11</v>
      </c>
      <c r="AH2">
        <v>2</v>
      </c>
      <c r="AI2">
        <v>34735168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34735169</v>
      </c>
      <c r="C3">
        <v>34735166</v>
      </c>
      <c r="D3">
        <v>31528142</v>
      </c>
      <c r="E3">
        <v>1</v>
      </c>
      <c r="F3">
        <v>1</v>
      </c>
      <c r="G3">
        <v>1</v>
      </c>
      <c r="H3">
        <v>2</v>
      </c>
      <c r="I3" t="s">
        <v>235</v>
      </c>
      <c r="J3" t="s">
        <v>236</v>
      </c>
      <c r="K3" t="s">
        <v>237</v>
      </c>
      <c r="L3">
        <v>1368</v>
      </c>
      <c r="N3">
        <v>1011</v>
      </c>
      <c r="O3" t="s">
        <v>238</v>
      </c>
      <c r="P3" t="s">
        <v>238</v>
      </c>
      <c r="Q3">
        <v>1</v>
      </c>
      <c r="X3">
        <v>0.11</v>
      </c>
      <c r="Y3">
        <v>0</v>
      </c>
      <c r="Z3">
        <v>65.709999999999994</v>
      </c>
      <c r="AA3">
        <v>11.6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0.11</v>
      </c>
      <c r="AH3">
        <v>2</v>
      </c>
      <c r="AI3">
        <v>34735169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34735170</v>
      </c>
      <c r="C4">
        <v>34735166</v>
      </c>
      <c r="D4">
        <v>31444402</v>
      </c>
      <c r="E4">
        <v>1</v>
      </c>
      <c r="F4">
        <v>1</v>
      </c>
      <c r="G4">
        <v>1</v>
      </c>
      <c r="H4">
        <v>3</v>
      </c>
      <c r="I4" t="s">
        <v>269</v>
      </c>
      <c r="J4" t="s">
        <v>270</v>
      </c>
      <c r="K4" t="s">
        <v>271</v>
      </c>
      <c r="L4">
        <v>1346</v>
      </c>
      <c r="N4">
        <v>1009</v>
      </c>
      <c r="O4" t="s">
        <v>272</v>
      </c>
      <c r="P4" t="s">
        <v>272</v>
      </c>
      <c r="Q4">
        <v>1</v>
      </c>
      <c r="X4">
        <v>3.0000000000000001E-3</v>
      </c>
      <c r="Y4">
        <v>26.44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6</v>
      </c>
      <c r="AG4">
        <v>3.0000000000000001E-3</v>
      </c>
      <c r="AH4">
        <v>3</v>
      </c>
      <c r="AI4">
        <v>-1</v>
      </c>
      <c r="AJ4" t="s">
        <v>6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34735171</v>
      </c>
      <c r="C5">
        <v>34735166</v>
      </c>
      <c r="D5">
        <v>31449043</v>
      </c>
      <c r="E5">
        <v>1</v>
      </c>
      <c r="F5">
        <v>1</v>
      </c>
      <c r="G5">
        <v>1</v>
      </c>
      <c r="H5">
        <v>3</v>
      </c>
      <c r="I5" t="s">
        <v>273</v>
      </c>
      <c r="J5" t="s">
        <v>274</v>
      </c>
      <c r="K5" t="s">
        <v>275</v>
      </c>
      <c r="L5">
        <v>1346</v>
      </c>
      <c r="N5">
        <v>1009</v>
      </c>
      <c r="O5" t="s">
        <v>272</v>
      </c>
      <c r="P5" t="s">
        <v>272</v>
      </c>
      <c r="Q5">
        <v>1</v>
      </c>
      <c r="X5">
        <v>0.40300000000000002</v>
      </c>
      <c r="Y5">
        <v>26.32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6</v>
      </c>
      <c r="AG5">
        <v>0.40300000000000002</v>
      </c>
      <c r="AH5">
        <v>3</v>
      </c>
      <c r="AI5">
        <v>-1</v>
      </c>
      <c r="AJ5" t="s">
        <v>6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34735172</v>
      </c>
      <c r="C6">
        <v>34735166</v>
      </c>
      <c r="D6">
        <v>31443668</v>
      </c>
      <c r="E6">
        <v>17</v>
      </c>
      <c r="F6">
        <v>1</v>
      </c>
      <c r="G6">
        <v>1</v>
      </c>
      <c r="H6">
        <v>3</v>
      </c>
      <c r="I6" t="s">
        <v>276</v>
      </c>
      <c r="J6" t="s">
        <v>6</v>
      </c>
      <c r="K6" t="s">
        <v>277</v>
      </c>
      <c r="L6">
        <v>1374</v>
      </c>
      <c r="N6">
        <v>1013</v>
      </c>
      <c r="O6" t="s">
        <v>278</v>
      </c>
      <c r="P6" t="s">
        <v>278</v>
      </c>
      <c r="Q6">
        <v>1</v>
      </c>
      <c r="X6">
        <v>0.54</v>
      </c>
      <c r="Y6">
        <v>1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6</v>
      </c>
      <c r="AG6">
        <v>0.54</v>
      </c>
      <c r="AH6">
        <v>3</v>
      </c>
      <c r="AI6">
        <v>-1</v>
      </c>
      <c r="AJ6" t="s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ROW(Source!A25)</f>
        <v>25</v>
      </c>
      <c r="B7">
        <v>34735167</v>
      </c>
      <c r="C7">
        <v>34735166</v>
      </c>
      <c r="D7">
        <v>31715109</v>
      </c>
      <c r="E7">
        <v>1</v>
      </c>
      <c r="F7">
        <v>1</v>
      </c>
      <c r="G7">
        <v>1</v>
      </c>
      <c r="H7">
        <v>1</v>
      </c>
      <c r="I7" t="s">
        <v>230</v>
      </c>
      <c r="J7" t="s">
        <v>6</v>
      </c>
      <c r="K7" t="s">
        <v>231</v>
      </c>
      <c r="L7">
        <v>1191</v>
      </c>
      <c r="N7">
        <v>1013</v>
      </c>
      <c r="O7" t="s">
        <v>232</v>
      </c>
      <c r="P7" t="s">
        <v>232</v>
      </c>
      <c r="Q7">
        <v>1</v>
      </c>
      <c r="X7">
        <v>3.09</v>
      </c>
      <c r="Y7">
        <v>0</v>
      </c>
      <c r="Z7">
        <v>0</v>
      </c>
      <c r="AA7">
        <v>0</v>
      </c>
      <c r="AB7">
        <v>8.74</v>
      </c>
      <c r="AC7">
        <v>0</v>
      </c>
      <c r="AD7">
        <v>1</v>
      </c>
      <c r="AE7">
        <v>1</v>
      </c>
      <c r="AF7" t="s">
        <v>6</v>
      </c>
      <c r="AG7">
        <v>3.09</v>
      </c>
      <c r="AH7">
        <v>2</v>
      </c>
      <c r="AI7">
        <v>34735167</v>
      </c>
      <c r="AJ7">
        <v>5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34735168</v>
      </c>
      <c r="C8">
        <v>34735166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233</v>
      </c>
      <c r="J8" t="s">
        <v>6</v>
      </c>
      <c r="K8" t="s">
        <v>234</v>
      </c>
      <c r="L8">
        <v>1191</v>
      </c>
      <c r="N8">
        <v>1013</v>
      </c>
      <c r="O8" t="s">
        <v>232</v>
      </c>
      <c r="P8" t="s">
        <v>232</v>
      </c>
      <c r="Q8">
        <v>1</v>
      </c>
      <c r="X8">
        <v>0.11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6</v>
      </c>
      <c r="AG8">
        <v>0.11</v>
      </c>
      <c r="AH8">
        <v>2</v>
      </c>
      <c r="AI8">
        <v>34735168</v>
      </c>
      <c r="AJ8">
        <v>6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ROW(Source!A25)</f>
        <v>25</v>
      </c>
      <c r="B9">
        <v>34735169</v>
      </c>
      <c r="C9">
        <v>34735166</v>
      </c>
      <c r="D9">
        <v>31528142</v>
      </c>
      <c r="E9">
        <v>1</v>
      </c>
      <c r="F9">
        <v>1</v>
      </c>
      <c r="G9">
        <v>1</v>
      </c>
      <c r="H9">
        <v>2</v>
      </c>
      <c r="I9" t="s">
        <v>235</v>
      </c>
      <c r="J9" t="s">
        <v>236</v>
      </c>
      <c r="K9" t="s">
        <v>237</v>
      </c>
      <c r="L9">
        <v>1368</v>
      </c>
      <c r="N9">
        <v>1011</v>
      </c>
      <c r="O9" t="s">
        <v>238</v>
      </c>
      <c r="P9" t="s">
        <v>238</v>
      </c>
      <c r="Q9">
        <v>1</v>
      </c>
      <c r="X9">
        <v>0.11</v>
      </c>
      <c r="Y9">
        <v>0</v>
      </c>
      <c r="Z9">
        <v>65.709999999999994</v>
      </c>
      <c r="AA9">
        <v>11.6</v>
      </c>
      <c r="AB9">
        <v>0</v>
      </c>
      <c r="AC9">
        <v>0</v>
      </c>
      <c r="AD9">
        <v>1</v>
      </c>
      <c r="AE9">
        <v>0</v>
      </c>
      <c r="AF9" t="s">
        <v>6</v>
      </c>
      <c r="AG9">
        <v>0.11</v>
      </c>
      <c r="AH9">
        <v>2</v>
      </c>
      <c r="AI9">
        <v>34735169</v>
      </c>
      <c r="AJ9">
        <v>7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34735170</v>
      </c>
      <c r="C10">
        <v>34735166</v>
      </c>
      <c r="D10">
        <v>31444402</v>
      </c>
      <c r="E10">
        <v>1</v>
      </c>
      <c r="F10">
        <v>1</v>
      </c>
      <c r="G10">
        <v>1</v>
      </c>
      <c r="H10">
        <v>3</v>
      </c>
      <c r="I10" t="s">
        <v>269</v>
      </c>
      <c r="J10" t="s">
        <v>270</v>
      </c>
      <c r="K10" t="s">
        <v>271</v>
      </c>
      <c r="L10">
        <v>1346</v>
      </c>
      <c r="N10">
        <v>1009</v>
      </c>
      <c r="O10" t="s">
        <v>272</v>
      </c>
      <c r="P10" t="s">
        <v>272</v>
      </c>
      <c r="Q10">
        <v>1</v>
      </c>
      <c r="X10">
        <v>3.0000000000000001E-3</v>
      </c>
      <c r="Y10">
        <v>26.44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6</v>
      </c>
      <c r="AG10">
        <v>3.0000000000000001E-3</v>
      </c>
      <c r="AH10">
        <v>3</v>
      </c>
      <c r="AI10">
        <v>-1</v>
      </c>
      <c r="AJ10" t="s">
        <v>6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ROW(Source!A25)</f>
        <v>25</v>
      </c>
      <c r="B11">
        <v>34735171</v>
      </c>
      <c r="C11">
        <v>34735166</v>
      </c>
      <c r="D11">
        <v>31449043</v>
      </c>
      <c r="E11">
        <v>1</v>
      </c>
      <c r="F11">
        <v>1</v>
      </c>
      <c r="G11">
        <v>1</v>
      </c>
      <c r="H11">
        <v>3</v>
      </c>
      <c r="I11" t="s">
        <v>273</v>
      </c>
      <c r="J11" t="s">
        <v>274</v>
      </c>
      <c r="K11" t="s">
        <v>275</v>
      </c>
      <c r="L11">
        <v>1346</v>
      </c>
      <c r="N11">
        <v>1009</v>
      </c>
      <c r="O11" t="s">
        <v>272</v>
      </c>
      <c r="P11" t="s">
        <v>272</v>
      </c>
      <c r="Q11">
        <v>1</v>
      </c>
      <c r="X11">
        <v>0.40300000000000002</v>
      </c>
      <c r="Y11">
        <v>26.32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6</v>
      </c>
      <c r="AG11">
        <v>0.40300000000000002</v>
      </c>
      <c r="AH11">
        <v>3</v>
      </c>
      <c r="AI11">
        <v>-1</v>
      </c>
      <c r="AJ11" t="s">
        <v>6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ROW(Source!A25)</f>
        <v>25</v>
      </c>
      <c r="B12">
        <v>34735172</v>
      </c>
      <c r="C12">
        <v>34735166</v>
      </c>
      <c r="D12">
        <v>31443668</v>
      </c>
      <c r="E12">
        <v>17</v>
      </c>
      <c r="F12">
        <v>1</v>
      </c>
      <c r="G12">
        <v>1</v>
      </c>
      <c r="H12">
        <v>3</v>
      </c>
      <c r="I12" t="s">
        <v>276</v>
      </c>
      <c r="J12" t="s">
        <v>6</v>
      </c>
      <c r="K12" t="s">
        <v>277</v>
      </c>
      <c r="L12">
        <v>1374</v>
      </c>
      <c r="N12">
        <v>1013</v>
      </c>
      <c r="O12" t="s">
        <v>278</v>
      </c>
      <c r="P12" t="s">
        <v>278</v>
      </c>
      <c r="Q12">
        <v>1</v>
      </c>
      <c r="X12">
        <v>0.54</v>
      </c>
      <c r="Y12">
        <v>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6</v>
      </c>
      <c r="AG12">
        <v>0.54</v>
      </c>
      <c r="AH12">
        <v>3</v>
      </c>
      <c r="AI12">
        <v>-1</v>
      </c>
      <c r="AJ12" t="s">
        <v>6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ROW(Source!A28)</f>
        <v>28</v>
      </c>
      <c r="B13">
        <v>34735177</v>
      </c>
      <c r="C13">
        <v>34735176</v>
      </c>
      <c r="D13">
        <v>31757860</v>
      </c>
      <c r="E13">
        <v>1</v>
      </c>
      <c r="F13">
        <v>1</v>
      </c>
      <c r="G13">
        <v>1</v>
      </c>
      <c r="H13">
        <v>1</v>
      </c>
      <c r="I13" t="s">
        <v>239</v>
      </c>
      <c r="J13" t="s">
        <v>6</v>
      </c>
      <c r="K13" t="s">
        <v>240</v>
      </c>
      <c r="L13">
        <v>1191</v>
      </c>
      <c r="N13">
        <v>1013</v>
      </c>
      <c r="O13" t="s">
        <v>232</v>
      </c>
      <c r="P13" t="s">
        <v>232</v>
      </c>
      <c r="Q13">
        <v>1</v>
      </c>
      <c r="X13">
        <v>0.37</v>
      </c>
      <c r="Y13">
        <v>0</v>
      </c>
      <c r="Z13">
        <v>0</v>
      </c>
      <c r="AA13">
        <v>0</v>
      </c>
      <c r="AB13">
        <v>11.09</v>
      </c>
      <c r="AC13">
        <v>0</v>
      </c>
      <c r="AD13">
        <v>1</v>
      </c>
      <c r="AE13">
        <v>1</v>
      </c>
      <c r="AF13" t="s">
        <v>6</v>
      </c>
      <c r="AG13">
        <v>0.37</v>
      </c>
      <c r="AH13">
        <v>2</v>
      </c>
      <c r="AI13">
        <v>34735177</v>
      </c>
      <c r="AJ13">
        <v>9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ROW(Source!A28)</f>
        <v>28</v>
      </c>
      <c r="B14">
        <v>34735178</v>
      </c>
      <c r="C14">
        <v>34735176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233</v>
      </c>
      <c r="J14" t="s">
        <v>6</v>
      </c>
      <c r="K14" t="s">
        <v>234</v>
      </c>
      <c r="L14">
        <v>1191</v>
      </c>
      <c r="N14">
        <v>1013</v>
      </c>
      <c r="O14" t="s">
        <v>232</v>
      </c>
      <c r="P14" t="s">
        <v>232</v>
      </c>
      <c r="Q14">
        <v>1</v>
      </c>
      <c r="X14">
        <v>0.25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6</v>
      </c>
      <c r="AG14">
        <v>0.25</v>
      </c>
      <c r="AH14">
        <v>2</v>
      </c>
      <c r="AI14">
        <v>34735178</v>
      </c>
      <c r="AJ14">
        <v>10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ROW(Source!A28)</f>
        <v>28</v>
      </c>
      <c r="B15">
        <v>34735179</v>
      </c>
      <c r="C15">
        <v>34735176</v>
      </c>
      <c r="D15">
        <v>31528363</v>
      </c>
      <c r="E15">
        <v>1</v>
      </c>
      <c r="F15">
        <v>1</v>
      </c>
      <c r="G15">
        <v>1</v>
      </c>
      <c r="H15">
        <v>2</v>
      </c>
      <c r="I15" t="s">
        <v>241</v>
      </c>
      <c r="J15" t="s">
        <v>242</v>
      </c>
      <c r="K15" t="s">
        <v>243</v>
      </c>
      <c r="L15">
        <v>1368</v>
      </c>
      <c r="N15">
        <v>1011</v>
      </c>
      <c r="O15" t="s">
        <v>238</v>
      </c>
      <c r="P15" t="s">
        <v>238</v>
      </c>
      <c r="Q15">
        <v>1</v>
      </c>
      <c r="X15">
        <v>0.25</v>
      </c>
      <c r="Y15">
        <v>0</v>
      </c>
      <c r="Z15">
        <v>133.97</v>
      </c>
      <c r="AA15">
        <v>13.5</v>
      </c>
      <c r="AB15">
        <v>0</v>
      </c>
      <c r="AC15">
        <v>0</v>
      </c>
      <c r="AD15">
        <v>1</v>
      </c>
      <c r="AE15">
        <v>0</v>
      </c>
      <c r="AF15" t="s">
        <v>6</v>
      </c>
      <c r="AG15">
        <v>0.25</v>
      </c>
      <c r="AH15">
        <v>2</v>
      </c>
      <c r="AI15">
        <v>34735179</v>
      </c>
      <c r="AJ15">
        <v>11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ROW(Source!A28)</f>
        <v>28</v>
      </c>
      <c r="B16">
        <v>34735180</v>
      </c>
      <c r="C16">
        <v>34735176</v>
      </c>
      <c r="D16">
        <v>31447859</v>
      </c>
      <c r="E16">
        <v>1</v>
      </c>
      <c r="F16">
        <v>1</v>
      </c>
      <c r="G16">
        <v>1</v>
      </c>
      <c r="H16">
        <v>3</v>
      </c>
      <c r="I16" t="s">
        <v>279</v>
      </c>
      <c r="J16" t="s">
        <v>280</v>
      </c>
      <c r="K16" t="s">
        <v>281</v>
      </c>
      <c r="L16">
        <v>1348</v>
      </c>
      <c r="N16">
        <v>1009</v>
      </c>
      <c r="O16" t="s">
        <v>44</v>
      </c>
      <c r="P16" t="s">
        <v>44</v>
      </c>
      <c r="Q16">
        <v>1000</v>
      </c>
      <c r="X16">
        <v>1E-4</v>
      </c>
      <c r="Y16">
        <v>10315.01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1E-4</v>
      </c>
      <c r="AH16">
        <v>3</v>
      </c>
      <c r="AI16">
        <v>-1</v>
      </c>
      <c r="AJ16" t="s">
        <v>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ROW(Source!A28)</f>
        <v>28</v>
      </c>
      <c r="B17">
        <v>34735181</v>
      </c>
      <c r="C17">
        <v>34735176</v>
      </c>
      <c r="D17">
        <v>31442567</v>
      </c>
      <c r="E17">
        <v>17</v>
      </c>
      <c r="F17">
        <v>1</v>
      </c>
      <c r="G17">
        <v>1</v>
      </c>
      <c r="H17">
        <v>3</v>
      </c>
      <c r="I17" t="s">
        <v>282</v>
      </c>
      <c r="J17" t="s">
        <v>6</v>
      </c>
      <c r="K17" t="s">
        <v>38</v>
      </c>
      <c r="L17">
        <v>1354</v>
      </c>
      <c r="N17">
        <v>1010</v>
      </c>
      <c r="O17" t="s">
        <v>39</v>
      </c>
      <c r="P17" t="s">
        <v>39</v>
      </c>
      <c r="Q17">
        <v>1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 t="s">
        <v>6</v>
      </c>
      <c r="AG17">
        <v>1</v>
      </c>
      <c r="AH17">
        <v>3</v>
      </c>
      <c r="AI17">
        <v>-1</v>
      </c>
      <c r="AJ17" t="s">
        <v>6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34735177</v>
      </c>
      <c r="C18">
        <v>34735176</v>
      </c>
      <c r="D18">
        <v>31757860</v>
      </c>
      <c r="E18">
        <v>1</v>
      </c>
      <c r="F18">
        <v>1</v>
      </c>
      <c r="G18">
        <v>1</v>
      </c>
      <c r="H18">
        <v>1</v>
      </c>
      <c r="I18" t="s">
        <v>239</v>
      </c>
      <c r="J18" t="s">
        <v>6</v>
      </c>
      <c r="K18" t="s">
        <v>240</v>
      </c>
      <c r="L18">
        <v>1191</v>
      </c>
      <c r="N18">
        <v>1013</v>
      </c>
      <c r="O18" t="s">
        <v>232</v>
      </c>
      <c r="P18" t="s">
        <v>232</v>
      </c>
      <c r="Q18">
        <v>1</v>
      </c>
      <c r="X18">
        <v>0.37</v>
      </c>
      <c r="Y18">
        <v>0</v>
      </c>
      <c r="Z18">
        <v>0</v>
      </c>
      <c r="AA18">
        <v>0</v>
      </c>
      <c r="AB18">
        <v>11.09</v>
      </c>
      <c r="AC18">
        <v>0</v>
      </c>
      <c r="AD18">
        <v>1</v>
      </c>
      <c r="AE18">
        <v>1</v>
      </c>
      <c r="AF18" t="s">
        <v>6</v>
      </c>
      <c r="AG18">
        <v>0.37</v>
      </c>
      <c r="AH18">
        <v>2</v>
      </c>
      <c r="AI18">
        <v>34735177</v>
      </c>
      <c r="AJ18">
        <v>13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34735178</v>
      </c>
      <c r="C19">
        <v>34735176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233</v>
      </c>
      <c r="J19" t="s">
        <v>6</v>
      </c>
      <c r="K19" t="s">
        <v>234</v>
      </c>
      <c r="L19">
        <v>1191</v>
      </c>
      <c r="N19">
        <v>1013</v>
      </c>
      <c r="O19" t="s">
        <v>232</v>
      </c>
      <c r="P19" t="s">
        <v>232</v>
      </c>
      <c r="Q19">
        <v>1</v>
      </c>
      <c r="X19">
        <v>0.25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2</v>
      </c>
      <c r="AF19" t="s">
        <v>6</v>
      </c>
      <c r="AG19">
        <v>0.25</v>
      </c>
      <c r="AH19">
        <v>2</v>
      </c>
      <c r="AI19">
        <v>34735178</v>
      </c>
      <c r="AJ19">
        <v>14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ROW(Source!A29)</f>
        <v>29</v>
      </c>
      <c r="B20">
        <v>34735179</v>
      </c>
      <c r="C20">
        <v>34735176</v>
      </c>
      <c r="D20">
        <v>31528363</v>
      </c>
      <c r="E20">
        <v>1</v>
      </c>
      <c r="F20">
        <v>1</v>
      </c>
      <c r="G20">
        <v>1</v>
      </c>
      <c r="H20">
        <v>2</v>
      </c>
      <c r="I20" t="s">
        <v>241</v>
      </c>
      <c r="J20" t="s">
        <v>242</v>
      </c>
      <c r="K20" t="s">
        <v>243</v>
      </c>
      <c r="L20">
        <v>1368</v>
      </c>
      <c r="N20">
        <v>1011</v>
      </c>
      <c r="O20" t="s">
        <v>238</v>
      </c>
      <c r="P20" t="s">
        <v>238</v>
      </c>
      <c r="Q20">
        <v>1</v>
      </c>
      <c r="X20">
        <v>0.25</v>
      </c>
      <c r="Y20">
        <v>0</v>
      </c>
      <c r="Z20">
        <v>133.97</v>
      </c>
      <c r="AA20">
        <v>13.5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0.25</v>
      </c>
      <c r="AH20">
        <v>2</v>
      </c>
      <c r="AI20">
        <v>34735179</v>
      </c>
      <c r="AJ20">
        <v>15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ROW(Source!A29)</f>
        <v>29</v>
      </c>
      <c r="B21">
        <v>34735180</v>
      </c>
      <c r="C21">
        <v>34735176</v>
      </c>
      <c r="D21">
        <v>31447859</v>
      </c>
      <c r="E21">
        <v>1</v>
      </c>
      <c r="F21">
        <v>1</v>
      </c>
      <c r="G21">
        <v>1</v>
      </c>
      <c r="H21">
        <v>3</v>
      </c>
      <c r="I21" t="s">
        <v>279</v>
      </c>
      <c r="J21" t="s">
        <v>280</v>
      </c>
      <c r="K21" t="s">
        <v>281</v>
      </c>
      <c r="L21">
        <v>1348</v>
      </c>
      <c r="N21">
        <v>1009</v>
      </c>
      <c r="O21" t="s">
        <v>44</v>
      </c>
      <c r="P21" t="s">
        <v>44</v>
      </c>
      <c r="Q21">
        <v>1000</v>
      </c>
      <c r="X21">
        <v>1E-4</v>
      </c>
      <c r="Y21">
        <v>10315.01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1E-4</v>
      </c>
      <c r="AH21">
        <v>3</v>
      </c>
      <c r="AI21">
        <v>-1</v>
      </c>
      <c r="AJ21" t="s">
        <v>6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ROW(Source!A29)</f>
        <v>29</v>
      </c>
      <c r="B22">
        <v>34735181</v>
      </c>
      <c r="C22">
        <v>34735176</v>
      </c>
      <c r="D22">
        <v>31442567</v>
      </c>
      <c r="E22">
        <v>17</v>
      </c>
      <c r="F22">
        <v>1</v>
      </c>
      <c r="G22">
        <v>1</v>
      </c>
      <c r="H22">
        <v>3</v>
      </c>
      <c r="I22" t="s">
        <v>282</v>
      </c>
      <c r="J22" t="s">
        <v>6</v>
      </c>
      <c r="K22" t="s">
        <v>38</v>
      </c>
      <c r="L22">
        <v>1354</v>
      </c>
      <c r="N22">
        <v>1010</v>
      </c>
      <c r="O22" t="s">
        <v>39</v>
      </c>
      <c r="P22" t="s">
        <v>39</v>
      </c>
      <c r="Q22">
        <v>1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 t="s">
        <v>6</v>
      </c>
      <c r="AG22">
        <v>1</v>
      </c>
      <c r="AH22">
        <v>3</v>
      </c>
      <c r="AI22">
        <v>-1</v>
      </c>
      <c r="AJ22" t="s">
        <v>6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ROW(Source!A32)</f>
        <v>32</v>
      </c>
      <c r="B23">
        <v>34735289</v>
      </c>
      <c r="C23">
        <v>34735276</v>
      </c>
      <c r="D23">
        <v>31715651</v>
      </c>
      <c r="E23">
        <v>1</v>
      </c>
      <c r="F23">
        <v>1</v>
      </c>
      <c r="G23">
        <v>1</v>
      </c>
      <c r="H23">
        <v>1</v>
      </c>
      <c r="I23" t="s">
        <v>244</v>
      </c>
      <c r="J23" t="s">
        <v>6</v>
      </c>
      <c r="K23" t="s">
        <v>245</v>
      </c>
      <c r="L23">
        <v>1191</v>
      </c>
      <c r="N23">
        <v>1013</v>
      </c>
      <c r="O23" t="s">
        <v>232</v>
      </c>
      <c r="P23" t="s">
        <v>232</v>
      </c>
      <c r="Q23">
        <v>1</v>
      </c>
      <c r="X23">
        <v>62.2</v>
      </c>
      <c r="Y23">
        <v>0</v>
      </c>
      <c r="Z23">
        <v>0</v>
      </c>
      <c r="AA23">
        <v>0</v>
      </c>
      <c r="AB23">
        <v>9.6199999999999992</v>
      </c>
      <c r="AC23">
        <v>0</v>
      </c>
      <c r="AD23">
        <v>1</v>
      </c>
      <c r="AE23">
        <v>1</v>
      </c>
      <c r="AF23" t="s">
        <v>6</v>
      </c>
      <c r="AG23">
        <v>62.2</v>
      </c>
      <c r="AH23">
        <v>2</v>
      </c>
      <c r="AI23">
        <v>34735289</v>
      </c>
      <c r="AJ23">
        <v>17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ROW(Source!A32)</f>
        <v>32</v>
      </c>
      <c r="B24">
        <v>34735290</v>
      </c>
      <c r="C24">
        <v>34735276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233</v>
      </c>
      <c r="J24" t="s">
        <v>6</v>
      </c>
      <c r="K24" t="s">
        <v>234</v>
      </c>
      <c r="L24">
        <v>1191</v>
      </c>
      <c r="N24">
        <v>1013</v>
      </c>
      <c r="O24" t="s">
        <v>232</v>
      </c>
      <c r="P24" t="s">
        <v>232</v>
      </c>
      <c r="Q24">
        <v>1</v>
      </c>
      <c r="X24">
        <v>3.48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6</v>
      </c>
      <c r="AG24">
        <v>3.48</v>
      </c>
      <c r="AH24">
        <v>2</v>
      </c>
      <c r="AI24">
        <v>34735290</v>
      </c>
      <c r="AJ24">
        <v>18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ROW(Source!A32)</f>
        <v>32</v>
      </c>
      <c r="B25">
        <v>34735291</v>
      </c>
      <c r="C25">
        <v>34735276</v>
      </c>
      <c r="D25">
        <v>31526753</v>
      </c>
      <c r="E25">
        <v>1</v>
      </c>
      <c r="F25">
        <v>1</v>
      </c>
      <c r="G25">
        <v>1</v>
      </c>
      <c r="H25">
        <v>2</v>
      </c>
      <c r="I25" t="s">
        <v>246</v>
      </c>
      <c r="J25" t="s">
        <v>247</v>
      </c>
      <c r="K25" t="s">
        <v>248</v>
      </c>
      <c r="L25">
        <v>1368</v>
      </c>
      <c r="N25">
        <v>1011</v>
      </c>
      <c r="O25" t="s">
        <v>238</v>
      </c>
      <c r="P25" t="s">
        <v>238</v>
      </c>
      <c r="Q25">
        <v>1</v>
      </c>
      <c r="X25">
        <v>1.74</v>
      </c>
      <c r="Y25">
        <v>0</v>
      </c>
      <c r="Z25">
        <v>111.99</v>
      </c>
      <c r="AA25">
        <v>13.5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1.74</v>
      </c>
      <c r="AH25">
        <v>2</v>
      </c>
      <c r="AI25">
        <v>34735291</v>
      </c>
      <c r="AJ25">
        <v>19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ROW(Source!A32)</f>
        <v>32</v>
      </c>
      <c r="B26">
        <v>34735292</v>
      </c>
      <c r="C26">
        <v>34735276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235</v>
      </c>
      <c r="J26" t="s">
        <v>236</v>
      </c>
      <c r="K26" t="s">
        <v>237</v>
      </c>
      <c r="L26">
        <v>1368</v>
      </c>
      <c r="N26">
        <v>1011</v>
      </c>
      <c r="O26" t="s">
        <v>238</v>
      </c>
      <c r="P26" t="s">
        <v>238</v>
      </c>
      <c r="Q26">
        <v>1</v>
      </c>
      <c r="X26">
        <v>1.74</v>
      </c>
      <c r="Y26">
        <v>0</v>
      </c>
      <c r="Z26">
        <v>65.709999999999994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6</v>
      </c>
      <c r="AG26">
        <v>1.74</v>
      </c>
      <c r="AH26">
        <v>2</v>
      </c>
      <c r="AI26">
        <v>34735292</v>
      </c>
      <c r="AJ26">
        <v>20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ROW(Source!A32)</f>
        <v>32</v>
      </c>
      <c r="B27">
        <v>34735293</v>
      </c>
      <c r="C27">
        <v>34735276</v>
      </c>
      <c r="D27">
        <v>31528446</v>
      </c>
      <c r="E27">
        <v>1</v>
      </c>
      <c r="F27">
        <v>1</v>
      </c>
      <c r="G27">
        <v>1</v>
      </c>
      <c r="H27">
        <v>2</v>
      </c>
      <c r="I27" t="s">
        <v>249</v>
      </c>
      <c r="J27" t="s">
        <v>250</v>
      </c>
      <c r="K27" t="s">
        <v>251</v>
      </c>
      <c r="L27">
        <v>1368</v>
      </c>
      <c r="N27">
        <v>1011</v>
      </c>
      <c r="O27" t="s">
        <v>238</v>
      </c>
      <c r="P27" t="s">
        <v>238</v>
      </c>
      <c r="Q27">
        <v>1</v>
      </c>
      <c r="X27">
        <v>15.1</v>
      </c>
      <c r="Y27">
        <v>0</v>
      </c>
      <c r="Z27">
        <v>8.1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6</v>
      </c>
      <c r="AG27">
        <v>15.1</v>
      </c>
      <c r="AH27">
        <v>2</v>
      </c>
      <c r="AI27">
        <v>34735293</v>
      </c>
      <c r="AJ27">
        <v>21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ROW(Source!A32)</f>
        <v>32</v>
      </c>
      <c r="B28">
        <v>34735294</v>
      </c>
      <c r="C28">
        <v>34735276</v>
      </c>
      <c r="D28">
        <v>31447861</v>
      </c>
      <c r="E28">
        <v>1</v>
      </c>
      <c r="F28">
        <v>1</v>
      </c>
      <c r="G28">
        <v>1</v>
      </c>
      <c r="H28">
        <v>3</v>
      </c>
      <c r="I28" t="s">
        <v>283</v>
      </c>
      <c r="J28" t="s">
        <v>284</v>
      </c>
      <c r="K28" t="s">
        <v>285</v>
      </c>
      <c r="L28">
        <v>1346</v>
      </c>
      <c r="N28">
        <v>1009</v>
      </c>
      <c r="O28" t="s">
        <v>272</v>
      </c>
      <c r="P28" t="s">
        <v>272</v>
      </c>
      <c r="Q28">
        <v>1</v>
      </c>
      <c r="X28">
        <v>4.2</v>
      </c>
      <c r="Y28">
        <v>10.57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4.2</v>
      </c>
      <c r="AH28">
        <v>3</v>
      </c>
      <c r="AI28">
        <v>-1</v>
      </c>
      <c r="AJ28" t="s">
        <v>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34735295</v>
      </c>
      <c r="C29">
        <v>34735276</v>
      </c>
      <c r="D29">
        <v>31449051</v>
      </c>
      <c r="E29">
        <v>1</v>
      </c>
      <c r="F29">
        <v>1</v>
      </c>
      <c r="G29">
        <v>1</v>
      </c>
      <c r="H29">
        <v>3</v>
      </c>
      <c r="I29" t="s">
        <v>286</v>
      </c>
      <c r="J29" t="s">
        <v>287</v>
      </c>
      <c r="K29" t="s">
        <v>288</v>
      </c>
      <c r="L29">
        <v>1346</v>
      </c>
      <c r="N29">
        <v>1009</v>
      </c>
      <c r="O29" t="s">
        <v>272</v>
      </c>
      <c r="P29" t="s">
        <v>272</v>
      </c>
      <c r="Q29">
        <v>1</v>
      </c>
      <c r="X29">
        <v>27</v>
      </c>
      <c r="Y29">
        <v>9.0399999999999991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6</v>
      </c>
      <c r="AG29">
        <v>27</v>
      </c>
      <c r="AH29">
        <v>3</v>
      </c>
      <c r="AI29">
        <v>-1</v>
      </c>
      <c r="AJ29" t="s">
        <v>6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34735296</v>
      </c>
      <c r="C30">
        <v>34735276</v>
      </c>
      <c r="D30">
        <v>31449189</v>
      </c>
      <c r="E30">
        <v>1</v>
      </c>
      <c r="F30">
        <v>1</v>
      </c>
      <c r="G30">
        <v>1</v>
      </c>
      <c r="H30">
        <v>3</v>
      </c>
      <c r="I30" t="s">
        <v>289</v>
      </c>
      <c r="J30" t="s">
        <v>290</v>
      </c>
      <c r="K30" t="s">
        <v>291</v>
      </c>
      <c r="L30">
        <v>1355</v>
      </c>
      <c r="N30">
        <v>1010</v>
      </c>
      <c r="O30" t="s">
        <v>292</v>
      </c>
      <c r="P30" t="s">
        <v>292</v>
      </c>
      <c r="Q30">
        <v>100</v>
      </c>
      <c r="X30">
        <v>0.8</v>
      </c>
      <c r="Y30">
        <v>110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0.8</v>
      </c>
      <c r="AH30">
        <v>3</v>
      </c>
      <c r="AI30">
        <v>-1</v>
      </c>
      <c r="AJ30" t="s">
        <v>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34735297</v>
      </c>
      <c r="C31">
        <v>34735276</v>
      </c>
      <c r="D31">
        <v>31450897</v>
      </c>
      <c r="E31">
        <v>1</v>
      </c>
      <c r="F31">
        <v>1</v>
      </c>
      <c r="G31">
        <v>1</v>
      </c>
      <c r="H31">
        <v>3</v>
      </c>
      <c r="I31" t="s">
        <v>293</v>
      </c>
      <c r="J31" t="s">
        <v>294</v>
      </c>
      <c r="K31" t="s">
        <v>295</v>
      </c>
      <c r="L31">
        <v>1339</v>
      </c>
      <c r="N31">
        <v>1007</v>
      </c>
      <c r="O31" t="s">
        <v>296</v>
      </c>
      <c r="P31" t="s">
        <v>296</v>
      </c>
      <c r="Q31">
        <v>1</v>
      </c>
      <c r="X31">
        <v>0.15</v>
      </c>
      <c r="Y31">
        <v>59.99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0.15</v>
      </c>
      <c r="AH31">
        <v>3</v>
      </c>
      <c r="AI31">
        <v>-1</v>
      </c>
      <c r="AJ31" t="s">
        <v>6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34735298</v>
      </c>
      <c r="C32">
        <v>34735276</v>
      </c>
      <c r="D32">
        <v>31451150</v>
      </c>
      <c r="E32">
        <v>1</v>
      </c>
      <c r="F32">
        <v>1</v>
      </c>
      <c r="G32">
        <v>1</v>
      </c>
      <c r="H32">
        <v>3</v>
      </c>
      <c r="I32" t="s">
        <v>297</v>
      </c>
      <c r="J32" t="s">
        <v>298</v>
      </c>
      <c r="K32" t="s">
        <v>299</v>
      </c>
      <c r="L32">
        <v>1348</v>
      </c>
      <c r="N32">
        <v>1009</v>
      </c>
      <c r="O32" t="s">
        <v>44</v>
      </c>
      <c r="P32" t="s">
        <v>44</v>
      </c>
      <c r="Q32">
        <v>1000</v>
      </c>
      <c r="X32">
        <v>0.18</v>
      </c>
      <c r="Y32">
        <v>480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0.18</v>
      </c>
      <c r="AH32">
        <v>3</v>
      </c>
      <c r="AI32">
        <v>-1</v>
      </c>
      <c r="AJ32" t="s">
        <v>6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ROW(Source!A32)</f>
        <v>32</v>
      </c>
      <c r="B33">
        <v>34735299</v>
      </c>
      <c r="C33">
        <v>34735276</v>
      </c>
      <c r="D33">
        <v>31467744</v>
      </c>
      <c r="E33">
        <v>1</v>
      </c>
      <c r="F33">
        <v>1</v>
      </c>
      <c r="G33">
        <v>1</v>
      </c>
      <c r="H33">
        <v>3</v>
      </c>
      <c r="I33" t="s">
        <v>300</v>
      </c>
      <c r="J33" t="s">
        <v>301</v>
      </c>
      <c r="K33" t="s">
        <v>302</v>
      </c>
      <c r="L33">
        <v>1348</v>
      </c>
      <c r="N33">
        <v>1009</v>
      </c>
      <c r="O33" t="s">
        <v>44</v>
      </c>
      <c r="P33" t="s">
        <v>44</v>
      </c>
      <c r="Q33">
        <v>1000</v>
      </c>
      <c r="X33">
        <v>1</v>
      </c>
      <c r="Y33">
        <v>11500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6</v>
      </c>
      <c r="AG33">
        <v>1</v>
      </c>
      <c r="AH33">
        <v>3</v>
      </c>
      <c r="AI33">
        <v>-1</v>
      </c>
      <c r="AJ33" t="s">
        <v>6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ROW(Source!A32)</f>
        <v>32</v>
      </c>
      <c r="B34">
        <v>34735300</v>
      </c>
      <c r="C34">
        <v>34735276</v>
      </c>
      <c r="D34">
        <v>31443668</v>
      </c>
      <c r="E34">
        <v>17</v>
      </c>
      <c r="F34">
        <v>1</v>
      </c>
      <c r="G34">
        <v>1</v>
      </c>
      <c r="H34">
        <v>3</v>
      </c>
      <c r="I34" t="s">
        <v>276</v>
      </c>
      <c r="J34" t="s">
        <v>6</v>
      </c>
      <c r="K34" t="s">
        <v>277</v>
      </c>
      <c r="L34">
        <v>1374</v>
      </c>
      <c r="N34">
        <v>1013</v>
      </c>
      <c r="O34" t="s">
        <v>278</v>
      </c>
      <c r="P34" t="s">
        <v>278</v>
      </c>
      <c r="Q34">
        <v>1</v>
      </c>
      <c r="X34">
        <v>11.97</v>
      </c>
      <c r="Y34">
        <v>1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11.97</v>
      </c>
      <c r="AH34">
        <v>3</v>
      </c>
      <c r="AI34">
        <v>-1</v>
      </c>
      <c r="AJ34" t="s">
        <v>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34735289</v>
      </c>
      <c r="C35">
        <v>34735276</v>
      </c>
      <c r="D35">
        <v>31715651</v>
      </c>
      <c r="E35">
        <v>1</v>
      </c>
      <c r="F35">
        <v>1</v>
      </c>
      <c r="G35">
        <v>1</v>
      </c>
      <c r="H35">
        <v>1</v>
      </c>
      <c r="I35" t="s">
        <v>244</v>
      </c>
      <c r="J35" t="s">
        <v>6</v>
      </c>
      <c r="K35" t="s">
        <v>245</v>
      </c>
      <c r="L35">
        <v>1191</v>
      </c>
      <c r="N35">
        <v>1013</v>
      </c>
      <c r="O35" t="s">
        <v>232</v>
      </c>
      <c r="P35" t="s">
        <v>232</v>
      </c>
      <c r="Q35">
        <v>1</v>
      </c>
      <c r="X35">
        <v>62.2</v>
      </c>
      <c r="Y35">
        <v>0</v>
      </c>
      <c r="Z35">
        <v>0</v>
      </c>
      <c r="AA35">
        <v>0</v>
      </c>
      <c r="AB35">
        <v>9.6199999999999992</v>
      </c>
      <c r="AC35">
        <v>0</v>
      </c>
      <c r="AD35">
        <v>1</v>
      </c>
      <c r="AE35">
        <v>1</v>
      </c>
      <c r="AF35" t="s">
        <v>6</v>
      </c>
      <c r="AG35">
        <v>62.2</v>
      </c>
      <c r="AH35">
        <v>2</v>
      </c>
      <c r="AI35">
        <v>34735289</v>
      </c>
      <c r="AJ35">
        <v>24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34735290</v>
      </c>
      <c r="C36">
        <v>34735276</v>
      </c>
      <c r="D36">
        <v>31709492</v>
      </c>
      <c r="E36">
        <v>1</v>
      </c>
      <c r="F36">
        <v>1</v>
      </c>
      <c r="G36">
        <v>1</v>
      </c>
      <c r="H36">
        <v>1</v>
      </c>
      <c r="I36" t="s">
        <v>233</v>
      </c>
      <c r="J36" t="s">
        <v>6</v>
      </c>
      <c r="K36" t="s">
        <v>234</v>
      </c>
      <c r="L36">
        <v>1191</v>
      </c>
      <c r="N36">
        <v>1013</v>
      </c>
      <c r="O36" t="s">
        <v>232</v>
      </c>
      <c r="P36" t="s">
        <v>232</v>
      </c>
      <c r="Q36">
        <v>1</v>
      </c>
      <c r="X36">
        <v>3.48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6</v>
      </c>
      <c r="AG36">
        <v>3.48</v>
      </c>
      <c r="AH36">
        <v>2</v>
      </c>
      <c r="AI36">
        <v>34735290</v>
      </c>
      <c r="AJ36">
        <v>25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ROW(Source!A33)</f>
        <v>33</v>
      </c>
      <c r="B37">
        <v>34735291</v>
      </c>
      <c r="C37">
        <v>34735276</v>
      </c>
      <c r="D37">
        <v>31526753</v>
      </c>
      <c r="E37">
        <v>1</v>
      </c>
      <c r="F37">
        <v>1</v>
      </c>
      <c r="G37">
        <v>1</v>
      </c>
      <c r="H37">
        <v>2</v>
      </c>
      <c r="I37" t="s">
        <v>246</v>
      </c>
      <c r="J37" t="s">
        <v>247</v>
      </c>
      <c r="K37" t="s">
        <v>248</v>
      </c>
      <c r="L37">
        <v>1368</v>
      </c>
      <c r="N37">
        <v>1011</v>
      </c>
      <c r="O37" t="s">
        <v>238</v>
      </c>
      <c r="P37" t="s">
        <v>238</v>
      </c>
      <c r="Q37">
        <v>1</v>
      </c>
      <c r="X37">
        <v>1.74</v>
      </c>
      <c r="Y37">
        <v>0</v>
      </c>
      <c r="Z37">
        <v>111.99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6</v>
      </c>
      <c r="AG37">
        <v>1.74</v>
      </c>
      <c r="AH37">
        <v>2</v>
      </c>
      <c r="AI37">
        <v>34735291</v>
      </c>
      <c r="AJ37">
        <v>26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ROW(Source!A33)</f>
        <v>33</v>
      </c>
      <c r="B38">
        <v>34735292</v>
      </c>
      <c r="C38">
        <v>34735276</v>
      </c>
      <c r="D38">
        <v>31528142</v>
      </c>
      <c r="E38">
        <v>1</v>
      </c>
      <c r="F38">
        <v>1</v>
      </c>
      <c r="G38">
        <v>1</v>
      </c>
      <c r="H38">
        <v>2</v>
      </c>
      <c r="I38" t="s">
        <v>235</v>
      </c>
      <c r="J38" t="s">
        <v>236</v>
      </c>
      <c r="K38" t="s">
        <v>237</v>
      </c>
      <c r="L38">
        <v>1368</v>
      </c>
      <c r="N38">
        <v>1011</v>
      </c>
      <c r="O38" t="s">
        <v>238</v>
      </c>
      <c r="P38" t="s">
        <v>238</v>
      </c>
      <c r="Q38">
        <v>1</v>
      </c>
      <c r="X38">
        <v>1.74</v>
      </c>
      <c r="Y38">
        <v>0</v>
      </c>
      <c r="Z38">
        <v>65.709999999999994</v>
      </c>
      <c r="AA38">
        <v>11.6</v>
      </c>
      <c r="AB38">
        <v>0</v>
      </c>
      <c r="AC38">
        <v>0</v>
      </c>
      <c r="AD38">
        <v>1</v>
      </c>
      <c r="AE38">
        <v>0</v>
      </c>
      <c r="AF38" t="s">
        <v>6</v>
      </c>
      <c r="AG38">
        <v>1.74</v>
      </c>
      <c r="AH38">
        <v>2</v>
      </c>
      <c r="AI38">
        <v>34735292</v>
      </c>
      <c r="AJ38">
        <v>27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ROW(Source!A33)</f>
        <v>33</v>
      </c>
      <c r="B39">
        <v>34735293</v>
      </c>
      <c r="C39">
        <v>34735276</v>
      </c>
      <c r="D39">
        <v>31528446</v>
      </c>
      <c r="E39">
        <v>1</v>
      </c>
      <c r="F39">
        <v>1</v>
      </c>
      <c r="G39">
        <v>1</v>
      </c>
      <c r="H39">
        <v>2</v>
      </c>
      <c r="I39" t="s">
        <v>249</v>
      </c>
      <c r="J39" t="s">
        <v>250</v>
      </c>
      <c r="K39" t="s">
        <v>251</v>
      </c>
      <c r="L39">
        <v>1368</v>
      </c>
      <c r="N39">
        <v>1011</v>
      </c>
      <c r="O39" t="s">
        <v>238</v>
      </c>
      <c r="P39" t="s">
        <v>238</v>
      </c>
      <c r="Q39">
        <v>1</v>
      </c>
      <c r="X39">
        <v>15.1</v>
      </c>
      <c r="Y39">
        <v>0</v>
      </c>
      <c r="Z39">
        <v>8.1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15.1</v>
      </c>
      <c r="AH39">
        <v>2</v>
      </c>
      <c r="AI39">
        <v>34735293</v>
      </c>
      <c r="AJ39">
        <v>28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ROW(Source!A33)</f>
        <v>33</v>
      </c>
      <c r="B40">
        <v>34735294</v>
      </c>
      <c r="C40">
        <v>34735276</v>
      </c>
      <c r="D40">
        <v>31447861</v>
      </c>
      <c r="E40">
        <v>1</v>
      </c>
      <c r="F40">
        <v>1</v>
      </c>
      <c r="G40">
        <v>1</v>
      </c>
      <c r="H40">
        <v>3</v>
      </c>
      <c r="I40" t="s">
        <v>283</v>
      </c>
      <c r="J40" t="s">
        <v>284</v>
      </c>
      <c r="K40" t="s">
        <v>285</v>
      </c>
      <c r="L40">
        <v>1346</v>
      </c>
      <c r="N40">
        <v>1009</v>
      </c>
      <c r="O40" t="s">
        <v>272</v>
      </c>
      <c r="P40" t="s">
        <v>272</v>
      </c>
      <c r="Q40">
        <v>1</v>
      </c>
      <c r="X40">
        <v>4.2</v>
      </c>
      <c r="Y40">
        <v>10.57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4.2</v>
      </c>
      <c r="AH40">
        <v>3</v>
      </c>
      <c r="AI40">
        <v>-1</v>
      </c>
      <c r="AJ40" t="s">
        <v>6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ROW(Source!A33)</f>
        <v>33</v>
      </c>
      <c r="B41">
        <v>34735295</v>
      </c>
      <c r="C41">
        <v>34735276</v>
      </c>
      <c r="D41">
        <v>31449051</v>
      </c>
      <c r="E41">
        <v>1</v>
      </c>
      <c r="F41">
        <v>1</v>
      </c>
      <c r="G41">
        <v>1</v>
      </c>
      <c r="H41">
        <v>3</v>
      </c>
      <c r="I41" t="s">
        <v>286</v>
      </c>
      <c r="J41" t="s">
        <v>287</v>
      </c>
      <c r="K41" t="s">
        <v>288</v>
      </c>
      <c r="L41">
        <v>1346</v>
      </c>
      <c r="N41">
        <v>1009</v>
      </c>
      <c r="O41" t="s">
        <v>272</v>
      </c>
      <c r="P41" t="s">
        <v>272</v>
      </c>
      <c r="Q41">
        <v>1</v>
      </c>
      <c r="X41">
        <v>27</v>
      </c>
      <c r="Y41">
        <v>9.0399999999999991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6</v>
      </c>
      <c r="AG41">
        <v>27</v>
      </c>
      <c r="AH41">
        <v>3</v>
      </c>
      <c r="AI41">
        <v>-1</v>
      </c>
      <c r="AJ41" t="s">
        <v>6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ROW(Source!A33)</f>
        <v>33</v>
      </c>
      <c r="B42">
        <v>34735296</v>
      </c>
      <c r="C42">
        <v>34735276</v>
      </c>
      <c r="D42">
        <v>31449189</v>
      </c>
      <c r="E42">
        <v>1</v>
      </c>
      <c r="F42">
        <v>1</v>
      </c>
      <c r="G42">
        <v>1</v>
      </c>
      <c r="H42">
        <v>3</v>
      </c>
      <c r="I42" t="s">
        <v>289</v>
      </c>
      <c r="J42" t="s">
        <v>290</v>
      </c>
      <c r="K42" t="s">
        <v>291</v>
      </c>
      <c r="L42">
        <v>1355</v>
      </c>
      <c r="N42">
        <v>1010</v>
      </c>
      <c r="O42" t="s">
        <v>292</v>
      </c>
      <c r="P42" t="s">
        <v>292</v>
      </c>
      <c r="Q42">
        <v>100</v>
      </c>
      <c r="X42">
        <v>0.8</v>
      </c>
      <c r="Y42">
        <v>110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</v>
      </c>
      <c r="AG42">
        <v>0.8</v>
      </c>
      <c r="AH42">
        <v>3</v>
      </c>
      <c r="AI42">
        <v>-1</v>
      </c>
      <c r="AJ42" t="s">
        <v>6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ROW(Source!A33)</f>
        <v>33</v>
      </c>
      <c r="B43">
        <v>34735297</v>
      </c>
      <c r="C43">
        <v>34735276</v>
      </c>
      <c r="D43">
        <v>31450897</v>
      </c>
      <c r="E43">
        <v>1</v>
      </c>
      <c r="F43">
        <v>1</v>
      </c>
      <c r="G43">
        <v>1</v>
      </c>
      <c r="H43">
        <v>3</v>
      </c>
      <c r="I43" t="s">
        <v>293</v>
      </c>
      <c r="J43" t="s">
        <v>294</v>
      </c>
      <c r="K43" t="s">
        <v>295</v>
      </c>
      <c r="L43">
        <v>1339</v>
      </c>
      <c r="N43">
        <v>1007</v>
      </c>
      <c r="O43" t="s">
        <v>296</v>
      </c>
      <c r="P43" t="s">
        <v>296</v>
      </c>
      <c r="Q43">
        <v>1</v>
      </c>
      <c r="X43">
        <v>0.15</v>
      </c>
      <c r="Y43">
        <v>59.99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0.15</v>
      </c>
      <c r="AH43">
        <v>3</v>
      </c>
      <c r="AI43">
        <v>-1</v>
      </c>
      <c r="AJ43" t="s">
        <v>6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ROW(Source!A33)</f>
        <v>33</v>
      </c>
      <c r="B44">
        <v>34735298</v>
      </c>
      <c r="C44">
        <v>34735276</v>
      </c>
      <c r="D44">
        <v>31451150</v>
      </c>
      <c r="E44">
        <v>1</v>
      </c>
      <c r="F44">
        <v>1</v>
      </c>
      <c r="G44">
        <v>1</v>
      </c>
      <c r="H44">
        <v>3</v>
      </c>
      <c r="I44" t="s">
        <v>297</v>
      </c>
      <c r="J44" t="s">
        <v>298</v>
      </c>
      <c r="K44" t="s">
        <v>299</v>
      </c>
      <c r="L44">
        <v>1348</v>
      </c>
      <c r="N44">
        <v>1009</v>
      </c>
      <c r="O44" t="s">
        <v>44</v>
      </c>
      <c r="P44" t="s">
        <v>44</v>
      </c>
      <c r="Q44">
        <v>1000</v>
      </c>
      <c r="X44">
        <v>0.18</v>
      </c>
      <c r="Y44">
        <v>480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0.18</v>
      </c>
      <c r="AH44">
        <v>3</v>
      </c>
      <c r="AI44">
        <v>-1</v>
      </c>
      <c r="AJ44" t="s">
        <v>6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ROW(Source!A33)</f>
        <v>33</v>
      </c>
      <c r="B45">
        <v>34735299</v>
      </c>
      <c r="C45">
        <v>34735276</v>
      </c>
      <c r="D45">
        <v>31467744</v>
      </c>
      <c r="E45">
        <v>1</v>
      </c>
      <c r="F45">
        <v>1</v>
      </c>
      <c r="G45">
        <v>1</v>
      </c>
      <c r="H45">
        <v>3</v>
      </c>
      <c r="I45" t="s">
        <v>300</v>
      </c>
      <c r="J45" t="s">
        <v>301</v>
      </c>
      <c r="K45" t="s">
        <v>302</v>
      </c>
      <c r="L45">
        <v>1348</v>
      </c>
      <c r="N45">
        <v>1009</v>
      </c>
      <c r="O45" t="s">
        <v>44</v>
      </c>
      <c r="P45" t="s">
        <v>44</v>
      </c>
      <c r="Q45">
        <v>1000</v>
      </c>
      <c r="X45">
        <v>1</v>
      </c>
      <c r="Y45">
        <v>11500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1</v>
      </c>
      <c r="AH45">
        <v>3</v>
      </c>
      <c r="AI45">
        <v>-1</v>
      </c>
      <c r="AJ45" t="s">
        <v>6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ROW(Source!A33)</f>
        <v>33</v>
      </c>
      <c r="B46">
        <v>34735300</v>
      </c>
      <c r="C46">
        <v>34735276</v>
      </c>
      <c r="D46">
        <v>31443668</v>
      </c>
      <c r="E46">
        <v>17</v>
      </c>
      <c r="F46">
        <v>1</v>
      </c>
      <c r="G46">
        <v>1</v>
      </c>
      <c r="H46">
        <v>3</v>
      </c>
      <c r="I46" t="s">
        <v>276</v>
      </c>
      <c r="J46" t="s">
        <v>6</v>
      </c>
      <c r="K46" t="s">
        <v>277</v>
      </c>
      <c r="L46">
        <v>1374</v>
      </c>
      <c r="N46">
        <v>1013</v>
      </c>
      <c r="O46" t="s">
        <v>278</v>
      </c>
      <c r="P46" t="s">
        <v>278</v>
      </c>
      <c r="Q46">
        <v>1</v>
      </c>
      <c r="X46">
        <v>11.97</v>
      </c>
      <c r="Y46">
        <v>1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11.97</v>
      </c>
      <c r="AH46">
        <v>3</v>
      </c>
      <c r="AI46">
        <v>-1</v>
      </c>
      <c r="AJ46" t="s">
        <v>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ROW(Source!A38)</f>
        <v>38</v>
      </c>
      <c r="B47">
        <v>34735184</v>
      </c>
      <c r="C47">
        <v>34735183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244</v>
      </c>
      <c r="J47" t="s">
        <v>6</v>
      </c>
      <c r="K47" t="s">
        <v>245</v>
      </c>
      <c r="L47">
        <v>1191</v>
      </c>
      <c r="N47">
        <v>1013</v>
      </c>
      <c r="O47" t="s">
        <v>232</v>
      </c>
      <c r="P47" t="s">
        <v>232</v>
      </c>
      <c r="Q47">
        <v>1</v>
      </c>
      <c r="X47">
        <v>65.400000000000006</v>
      </c>
      <c r="Y47">
        <v>0</v>
      </c>
      <c r="Z47">
        <v>0</v>
      </c>
      <c r="AA47">
        <v>0</v>
      </c>
      <c r="AB47">
        <v>9.6199999999999992</v>
      </c>
      <c r="AC47">
        <v>0</v>
      </c>
      <c r="AD47">
        <v>1</v>
      </c>
      <c r="AE47">
        <v>1</v>
      </c>
      <c r="AF47" t="s">
        <v>6</v>
      </c>
      <c r="AG47">
        <v>65.400000000000006</v>
      </c>
      <c r="AH47">
        <v>2</v>
      </c>
      <c r="AI47">
        <v>34735184</v>
      </c>
      <c r="AJ47">
        <v>31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ROW(Source!A38)</f>
        <v>38</v>
      </c>
      <c r="B48">
        <v>34735185</v>
      </c>
      <c r="C48">
        <v>34735183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233</v>
      </c>
      <c r="J48" t="s">
        <v>6</v>
      </c>
      <c r="K48" t="s">
        <v>234</v>
      </c>
      <c r="L48">
        <v>1191</v>
      </c>
      <c r="N48">
        <v>1013</v>
      </c>
      <c r="O48" t="s">
        <v>232</v>
      </c>
      <c r="P48" t="s">
        <v>232</v>
      </c>
      <c r="Q48">
        <v>1</v>
      </c>
      <c r="X48">
        <v>0.01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F48" t="s">
        <v>6</v>
      </c>
      <c r="AG48">
        <v>0.01</v>
      </c>
      <c r="AH48">
        <v>2</v>
      </c>
      <c r="AI48">
        <v>34735185</v>
      </c>
      <c r="AJ48">
        <v>32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ROW(Source!A38)</f>
        <v>38</v>
      </c>
      <c r="B49">
        <v>34735186</v>
      </c>
      <c r="C49">
        <v>34735183</v>
      </c>
      <c r="D49">
        <v>31528142</v>
      </c>
      <c r="E49">
        <v>1</v>
      </c>
      <c r="F49">
        <v>1</v>
      </c>
      <c r="G49">
        <v>1</v>
      </c>
      <c r="H49">
        <v>2</v>
      </c>
      <c r="I49" t="s">
        <v>235</v>
      </c>
      <c r="J49" t="s">
        <v>236</v>
      </c>
      <c r="K49" t="s">
        <v>237</v>
      </c>
      <c r="L49">
        <v>1368</v>
      </c>
      <c r="N49">
        <v>1011</v>
      </c>
      <c r="O49" t="s">
        <v>238</v>
      </c>
      <c r="P49" t="s">
        <v>238</v>
      </c>
      <c r="Q49">
        <v>1</v>
      </c>
      <c r="X49">
        <v>0.01</v>
      </c>
      <c r="Y49">
        <v>0</v>
      </c>
      <c r="Z49">
        <v>65.709999999999994</v>
      </c>
      <c r="AA49">
        <v>11.6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0.01</v>
      </c>
      <c r="AH49">
        <v>2</v>
      </c>
      <c r="AI49">
        <v>34735186</v>
      </c>
      <c r="AJ49">
        <v>33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ROW(Source!A38)</f>
        <v>38</v>
      </c>
      <c r="B50">
        <v>34735187</v>
      </c>
      <c r="C50">
        <v>34735183</v>
      </c>
      <c r="D50">
        <v>31528446</v>
      </c>
      <c r="E50">
        <v>1</v>
      </c>
      <c r="F50">
        <v>1</v>
      </c>
      <c r="G50">
        <v>1</v>
      </c>
      <c r="H50">
        <v>2</v>
      </c>
      <c r="I50" t="s">
        <v>249</v>
      </c>
      <c r="J50" t="s">
        <v>250</v>
      </c>
      <c r="K50" t="s">
        <v>251</v>
      </c>
      <c r="L50">
        <v>1368</v>
      </c>
      <c r="N50">
        <v>1011</v>
      </c>
      <c r="O50" t="s">
        <v>238</v>
      </c>
      <c r="P50" t="s">
        <v>238</v>
      </c>
      <c r="Q50">
        <v>1</v>
      </c>
      <c r="X50">
        <v>54.75</v>
      </c>
      <c r="Y50">
        <v>0</v>
      </c>
      <c r="Z50">
        <v>8.1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54.75</v>
      </c>
      <c r="AH50">
        <v>2</v>
      </c>
      <c r="AI50">
        <v>34735187</v>
      </c>
      <c r="AJ50">
        <v>34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ROW(Source!A38)</f>
        <v>38</v>
      </c>
      <c r="B51">
        <v>34735188</v>
      </c>
      <c r="C51">
        <v>34735183</v>
      </c>
      <c r="D51">
        <v>31447891</v>
      </c>
      <c r="E51">
        <v>1</v>
      </c>
      <c r="F51">
        <v>1</v>
      </c>
      <c r="G51">
        <v>1</v>
      </c>
      <c r="H51">
        <v>3</v>
      </c>
      <c r="I51" t="s">
        <v>303</v>
      </c>
      <c r="J51" t="s">
        <v>304</v>
      </c>
      <c r="K51" t="s">
        <v>305</v>
      </c>
      <c r="L51">
        <v>1348</v>
      </c>
      <c r="N51">
        <v>1009</v>
      </c>
      <c r="O51" t="s">
        <v>44</v>
      </c>
      <c r="P51" t="s">
        <v>44</v>
      </c>
      <c r="Q51">
        <v>1000</v>
      </c>
      <c r="X51">
        <v>0.01</v>
      </c>
      <c r="Y51">
        <v>9211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6</v>
      </c>
      <c r="AG51">
        <v>0.01</v>
      </c>
      <c r="AH51">
        <v>3</v>
      </c>
      <c r="AI51">
        <v>-1</v>
      </c>
      <c r="AJ51" t="s">
        <v>6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ROW(Source!A38)</f>
        <v>38</v>
      </c>
      <c r="B52">
        <v>34735189</v>
      </c>
      <c r="C52">
        <v>34735183</v>
      </c>
      <c r="D52">
        <v>31449933</v>
      </c>
      <c r="E52">
        <v>1</v>
      </c>
      <c r="F52">
        <v>1</v>
      </c>
      <c r="G52">
        <v>1</v>
      </c>
      <c r="H52">
        <v>3</v>
      </c>
      <c r="I52" t="s">
        <v>306</v>
      </c>
      <c r="J52" t="s">
        <v>307</v>
      </c>
      <c r="K52" t="s">
        <v>308</v>
      </c>
      <c r="L52">
        <v>1346</v>
      </c>
      <c r="N52">
        <v>1009</v>
      </c>
      <c r="O52" t="s">
        <v>272</v>
      </c>
      <c r="P52" t="s">
        <v>272</v>
      </c>
      <c r="Q52">
        <v>1</v>
      </c>
      <c r="X52">
        <v>3</v>
      </c>
      <c r="Y52">
        <v>23.09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6</v>
      </c>
      <c r="AG52">
        <v>3</v>
      </c>
      <c r="AH52">
        <v>3</v>
      </c>
      <c r="AI52">
        <v>-1</v>
      </c>
      <c r="AJ52" t="s">
        <v>6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ROW(Source!A38)</f>
        <v>38</v>
      </c>
      <c r="B53">
        <v>34735190</v>
      </c>
      <c r="C53">
        <v>34735183</v>
      </c>
      <c r="D53">
        <v>31513660</v>
      </c>
      <c r="E53">
        <v>1</v>
      </c>
      <c r="F53">
        <v>1</v>
      </c>
      <c r="G53">
        <v>1</v>
      </c>
      <c r="H53">
        <v>3</v>
      </c>
      <c r="I53" t="s">
        <v>309</v>
      </c>
      <c r="J53" t="s">
        <v>310</v>
      </c>
      <c r="K53" t="s">
        <v>311</v>
      </c>
      <c r="L53">
        <v>1354</v>
      </c>
      <c r="N53">
        <v>1010</v>
      </c>
      <c r="O53" t="s">
        <v>39</v>
      </c>
      <c r="P53" t="s">
        <v>39</v>
      </c>
      <c r="Q53">
        <v>1</v>
      </c>
      <c r="X53">
        <v>100</v>
      </c>
      <c r="Y53">
        <v>2.57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6</v>
      </c>
      <c r="AG53">
        <v>100</v>
      </c>
      <c r="AH53">
        <v>3</v>
      </c>
      <c r="AI53">
        <v>-1</v>
      </c>
      <c r="AJ53" t="s">
        <v>6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ROW(Source!A38)</f>
        <v>38</v>
      </c>
      <c r="B54">
        <v>34735191</v>
      </c>
      <c r="C54">
        <v>34735183</v>
      </c>
      <c r="D54">
        <v>31514667</v>
      </c>
      <c r="E54">
        <v>1</v>
      </c>
      <c r="F54">
        <v>1</v>
      </c>
      <c r="G54">
        <v>1</v>
      </c>
      <c r="H54">
        <v>3</v>
      </c>
      <c r="I54" t="s">
        <v>312</v>
      </c>
      <c r="J54" t="s">
        <v>313</v>
      </c>
      <c r="K54" t="s">
        <v>314</v>
      </c>
      <c r="L54">
        <v>1354</v>
      </c>
      <c r="N54">
        <v>1010</v>
      </c>
      <c r="O54" t="s">
        <v>39</v>
      </c>
      <c r="P54" t="s">
        <v>39</v>
      </c>
      <c r="Q54">
        <v>1</v>
      </c>
      <c r="X54">
        <v>100</v>
      </c>
      <c r="Y54">
        <v>5.4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100</v>
      </c>
      <c r="AH54">
        <v>3</v>
      </c>
      <c r="AI54">
        <v>-1</v>
      </c>
      <c r="AJ54" t="s">
        <v>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ROW(Source!A38)</f>
        <v>38</v>
      </c>
      <c r="B55">
        <v>34735192</v>
      </c>
      <c r="C55">
        <v>34735183</v>
      </c>
      <c r="D55">
        <v>31515839</v>
      </c>
      <c r="E55">
        <v>1</v>
      </c>
      <c r="F55">
        <v>1</v>
      </c>
      <c r="G55">
        <v>1</v>
      </c>
      <c r="H55">
        <v>3</v>
      </c>
      <c r="I55" t="s">
        <v>315</v>
      </c>
      <c r="J55" t="s">
        <v>316</v>
      </c>
      <c r="K55" t="s">
        <v>317</v>
      </c>
      <c r="L55">
        <v>1354</v>
      </c>
      <c r="N55">
        <v>1010</v>
      </c>
      <c r="O55" t="s">
        <v>39</v>
      </c>
      <c r="P55" t="s">
        <v>39</v>
      </c>
      <c r="Q55">
        <v>1</v>
      </c>
      <c r="X55">
        <v>100</v>
      </c>
      <c r="Y55">
        <v>9.4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100</v>
      </c>
      <c r="AH55">
        <v>3</v>
      </c>
      <c r="AI55">
        <v>-1</v>
      </c>
      <c r="AJ55" t="s">
        <v>6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ROW(Source!A38)</f>
        <v>38</v>
      </c>
      <c r="B56">
        <v>34735193</v>
      </c>
      <c r="C56">
        <v>34735183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276</v>
      </c>
      <c r="J56" t="s">
        <v>6</v>
      </c>
      <c r="K56" t="s">
        <v>277</v>
      </c>
      <c r="L56">
        <v>1374</v>
      </c>
      <c r="N56">
        <v>1013</v>
      </c>
      <c r="O56" t="s">
        <v>278</v>
      </c>
      <c r="P56" t="s">
        <v>278</v>
      </c>
      <c r="Q56">
        <v>1</v>
      </c>
      <c r="X56">
        <v>12.58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12.58</v>
      </c>
      <c r="AH56">
        <v>3</v>
      </c>
      <c r="AI56">
        <v>-1</v>
      </c>
      <c r="AJ56" t="s">
        <v>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ROW(Source!A39)</f>
        <v>39</v>
      </c>
      <c r="B57">
        <v>34735184</v>
      </c>
      <c r="C57">
        <v>34735183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244</v>
      </c>
      <c r="J57" t="s">
        <v>6</v>
      </c>
      <c r="K57" t="s">
        <v>245</v>
      </c>
      <c r="L57">
        <v>1191</v>
      </c>
      <c r="N57">
        <v>1013</v>
      </c>
      <c r="O57" t="s">
        <v>232</v>
      </c>
      <c r="P57" t="s">
        <v>232</v>
      </c>
      <c r="Q57">
        <v>1</v>
      </c>
      <c r="X57">
        <v>65.400000000000006</v>
      </c>
      <c r="Y57">
        <v>0</v>
      </c>
      <c r="Z57">
        <v>0</v>
      </c>
      <c r="AA57">
        <v>0</v>
      </c>
      <c r="AB57">
        <v>9.6199999999999992</v>
      </c>
      <c r="AC57">
        <v>0</v>
      </c>
      <c r="AD57">
        <v>1</v>
      </c>
      <c r="AE57">
        <v>1</v>
      </c>
      <c r="AF57" t="s">
        <v>6</v>
      </c>
      <c r="AG57">
        <v>65.400000000000006</v>
      </c>
      <c r="AH57">
        <v>2</v>
      </c>
      <c r="AI57">
        <v>34735184</v>
      </c>
      <c r="AJ57">
        <v>36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ROW(Source!A39)</f>
        <v>39</v>
      </c>
      <c r="B58">
        <v>34735185</v>
      </c>
      <c r="C58">
        <v>34735183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233</v>
      </c>
      <c r="J58" t="s">
        <v>6</v>
      </c>
      <c r="K58" t="s">
        <v>234</v>
      </c>
      <c r="L58">
        <v>1191</v>
      </c>
      <c r="N58">
        <v>1013</v>
      </c>
      <c r="O58" t="s">
        <v>232</v>
      </c>
      <c r="P58" t="s">
        <v>232</v>
      </c>
      <c r="Q58">
        <v>1</v>
      </c>
      <c r="X58">
        <v>0.01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6</v>
      </c>
      <c r="AG58">
        <v>0.01</v>
      </c>
      <c r="AH58">
        <v>2</v>
      </c>
      <c r="AI58">
        <v>34735185</v>
      </c>
      <c r="AJ58">
        <v>37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ROW(Source!A39)</f>
        <v>39</v>
      </c>
      <c r="B59">
        <v>34735186</v>
      </c>
      <c r="C59">
        <v>34735183</v>
      </c>
      <c r="D59">
        <v>31528142</v>
      </c>
      <c r="E59">
        <v>1</v>
      </c>
      <c r="F59">
        <v>1</v>
      </c>
      <c r="G59">
        <v>1</v>
      </c>
      <c r="H59">
        <v>2</v>
      </c>
      <c r="I59" t="s">
        <v>235</v>
      </c>
      <c r="J59" t="s">
        <v>236</v>
      </c>
      <c r="K59" t="s">
        <v>237</v>
      </c>
      <c r="L59">
        <v>1368</v>
      </c>
      <c r="N59">
        <v>1011</v>
      </c>
      <c r="O59" t="s">
        <v>238</v>
      </c>
      <c r="P59" t="s">
        <v>238</v>
      </c>
      <c r="Q59">
        <v>1</v>
      </c>
      <c r="X59">
        <v>0.01</v>
      </c>
      <c r="Y59">
        <v>0</v>
      </c>
      <c r="Z59">
        <v>65.709999999999994</v>
      </c>
      <c r="AA59">
        <v>11.6</v>
      </c>
      <c r="AB59">
        <v>0</v>
      </c>
      <c r="AC59">
        <v>0</v>
      </c>
      <c r="AD59">
        <v>1</v>
      </c>
      <c r="AE59">
        <v>0</v>
      </c>
      <c r="AF59" t="s">
        <v>6</v>
      </c>
      <c r="AG59">
        <v>0.01</v>
      </c>
      <c r="AH59">
        <v>2</v>
      </c>
      <c r="AI59">
        <v>34735186</v>
      </c>
      <c r="AJ59">
        <v>38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ROW(Source!A39)</f>
        <v>39</v>
      </c>
      <c r="B60">
        <v>34735187</v>
      </c>
      <c r="C60">
        <v>34735183</v>
      </c>
      <c r="D60">
        <v>31528446</v>
      </c>
      <c r="E60">
        <v>1</v>
      </c>
      <c r="F60">
        <v>1</v>
      </c>
      <c r="G60">
        <v>1</v>
      </c>
      <c r="H60">
        <v>2</v>
      </c>
      <c r="I60" t="s">
        <v>249</v>
      </c>
      <c r="J60" t="s">
        <v>250</v>
      </c>
      <c r="K60" t="s">
        <v>251</v>
      </c>
      <c r="L60">
        <v>1368</v>
      </c>
      <c r="N60">
        <v>1011</v>
      </c>
      <c r="O60" t="s">
        <v>238</v>
      </c>
      <c r="P60" t="s">
        <v>238</v>
      </c>
      <c r="Q60">
        <v>1</v>
      </c>
      <c r="X60">
        <v>54.75</v>
      </c>
      <c r="Y60">
        <v>0</v>
      </c>
      <c r="Z60">
        <v>8.1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54.75</v>
      </c>
      <c r="AH60">
        <v>2</v>
      </c>
      <c r="AI60">
        <v>34735187</v>
      </c>
      <c r="AJ60">
        <v>39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ROW(Source!A39)</f>
        <v>39</v>
      </c>
      <c r="B61">
        <v>34735188</v>
      </c>
      <c r="C61">
        <v>34735183</v>
      </c>
      <c r="D61">
        <v>31447891</v>
      </c>
      <c r="E61">
        <v>1</v>
      </c>
      <c r="F61">
        <v>1</v>
      </c>
      <c r="G61">
        <v>1</v>
      </c>
      <c r="H61">
        <v>3</v>
      </c>
      <c r="I61" t="s">
        <v>303</v>
      </c>
      <c r="J61" t="s">
        <v>304</v>
      </c>
      <c r="K61" t="s">
        <v>305</v>
      </c>
      <c r="L61">
        <v>1348</v>
      </c>
      <c r="N61">
        <v>1009</v>
      </c>
      <c r="O61" t="s">
        <v>44</v>
      </c>
      <c r="P61" t="s">
        <v>44</v>
      </c>
      <c r="Q61">
        <v>1000</v>
      </c>
      <c r="X61">
        <v>0.01</v>
      </c>
      <c r="Y61">
        <v>9211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0.01</v>
      </c>
      <c r="AH61">
        <v>3</v>
      </c>
      <c r="AI61">
        <v>-1</v>
      </c>
      <c r="AJ61" t="s">
        <v>6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ROW(Source!A39)</f>
        <v>39</v>
      </c>
      <c r="B62">
        <v>34735189</v>
      </c>
      <c r="C62">
        <v>34735183</v>
      </c>
      <c r="D62">
        <v>31449933</v>
      </c>
      <c r="E62">
        <v>1</v>
      </c>
      <c r="F62">
        <v>1</v>
      </c>
      <c r="G62">
        <v>1</v>
      </c>
      <c r="H62">
        <v>3</v>
      </c>
      <c r="I62" t="s">
        <v>306</v>
      </c>
      <c r="J62" t="s">
        <v>307</v>
      </c>
      <c r="K62" t="s">
        <v>308</v>
      </c>
      <c r="L62">
        <v>1346</v>
      </c>
      <c r="N62">
        <v>1009</v>
      </c>
      <c r="O62" t="s">
        <v>272</v>
      </c>
      <c r="P62" t="s">
        <v>272</v>
      </c>
      <c r="Q62">
        <v>1</v>
      </c>
      <c r="X62">
        <v>3</v>
      </c>
      <c r="Y62">
        <v>23.09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3</v>
      </c>
      <c r="AH62">
        <v>3</v>
      </c>
      <c r="AI62">
        <v>-1</v>
      </c>
      <c r="AJ62" t="s">
        <v>6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ROW(Source!A39)</f>
        <v>39</v>
      </c>
      <c r="B63">
        <v>34735190</v>
      </c>
      <c r="C63">
        <v>34735183</v>
      </c>
      <c r="D63">
        <v>31513660</v>
      </c>
      <c r="E63">
        <v>1</v>
      </c>
      <c r="F63">
        <v>1</v>
      </c>
      <c r="G63">
        <v>1</v>
      </c>
      <c r="H63">
        <v>3</v>
      </c>
      <c r="I63" t="s">
        <v>309</v>
      </c>
      <c r="J63" t="s">
        <v>310</v>
      </c>
      <c r="K63" t="s">
        <v>311</v>
      </c>
      <c r="L63">
        <v>1354</v>
      </c>
      <c r="N63">
        <v>1010</v>
      </c>
      <c r="O63" t="s">
        <v>39</v>
      </c>
      <c r="P63" t="s">
        <v>39</v>
      </c>
      <c r="Q63">
        <v>1</v>
      </c>
      <c r="X63">
        <v>100</v>
      </c>
      <c r="Y63">
        <v>2.57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6</v>
      </c>
      <c r="AG63">
        <v>100</v>
      </c>
      <c r="AH63">
        <v>3</v>
      </c>
      <c r="AI63">
        <v>-1</v>
      </c>
      <c r="AJ63" t="s">
        <v>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ROW(Source!A39)</f>
        <v>39</v>
      </c>
      <c r="B64">
        <v>34735191</v>
      </c>
      <c r="C64">
        <v>34735183</v>
      </c>
      <c r="D64">
        <v>31514667</v>
      </c>
      <c r="E64">
        <v>1</v>
      </c>
      <c r="F64">
        <v>1</v>
      </c>
      <c r="G64">
        <v>1</v>
      </c>
      <c r="H64">
        <v>3</v>
      </c>
      <c r="I64" t="s">
        <v>312</v>
      </c>
      <c r="J64" t="s">
        <v>313</v>
      </c>
      <c r="K64" t="s">
        <v>314</v>
      </c>
      <c r="L64">
        <v>1354</v>
      </c>
      <c r="N64">
        <v>1010</v>
      </c>
      <c r="O64" t="s">
        <v>39</v>
      </c>
      <c r="P64" t="s">
        <v>39</v>
      </c>
      <c r="Q64">
        <v>1</v>
      </c>
      <c r="X64">
        <v>100</v>
      </c>
      <c r="Y64">
        <v>5.4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100</v>
      </c>
      <c r="AH64">
        <v>3</v>
      </c>
      <c r="AI64">
        <v>-1</v>
      </c>
      <c r="AJ64" t="s">
        <v>6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ROW(Source!A39)</f>
        <v>39</v>
      </c>
      <c r="B65">
        <v>34735192</v>
      </c>
      <c r="C65">
        <v>34735183</v>
      </c>
      <c r="D65">
        <v>31515839</v>
      </c>
      <c r="E65">
        <v>1</v>
      </c>
      <c r="F65">
        <v>1</v>
      </c>
      <c r="G65">
        <v>1</v>
      </c>
      <c r="H65">
        <v>3</v>
      </c>
      <c r="I65" t="s">
        <v>315</v>
      </c>
      <c r="J65" t="s">
        <v>316</v>
      </c>
      <c r="K65" t="s">
        <v>317</v>
      </c>
      <c r="L65">
        <v>1354</v>
      </c>
      <c r="N65">
        <v>1010</v>
      </c>
      <c r="O65" t="s">
        <v>39</v>
      </c>
      <c r="P65" t="s">
        <v>39</v>
      </c>
      <c r="Q65">
        <v>1</v>
      </c>
      <c r="X65">
        <v>100</v>
      </c>
      <c r="Y65">
        <v>9.4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6</v>
      </c>
      <c r="AG65">
        <v>100</v>
      </c>
      <c r="AH65">
        <v>3</v>
      </c>
      <c r="AI65">
        <v>-1</v>
      </c>
      <c r="AJ65" t="s">
        <v>6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ROW(Source!A39)</f>
        <v>39</v>
      </c>
      <c r="B66">
        <v>34735193</v>
      </c>
      <c r="C66">
        <v>34735183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276</v>
      </c>
      <c r="J66" t="s">
        <v>6</v>
      </c>
      <c r="K66" t="s">
        <v>277</v>
      </c>
      <c r="L66">
        <v>1374</v>
      </c>
      <c r="N66">
        <v>1013</v>
      </c>
      <c r="O66" t="s">
        <v>278</v>
      </c>
      <c r="P66" t="s">
        <v>278</v>
      </c>
      <c r="Q66">
        <v>1</v>
      </c>
      <c r="X66">
        <v>12.58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6</v>
      </c>
      <c r="AG66">
        <v>12.58</v>
      </c>
      <c r="AH66">
        <v>3</v>
      </c>
      <c r="AI66">
        <v>-1</v>
      </c>
      <c r="AJ66" t="s">
        <v>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ROW(Source!A42)</f>
        <v>42</v>
      </c>
      <c r="B67">
        <v>34735200</v>
      </c>
      <c r="C67">
        <v>34735199</v>
      </c>
      <c r="D67">
        <v>31725395</v>
      </c>
      <c r="E67">
        <v>1</v>
      </c>
      <c r="F67">
        <v>1</v>
      </c>
      <c r="G67">
        <v>1</v>
      </c>
      <c r="H67">
        <v>1</v>
      </c>
      <c r="I67" t="s">
        <v>252</v>
      </c>
      <c r="J67" t="s">
        <v>6</v>
      </c>
      <c r="K67" t="s">
        <v>253</v>
      </c>
      <c r="L67">
        <v>1191</v>
      </c>
      <c r="N67">
        <v>1013</v>
      </c>
      <c r="O67" t="s">
        <v>232</v>
      </c>
      <c r="P67" t="s">
        <v>232</v>
      </c>
      <c r="Q67">
        <v>1</v>
      </c>
      <c r="X67">
        <v>0.52</v>
      </c>
      <c r="Y67">
        <v>0</v>
      </c>
      <c r="Z67">
        <v>0</v>
      </c>
      <c r="AA67">
        <v>0</v>
      </c>
      <c r="AB67">
        <v>9.92</v>
      </c>
      <c r="AC67">
        <v>0</v>
      </c>
      <c r="AD67">
        <v>1</v>
      </c>
      <c r="AE67">
        <v>1</v>
      </c>
      <c r="AF67" t="s">
        <v>6</v>
      </c>
      <c r="AG67">
        <v>0.52</v>
      </c>
      <c r="AH67">
        <v>2</v>
      </c>
      <c r="AI67">
        <v>34735200</v>
      </c>
      <c r="AJ67">
        <v>41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ROW(Source!A42)</f>
        <v>42</v>
      </c>
      <c r="B68">
        <v>34735201</v>
      </c>
      <c r="C68">
        <v>34735199</v>
      </c>
      <c r="D68">
        <v>31449041</v>
      </c>
      <c r="E68">
        <v>1</v>
      </c>
      <c r="F68">
        <v>1</v>
      </c>
      <c r="G68">
        <v>1</v>
      </c>
      <c r="H68">
        <v>3</v>
      </c>
      <c r="I68" t="s">
        <v>318</v>
      </c>
      <c r="J68" t="s">
        <v>319</v>
      </c>
      <c r="K68" t="s">
        <v>320</v>
      </c>
      <c r="L68">
        <v>1346</v>
      </c>
      <c r="N68">
        <v>1009</v>
      </c>
      <c r="O68" t="s">
        <v>272</v>
      </c>
      <c r="P68" t="s">
        <v>272</v>
      </c>
      <c r="Q68">
        <v>1</v>
      </c>
      <c r="X68">
        <v>3.5000000000000003E-2</v>
      </c>
      <c r="Y68">
        <v>28.22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3.5000000000000003E-2</v>
      </c>
      <c r="AH68">
        <v>3</v>
      </c>
      <c r="AI68">
        <v>-1</v>
      </c>
      <c r="AJ68" t="s">
        <v>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ROW(Source!A42)</f>
        <v>42</v>
      </c>
      <c r="B69">
        <v>34735202</v>
      </c>
      <c r="C69">
        <v>34735199</v>
      </c>
      <c r="D69">
        <v>31443668</v>
      </c>
      <c r="E69">
        <v>17</v>
      </c>
      <c r="F69">
        <v>1</v>
      </c>
      <c r="G69">
        <v>1</v>
      </c>
      <c r="H69">
        <v>3</v>
      </c>
      <c r="I69" t="s">
        <v>276</v>
      </c>
      <c r="J69" t="s">
        <v>6</v>
      </c>
      <c r="K69" t="s">
        <v>277</v>
      </c>
      <c r="L69">
        <v>1374</v>
      </c>
      <c r="N69">
        <v>1013</v>
      </c>
      <c r="O69" t="s">
        <v>278</v>
      </c>
      <c r="P69" t="s">
        <v>278</v>
      </c>
      <c r="Q69">
        <v>1</v>
      </c>
      <c r="X69">
        <v>0.1</v>
      </c>
      <c r="Y69">
        <v>1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0.1</v>
      </c>
      <c r="AH69">
        <v>3</v>
      </c>
      <c r="AI69">
        <v>-1</v>
      </c>
      <c r="AJ69" t="s">
        <v>6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ROW(Source!A43)</f>
        <v>43</v>
      </c>
      <c r="B70">
        <v>34735200</v>
      </c>
      <c r="C70">
        <v>34735199</v>
      </c>
      <c r="D70">
        <v>31725395</v>
      </c>
      <c r="E70">
        <v>1</v>
      </c>
      <c r="F70">
        <v>1</v>
      </c>
      <c r="G70">
        <v>1</v>
      </c>
      <c r="H70">
        <v>1</v>
      </c>
      <c r="I70" t="s">
        <v>252</v>
      </c>
      <c r="J70" t="s">
        <v>6</v>
      </c>
      <c r="K70" t="s">
        <v>253</v>
      </c>
      <c r="L70">
        <v>1191</v>
      </c>
      <c r="N70">
        <v>1013</v>
      </c>
      <c r="O70" t="s">
        <v>232</v>
      </c>
      <c r="P70" t="s">
        <v>232</v>
      </c>
      <c r="Q70">
        <v>1</v>
      </c>
      <c r="X70">
        <v>0.52</v>
      </c>
      <c r="Y70">
        <v>0</v>
      </c>
      <c r="Z70">
        <v>0</v>
      </c>
      <c r="AA70">
        <v>0</v>
      </c>
      <c r="AB70">
        <v>9.92</v>
      </c>
      <c r="AC70">
        <v>0</v>
      </c>
      <c r="AD70">
        <v>1</v>
      </c>
      <c r="AE70">
        <v>1</v>
      </c>
      <c r="AF70" t="s">
        <v>6</v>
      </c>
      <c r="AG70">
        <v>0.52</v>
      </c>
      <c r="AH70">
        <v>2</v>
      </c>
      <c r="AI70">
        <v>34735200</v>
      </c>
      <c r="AJ70">
        <v>45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ROW(Source!A43)</f>
        <v>43</v>
      </c>
      <c r="B71">
        <v>34735201</v>
      </c>
      <c r="C71">
        <v>34735199</v>
      </c>
      <c r="D71">
        <v>31449041</v>
      </c>
      <c r="E71">
        <v>1</v>
      </c>
      <c r="F71">
        <v>1</v>
      </c>
      <c r="G71">
        <v>1</v>
      </c>
      <c r="H71">
        <v>3</v>
      </c>
      <c r="I71" t="s">
        <v>318</v>
      </c>
      <c r="J71" t="s">
        <v>319</v>
      </c>
      <c r="K71" t="s">
        <v>320</v>
      </c>
      <c r="L71">
        <v>1346</v>
      </c>
      <c r="N71">
        <v>1009</v>
      </c>
      <c r="O71" t="s">
        <v>272</v>
      </c>
      <c r="P71" t="s">
        <v>272</v>
      </c>
      <c r="Q71">
        <v>1</v>
      </c>
      <c r="X71">
        <v>3.5000000000000003E-2</v>
      </c>
      <c r="Y71">
        <v>28.22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3.5000000000000003E-2</v>
      </c>
      <c r="AH71">
        <v>3</v>
      </c>
      <c r="AI71">
        <v>-1</v>
      </c>
      <c r="AJ71" t="s">
        <v>6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ROW(Source!A43)</f>
        <v>43</v>
      </c>
      <c r="B72">
        <v>34735202</v>
      </c>
      <c r="C72">
        <v>34735199</v>
      </c>
      <c r="D72">
        <v>31443668</v>
      </c>
      <c r="E72">
        <v>17</v>
      </c>
      <c r="F72">
        <v>1</v>
      </c>
      <c r="G72">
        <v>1</v>
      </c>
      <c r="H72">
        <v>3</v>
      </c>
      <c r="I72" t="s">
        <v>276</v>
      </c>
      <c r="J72" t="s">
        <v>6</v>
      </c>
      <c r="K72" t="s">
        <v>277</v>
      </c>
      <c r="L72">
        <v>1374</v>
      </c>
      <c r="N72">
        <v>1013</v>
      </c>
      <c r="O72" t="s">
        <v>278</v>
      </c>
      <c r="P72" t="s">
        <v>278</v>
      </c>
      <c r="Q72">
        <v>1</v>
      </c>
      <c r="X72">
        <v>0.1</v>
      </c>
      <c r="Y72">
        <v>1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6</v>
      </c>
      <c r="AG72">
        <v>0.1</v>
      </c>
      <c r="AH72">
        <v>3</v>
      </c>
      <c r="AI72">
        <v>-1</v>
      </c>
      <c r="AJ72" t="s">
        <v>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ROW(Source!A50)</f>
        <v>50</v>
      </c>
      <c r="B73">
        <v>34735204</v>
      </c>
      <c r="C73">
        <v>34735203</v>
      </c>
      <c r="D73">
        <v>31725395</v>
      </c>
      <c r="E73">
        <v>1</v>
      </c>
      <c r="F73">
        <v>1</v>
      </c>
      <c r="G73">
        <v>1</v>
      </c>
      <c r="H73">
        <v>1</v>
      </c>
      <c r="I73" t="s">
        <v>252</v>
      </c>
      <c r="J73" t="s">
        <v>6</v>
      </c>
      <c r="K73" t="s">
        <v>253</v>
      </c>
      <c r="L73">
        <v>1191</v>
      </c>
      <c r="N73">
        <v>1013</v>
      </c>
      <c r="O73" t="s">
        <v>232</v>
      </c>
      <c r="P73" t="s">
        <v>232</v>
      </c>
      <c r="Q73">
        <v>1</v>
      </c>
      <c r="X73">
        <v>1.03</v>
      </c>
      <c r="Y73">
        <v>0</v>
      </c>
      <c r="Z73">
        <v>0</v>
      </c>
      <c r="AA73">
        <v>0</v>
      </c>
      <c r="AB73">
        <v>9.92</v>
      </c>
      <c r="AC73">
        <v>0</v>
      </c>
      <c r="AD73">
        <v>1</v>
      </c>
      <c r="AE73">
        <v>1</v>
      </c>
      <c r="AF73" t="s">
        <v>6</v>
      </c>
      <c r="AG73">
        <v>1.03</v>
      </c>
      <c r="AH73">
        <v>2</v>
      </c>
      <c r="AI73">
        <v>34735204</v>
      </c>
      <c r="AJ73">
        <v>49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ROW(Source!A50)</f>
        <v>50</v>
      </c>
      <c r="B74">
        <v>34735205</v>
      </c>
      <c r="C74">
        <v>34735203</v>
      </c>
      <c r="D74">
        <v>31444402</v>
      </c>
      <c r="E74">
        <v>1</v>
      </c>
      <c r="F74">
        <v>1</v>
      </c>
      <c r="G74">
        <v>1</v>
      </c>
      <c r="H74">
        <v>3</v>
      </c>
      <c r="I74" t="s">
        <v>269</v>
      </c>
      <c r="J74" t="s">
        <v>270</v>
      </c>
      <c r="K74" t="s">
        <v>271</v>
      </c>
      <c r="L74">
        <v>1346</v>
      </c>
      <c r="N74">
        <v>1009</v>
      </c>
      <c r="O74" t="s">
        <v>272</v>
      </c>
      <c r="P74" t="s">
        <v>272</v>
      </c>
      <c r="Q74">
        <v>1</v>
      </c>
      <c r="X74">
        <v>4.2000000000000003E-2</v>
      </c>
      <c r="Y74">
        <v>26.44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6</v>
      </c>
      <c r="AG74">
        <v>4.2000000000000003E-2</v>
      </c>
      <c r="AH74">
        <v>3</v>
      </c>
      <c r="AI74">
        <v>-1</v>
      </c>
      <c r="AJ74" t="s">
        <v>6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ROW(Source!A50)</f>
        <v>50</v>
      </c>
      <c r="B75">
        <v>34735206</v>
      </c>
      <c r="C75">
        <v>34735203</v>
      </c>
      <c r="D75">
        <v>31443668</v>
      </c>
      <c r="E75">
        <v>17</v>
      </c>
      <c r="F75">
        <v>1</v>
      </c>
      <c r="G75">
        <v>1</v>
      </c>
      <c r="H75">
        <v>3</v>
      </c>
      <c r="I75" t="s">
        <v>276</v>
      </c>
      <c r="J75" t="s">
        <v>6</v>
      </c>
      <c r="K75" t="s">
        <v>277</v>
      </c>
      <c r="L75">
        <v>1374</v>
      </c>
      <c r="N75">
        <v>1013</v>
      </c>
      <c r="O75" t="s">
        <v>278</v>
      </c>
      <c r="P75" t="s">
        <v>278</v>
      </c>
      <c r="Q75">
        <v>1</v>
      </c>
      <c r="X75">
        <v>0.2</v>
      </c>
      <c r="Y75">
        <v>1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6</v>
      </c>
      <c r="AG75">
        <v>0.2</v>
      </c>
      <c r="AH75">
        <v>3</v>
      </c>
      <c r="AI75">
        <v>-1</v>
      </c>
      <c r="AJ75" t="s">
        <v>6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ROW(Source!A51)</f>
        <v>51</v>
      </c>
      <c r="B76">
        <v>34735204</v>
      </c>
      <c r="C76">
        <v>34735203</v>
      </c>
      <c r="D76">
        <v>31725395</v>
      </c>
      <c r="E76">
        <v>1</v>
      </c>
      <c r="F76">
        <v>1</v>
      </c>
      <c r="G76">
        <v>1</v>
      </c>
      <c r="H76">
        <v>1</v>
      </c>
      <c r="I76" t="s">
        <v>252</v>
      </c>
      <c r="J76" t="s">
        <v>6</v>
      </c>
      <c r="K76" t="s">
        <v>253</v>
      </c>
      <c r="L76">
        <v>1191</v>
      </c>
      <c r="N76">
        <v>1013</v>
      </c>
      <c r="O76" t="s">
        <v>232</v>
      </c>
      <c r="P76" t="s">
        <v>232</v>
      </c>
      <c r="Q76">
        <v>1</v>
      </c>
      <c r="X76">
        <v>1.03</v>
      </c>
      <c r="Y76">
        <v>0</v>
      </c>
      <c r="Z76">
        <v>0</v>
      </c>
      <c r="AA76">
        <v>0</v>
      </c>
      <c r="AB76">
        <v>9.92</v>
      </c>
      <c r="AC76">
        <v>0</v>
      </c>
      <c r="AD76">
        <v>1</v>
      </c>
      <c r="AE76">
        <v>1</v>
      </c>
      <c r="AF76" t="s">
        <v>6</v>
      </c>
      <c r="AG76">
        <v>1.03</v>
      </c>
      <c r="AH76">
        <v>2</v>
      </c>
      <c r="AI76">
        <v>34735204</v>
      </c>
      <c r="AJ76">
        <v>51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ROW(Source!A51)</f>
        <v>51</v>
      </c>
      <c r="B77">
        <v>34735205</v>
      </c>
      <c r="C77">
        <v>34735203</v>
      </c>
      <c r="D77">
        <v>31444402</v>
      </c>
      <c r="E77">
        <v>1</v>
      </c>
      <c r="F77">
        <v>1</v>
      </c>
      <c r="G77">
        <v>1</v>
      </c>
      <c r="H77">
        <v>3</v>
      </c>
      <c r="I77" t="s">
        <v>269</v>
      </c>
      <c r="J77" t="s">
        <v>270</v>
      </c>
      <c r="K77" t="s">
        <v>271</v>
      </c>
      <c r="L77">
        <v>1346</v>
      </c>
      <c r="N77">
        <v>1009</v>
      </c>
      <c r="O77" t="s">
        <v>272</v>
      </c>
      <c r="P77" t="s">
        <v>272</v>
      </c>
      <c r="Q77">
        <v>1</v>
      </c>
      <c r="X77">
        <v>4.2000000000000003E-2</v>
      </c>
      <c r="Y77">
        <v>26.44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6</v>
      </c>
      <c r="AG77">
        <v>4.2000000000000003E-2</v>
      </c>
      <c r="AH77">
        <v>3</v>
      </c>
      <c r="AI77">
        <v>-1</v>
      </c>
      <c r="AJ77" t="s">
        <v>6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ROW(Source!A51)</f>
        <v>51</v>
      </c>
      <c r="B78">
        <v>34735206</v>
      </c>
      <c r="C78">
        <v>34735203</v>
      </c>
      <c r="D78">
        <v>31443668</v>
      </c>
      <c r="E78">
        <v>17</v>
      </c>
      <c r="F78">
        <v>1</v>
      </c>
      <c r="G78">
        <v>1</v>
      </c>
      <c r="H78">
        <v>3</v>
      </c>
      <c r="I78" t="s">
        <v>276</v>
      </c>
      <c r="J78" t="s">
        <v>6</v>
      </c>
      <c r="K78" t="s">
        <v>277</v>
      </c>
      <c r="L78">
        <v>1374</v>
      </c>
      <c r="N78">
        <v>1013</v>
      </c>
      <c r="O78" t="s">
        <v>278</v>
      </c>
      <c r="P78" t="s">
        <v>278</v>
      </c>
      <c r="Q78">
        <v>1</v>
      </c>
      <c r="X78">
        <v>0.2</v>
      </c>
      <c r="Y78">
        <v>1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0.2</v>
      </c>
      <c r="AH78">
        <v>3</v>
      </c>
      <c r="AI78">
        <v>-1</v>
      </c>
      <c r="AJ78" t="s">
        <v>6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ROW(Source!A54)</f>
        <v>54</v>
      </c>
      <c r="B79">
        <v>34735237</v>
      </c>
      <c r="C79">
        <v>34735236</v>
      </c>
      <c r="D79">
        <v>31715651</v>
      </c>
      <c r="E79">
        <v>1</v>
      </c>
      <c r="F79">
        <v>1</v>
      </c>
      <c r="G79">
        <v>1</v>
      </c>
      <c r="H79">
        <v>1</v>
      </c>
      <c r="I79" t="s">
        <v>244</v>
      </c>
      <c r="J79" t="s">
        <v>6</v>
      </c>
      <c r="K79" t="s">
        <v>245</v>
      </c>
      <c r="L79">
        <v>1191</v>
      </c>
      <c r="N79">
        <v>1013</v>
      </c>
      <c r="O79" t="s">
        <v>232</v>
      </c>
      <c r="P79" t="s">
        <v>232</v>
      </c>
      <c r="Q79">
        <v>1</v>
      </c>
      <c r="X79">
        <v>38.799999999999997</v>
      </c>
      <c r="Y79">
        <v>0</v>
      </c>
      <c r="Z79">
        <v>0</v>
      </c>
      <c r="AA79">
        <v>0</v>
      </c>
      <c r="AB79">
        <v>9.6199999999999992</v>
      </c>
      <c r="AC79">
        <v>0</v>
      </c>
      <c r="AD79">
        <v>1</v>
      </c>
      <c r="AE79">
        <v>1</v>
      </c>
      <c r="AF79" t="s">
        <v>6</v>
      </c>
      <c r="AG79">
        <v>38.799999999999997</v>
      </c>
      <c r="AH79">
        <v>2</v>
      </c>
      <c r="AI79">
        <v>34735237</v>
      </c>
      <c r="AJ79">
        <v>53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ROW(Source!A54)</f>
        <v>54</v>
      </c>
      <c r="B80">
        <v>34735238</v>
      </c>
      <c r="C80">
        <v>34735236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233</v>
      </c>
      <c r="J80" t="s">
        <v>6</v>
      </c>
      <c r="K80" t="s">
        <v>234</v>
      </c>
      <c r="L80">
        <v>1191</v>
      </c>
      <c r="N80">
        <v>1013</v>
      </c>
      <c r="O80" t="s">
        <v>232</v>
      </c>
      <c r="P80" t="s">
        <v>232</v>
      </c>
      <c r="Q80">
        <v>1</v>
      </c>
      <c r="X80">
        <v>0.12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6</v>
      </c>
      <c r="AG80">
        <v>0.12</v>
      </c>
      <c r="AH80">
        <v>2</v>
      </c>
      <c r="AI80">
        <v>34735238</v>
      </c>
      <c r="AJ80">
        <v>54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ROW(Source!A54)</f>
        <v>54</v>
      </c>
      <c r="B81">
        <v>34735239</v>
      </c>
      <c r="C81">
        <v>34735236</v>
      </c>
      <c r="D81">
        <v>31526753</v>
      </c>
      <c r="E81">
        <v>1</v>
      </c>
      <c r="F81">
        <v>1</v>
      </c>
      <c r="G81">
        <v>1</v>
      </c>
      <c r="H81">
        <v>2</v>
      </c>
      <c r="I81" t="s">
        <v>246</v>
      </c>
      <c r="J81" t="s">
        <v>247</v>
      </c>
      <c r="K81" t="s">
        <v>248</v>
      </c>
      <c r="L81">
        <v>1368</v>
      </c>
      <c r="N81">
        <v>1011</v>
      </c>
      <c r="O81" t="s">
        <v>238</v>
      </c>
      <c r="P81" t="s">
        <v>238</v>
      </c>
      <c r="Q81">
        <v>1</v>
      </c>
      <c r="X81">
        <v>0.06</v>
      </c>
      <c r="Y81">
        <v>0</v>
      </c>
      <c r="Z81">
        <v>111.99</v>
      </c>
      <c r="AA81">
        <v>13.5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0.06</v>
      </c>
      <c r="AH81">
        <v>2</v>
      </c>
      <c r="AI81">
        <v>34735239</v>
      </c>
      <c r="AJ81">
        <v>55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ROW(Source!A54)</f>
        <v>54</v>
      </c>
      <c r="B82">
        <v>34735240</v>
      </c>
      <c r="C82">
        <v>34735236</v>
      </c>
      <c r="D82">
        <v>31526952</v>
      </c>
      <c r="E82">
        <v>1</v>
      </c>
      <c r="F82">
        <v>1</v>
      </c>
      <c r="G82">
        <v>1</v>
      </c>
      <c r="H82">
        <v>2</v>
      </c>
      <c r="I82" t="s">
        <v>254</v>
      </c>
      <c r="J82" t="s">
        <v>255</v>
      </c>
      <c r="K82" t="s">
        <v>256</v>
      </c>
      <c r="L82">
        <v>1368</v>
      </c>
      <c r="N82">
        <v>1011</v>
      </c>
      <c r="O82" t="s">
        <v>238</v>
      </c>
      <c r="P82" t="s">
        <v>238</v>
      </c>
      <c r="Q82">
        <v>1</v>
      </c>
      <c r="X82">
        <v>0.06</v>
      </c>
      <c r="Y82">
        <v>0</v>
      </c>
      <c r="Z82">
        <v>3.28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0.06</v>
      </c>
      <c r="AH82">
        <v>2</v>
      </c>
      <c r="AI82">
        <v>34735240</v>
      </c>
      <c r="AJ82">
        <v>56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ROW(Source!A54)</f>
        <v>54</v>
      </c>
      <c r="B83">
        <v>34735241</v>
      </c>
      <c r="C83">
        <v>34735236</v>
      </c>
      <c r="D83">
        <v>31528142</v>
      </c>
      <c r="E83">
        <v>1</v>
      </c>
      <c r="F83">
        <v>1</v>
      </c>
      <c r="G83">
        <v>1</v>
      </c>
      <c r="H83">
        <v>2</v>
      </c>
      <c r="I83" t="s">
        <v>235</v>
      </c>
      <c r="J83" t="s">
        <v>236</v>
      </c>
      <c r="K83" t="s">
        <v>237</v>
      </c>
      <c r="L83">
        <v>1368</v>
      </c>
      <c r="N83">
        <v>1011</v>
      </c>
      <c r="O83" t="s">
        <v>238</v>
      </c>
      <c r="P83" t="s">
        <v>238</v>
      </c>
      <c r="Q83">
        <v>1</v>
      </c>
      <c r="X83">
        <v>0.06</v>
      </c>
      <c r="Y83">
        <v>0</v>
      </c>
      <c r="Z83">
        <v>65.709999999999994</v>
      </c>
      <c r="AA83">
        <v>11.6</v>
      </c>
      <c r="AB83">
        <v>0</v>
      </c>
      <c r="AC83">
        <v>0</v>
      </c>
      <c r="AD83">
        <v>1</v>
      </c>
      <c r="AE83">
        <v>0</v>
      </c>
      <c r="AF83" t="s">
        <v>6</v>
      </c>
      <c r="AG83">
        <v>0.06</v>
      </c>
      <c r="AH83">
        <v>2</v>
      </c>
      <c r="AI83">
        <v>34735241</v>
      </c>
      <c r="AJ83">
        <v>57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ROW(Source!A54)</f>
        <v>54</v>
      </c>
      <c r="B84">
        <v>34735242</v>
      </c>
      <c r="C84">
        <v>34735236</v>
      </c>
      <c r="D84">
        <v>31447084</v>
      </c>
      <c r="E84">
        <v>1</v>
      </c>
      <c r="F84">
        <v>1</v>
      </c>
      <c r="G84">
        <v>1</v>
      </c>
      <c r="H84">
        <v>3</v>
      </c>
      <c r="I84" t="s">
        <v>321</v>
      </c>
      <c r="J84" t="s">
        <v>322</v>
      </c>
      <c r="K84" t="s">
        <v>323</v>
      </c>
      <c r="L84">
        <v>1346</v>
      </c>
      <c r="N84">
        <v>1009</v>
      </c>
      <c r="O84" t="s">
        <v>272</v>
      </c>
      <c r="P84" t="s">
        <v>272</v>
      </c>
      <c r="Q84">
        <v>1</v>
      </c>
      <c r="X84">
        <v>0.02</v>
      </c>
      <c r="Y84">
        <v>23.17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6</v>
      </c>
      <c r="AG84">
        <v>0.02</v>
      </c>
      <c r="AH84">
        <v>3</v>
      </c>
      <c r="AI84">
        <v>-1</v>
      </c>
      <c r="AJ84" t="s">
        <v>6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ROW(Source!A54)</f>
        <v>54</v>
      </c>
      <c r="B85">
        <v>34735243</v>
      </c>
      <c r="C85">
        <v>34735236</v>
      </c>
      <c r="D85">
        <v>31449051</v>
      </c>
      <c r="E85">
        <v>1</v>
      </c>
      <c r="F85">
        <v>1</v>
      </c>
      <c r="G85">
        <v>1</v>
      </c>
      <c r="H85">
        <v>3</v>
      </c>
      <c r="I85" t="s">
        <v>286</v>
      </c>
      <c r="J85" t="s">
        <v>287</v>
      </c>
      <c r="K85" t="s">
        <v>288</v>
      </c>
      <c r="L85">
        <v>1346</v>
      </c>
      <c r="N85">
        <v>1009</v>
      </c>
      <c r="O85" t="s">
        <v>272</v>
      </c>
      <c r="P85" t="s">
        <v>272</v>
      </c>
      <c r="Q85">
        <v>1</v>
      </c>
      <c r="X85">
        <v>5</v>
      </c>
      <c r="Y85">
        <v>9.0399999999999991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6</v>
      </c>
      <c r="AG85">
        <v>5</v>
      </c>
      <c r="AH85">
        <v>3</v>
      </c>
      <c r="AI85">
        <v>-1</v>
      </c>
      <c r="AJ85" t="s">
        <v>6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ROW(Source!A54)</f>
        <v>54</v>
      </c>
      <c r="B86">
        <v>34735244</v>
      </c>
      <c r="C86">
        <v>34735236</v>
      </c>
      <c r="D86">
        <v>31449150</v>
      </c>
      <c r="E86">
        <v>1</v>
      </c>
      <c r="F86">
        <v>1</v>
      </c>
      <c r="G86">
        <v>1</v>
      </c>
      <c r="H86">
        <v>3</v>
      </c>
      <c r="I86" t="s">
        <v>324</v>
      </c>
      <c r="J86" t="s">
        <v>325</v>
      </c>
      <c r="K86" t="s">
        <v>326</v>
      </c>
      <c r="L86">
        <v>1348</v>
      </c>
      <c r="N86">
        <v>1009</v>
      </c>
      <c r="O86" t="s">
        <v>44</v>
      </c>
      <c r="P86" t="s">
        <v>44</v>
      </c>
      <c r="Q86">
        <v>1000</v>
      </c>
      <c r="X86">
        <v>1.4999999999999999E-4</v>
      </c>
      <c r="Y86">
        <v>8475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1.4999999999999999E-4</v>
      </c>
      <c r="AH86">
        <v>3</v>
      </c>
      <c r="AI86">
        <v>-1</v>
      </c>
      <c r="AJ86" t="s">
        <v>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ROW(Source!A54)</f>
        <v>54</v>
      </c>
      <c r="B87">
        <v>34735245</v>
      </c>
      <c r="C87">
        <v>34735236</v>
      </c>
      <c r="D87">
        <v>31449933</v>
      </c>
      <c r="E87">
        <v>1</v>
      </c>
      <c r="F87">
        <v>1</v>
      </c>
      <c r="G87">
        <v>1</v>
      </c>
      <c r="H87">
        <v>3</v>
      </c>
      <c r="I87" t="s">
        <v>306</v>
      </c>
      <c r="J87" t="s">
        <v>307</v>
      </c>
      <c r="K87" t="s">
        <v>308</v>
      </c>
      <c r="L87">
        <v>1346</v>
      </c>
      <c r="N87">
        <v>1009</v>
      </c>
      <c r="O87" t="s">
        <v>272</v>
      </c>
      <c r="P87" t="s">
        <v>272</v>
      </c>
      <c r="Q87">
        <v>1</v>
      </c>
      <c r="X87">
        <v>0.1</v>
      </c>
      <c r="Y87">
        <v>23.09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6</v>
      </c>
      <c r="AG87">
        <v>0.1</v>
      </c>
      <c r="AH87">
        <v>3</v>
      </c>
      <c r="AI87">
        <v>-1</v>
      </c>
      <c r="AJ87" t="s">
        <v>6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ROW(Source!A54)</f>
        <v>54</v>
      </c>
      <c r="B88">
        <v>34735246</v>
      </c>
      <c r="C88">
        <v>34735236</v>
      </c>
      <c r="D88">
        <v>31475030</v>
      </c>
      <c r="E88">
        <v>1</v>
      </c>
      <c r="F88">
        <v>1</v>
      </c>
      <c r="G88">
        <v>1</v>
      </c>
      <c r="H88">
        <v>3</v>
      </c>
      <c r="I88" t="s">
        <v>327</v>
      </c>
      <c r="J88" t="s">
        <v>328</v>
      </c>
      <c r="K88" t="s">
        <v>329</v>
      </c>
      <c r="L88">
        <v>1339</v>
      </c>
      <c r="N88">
        <v>1007</v>
      </c>
      <c r="O88" t="s">
        <v>296</v>
      </c>
      <c r="P88" t="s">
        <v>296</v>
      </c>
      <c r="Q88">
        <v>1</v>
      </c>
      <c r="X88">
        <v>0.03</v>
      </c>
      <c r="Y88">
        <v>684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0.03</v>
      </c>
      <c r="AH88">
        <v>3</v>
      </c>
      <c r="AI88">
        <v>-1</v>
      </c>
      <c r="AJ88" t="s">
        <v>6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ROW(Source!A54)</f>
        <v>54</v>
      </c>
      <c r="B89">
        <v>34735247</v>
      </c>
      <c r="C89">
        <v>34735236</v>
      </c>
      <c r="D89">
        <v>31506722</v>
      </c>
      <c r="E89">
        <v>1</v>
      </c>
      <c r="F89">
        <v>1</v>
      </c>
      <c r="G89">
        <v>1</v>
      </c>
      <c r="H89">
        <v>3</v>
      </c>
      <c r="I89" t="s">
        <v>330</v>
      </c>
      <c r="J89" t="s">
        <v>331</v>
      </c>
      <c r="K89" t="s">
        <v>332</v>
      </c>
      <c r="L89">
        <v>1301</v>
      </c>
      <c r="N89">
        <v>1003</v>
      </c>
      <c r="O89" t="s">
        <v>333</v>
      </c>
      <c r="P89" t="s">
        <v>333</v>
      </c>
      <c r="Q89">
        <v>1</v>
      </c>
      <c r="X89">
        <v>1.6</v>
      </c>
      <c r="Y89">
        <v>11.5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1.6</v>
      </c>
      <c r="AH89">
        <v>3</v>
      </c>
      <c r="AI89">
        <v>-1</v>
      </c>
      <c r="AJ89" t="s">
        <v>6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ROW(Source!A54)</f>
        <v>54</v>
      </c>
      <c r="B90">
        <v>34735248</v>
      </c>
      <c r="C90">
        <v>34735236</v>
      </c>
      <c r="D90">
        <v>31443668</v>
      </c>
      <c r="E90">
        <v>17</v>
      </c>
      <c r="F90">
        <v>1</v>
      </c>
      <c r="G90">
        <v>1</v>
      </c>
      <c r="H90">
        <v>3</v>
      </c>
      <c r="I90" t="s">
        <v>276</v>
      </c>
      <c r="J90" t="s">
        <v>6</v>
      </c>
      <c r="K90" t="s">
        <v>277</v>
      </c>
      <c r="L90">
        <v>1374</v>
      </c>
      <c r="N90">
        <v>1013</v>
      </c>
      <c r="O90" t="s">
        <v>278</v>
      </c>
      <c r="P90" t="s">
        <v>278</v>
      </c>
      <c r="Q90">
        <v>1</v>
      </c>
      <c r="X90">
        <v>7.47</v>
      </c>
      <c r="Y90">
        <v>1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6</v>
      </c>
      <c r="AG90">
        <v>7.47</v>
      </c>
      <c r="AH90">
        <v>3</v>
      </c>
      <c r="AI90">
        <v>-1</v>
      </c>
      <c r="AJ90" t="s">
        <v>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ROW(Source!A55)</f>
        <v>55</v>
      </c>
      <c r="B91">
        <v>34735237</v>
      </c>
      <c r="C91">
        <v>34735236</v>
      </c>
      <c r="D91">
        <v>31715651</v>
      </c>
      <c r="E91">
        <v>1</v>
      </c>
      <c r="F91">
        <v>1</v>
      </c>
      <c r="G91">
        <v>1</v>
      </c>
      <c r="H91">
        <v>1</v>
      </c>
      <c r="I91" t="s">
        <v>244</v>
      </c>
      <c r="J91" t="s">
        <v>6</v>
      </c>
      <c r="K91" t="s">
        <v>245</v>
      </c>
      <c r="L91">
        <v>1191</v>
      </c>
      <c r="N91">
        <v>1013</v>
      </c>
      <c r="O91" t="s">
        <v>232</v>
      </c>
      <c r="P91" t="s">
        <v>232</v>
      </c>
      <c r="Q91">
        <v>1</v>
      </c>
      <c r="X91">
        <v>38.799999999999997</v>
      </c>
      <c r="Y91">
        <v>0</v>
      </c>
      <c r="Z91">
        <v>0</v>
      </c>
      <c r="AA91">
        <v>0</v>
      </c>
      <c r="AB91">
        <v>9.6199999999999992</v>
      </c>
      <c r="AC91">
        <v>0</v>
      </c>
      <c r="AD91">
        <v>1</v>
      </c>
      <c r="AE91">
        <v>1</v>
      </c>
      <c r="AF91" t="s">
        <v>6</v>
      </c>
      <c r="AG91">
        <v>38.799999999999997</v>
      </c>
      <c r="AH91">
        <v>2</v>
      </c>
      <c r="AI91">
        <v>34735237</v>
      </c>
      <c r="AJ91">
        <v>60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ROW(Source!A55)</f>
        <v>55</v>
      </c>
      <c r="B92">
        <v>34735238</v>
      </c>
      <c r="C92">
        <v>34735236</v>
      </c>
      <c r="D92">
        <v>31709492</v>
      </c>
      <c r="E92">
        <v>1</v>
      </c>
      <c r="F92">
        <v>1</v>
      </c>
      <c r="G92">
        <v>1</v>
      </c>
      <c r="H92">
        <v>1</v>
      </c>
      <c r="I92" t="s">
        <v>233</v>
      </c>
      <c r="J92" t="s">
        <v>6</v>
      </c>
      <c r="K92" t="s">
        <v>234</v>
      </c>
      <c r="L92">
        <v>1191</v>
      </c>
      <c r="N92">
        <v>1013</v>
      </c>
      <c r="O92" t="s">
        <v>232</v>
      </c>
      <c r="P92" t="s">
        <v>232</v>
      </c>
      <c r="Q92">
        <v>1</v>
      </c>
      <c r="X92">
        <v>0.12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2</v>
      </c>
      <c r="AF92" t="s">
        <v>6</v>
      </c>
      <c r="AG92">
        <v>0.12</v>
      </c>
      <c r="AH92">
        <v>2</v>
      </c>
      <c r="AI92">
        <v>34735238</v>
      </c>
      <c r="AJ92">
        <v>61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ROW(Source!A55)</f>
        <v>55</v>
      </c>
      <c r="B93">
        <v>34735239</v>
      </c>
      <c r="C93">
        <v>34735236</v>
      </c>
      <c r="D93">
        <v>31526753</v>
      </c>
      <c r="E93">
        <v>1</v>
      </c>
      <c r="F93">
        <v>1</v>
      </c>
      <c r="G93">
        <v>1</v>
      </c>
      <c r="H93">
        <v>2</v>
      </c>
      <c r="I93" t="s">
        <v>246</v>
      </c>
      <c r="J93" t="s">
        <v>247</v>
      </c>
      <c r="K93" t="s">
        <v>248</v>
      </c>
      <c r="L93">
        <v>1368</v>
      </c>
      <c r="N93">
        <v>1011</v>
      </c>
      <c r="O93" t="s">
        <v>238</v>
      </c>
      <c r="P93" t="s">
        <v>238</v>
      </c>
      <c r="Q93">
        <v>1</v>
      </c>
      <c r="X93">
        <v>0.06</v>
      </c>
      <c r="Y93">
        <v>0</v>
      </c>
      <c r="Z93">
        <v>111.99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6</v>
      </c>
      <c r="AG93">
        <v>0.06</v>
      </c>
      <c r="AH93">
        <v>2</v>
      </c>
      <c r="AI93">
        <v>34735239</v>
      </c>
      <c r="AJ93">
        <v>62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ROW(Source!A55)</f>
        <v>55</v>
      </c>
      <c r="B94">
        <v>34735240</v>
      </c>
      <c r="C94">
        <v>34735236</v>
      </c>
      <c r="D94">
        <v>31526952</v>
      </c>
      <c r="E94">
        <v>1</v>
      </c>
      <c r="F94">
        <v>1</v>
      </c>
      <c r="G94">
        <v>1</v>
      </c>
      <c r="H94">
        <v>2</v>
      </c>
      <c r="I94" t="s">
        <v>254</v>
      </c>
      <c r="J94" t="s">
        <v>255</v>
      </c>
      <c r="K94" t="s">
        <v>256</v>
      </c>
      <c r="L94">
        <v>1368</v>
      </c>
      <c r="N94">
        <v>1011</v>
      </c>
      <c r="O94" t="s">
        <v>238</v>
      </c>
      <c r="P94" t="s">
        <v>238</v>
      </c>
      <c r="Q94">
        <v>1</v>
      </c>
      <c r="X94">
        <v>0.06</v>
      </c>
      <c r="Y94">
        <v>0</v>
      </c>
      <c r="Z94">
        <v>3.28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6</v>
      </c>
      <c r="AG94">
        <v>0.06</v>
      </c>
      <c r="AH94">
        <v>2</v>
      </c>
      <c r="AI94">
        <v>34735240</v>
      </c>
      <c r="AJ94">
        <v>63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ROW(Source!A55)</f>
        <v>55</v>
      </c>
      <c r="B95">
        <v>34735241</v>
      </c>
      <c r="C95">
        <v>34735236</v>
      </c>
      <c r="D95">
        <v>31528142</v>
      </c>
      <c r="E95">
        <v>1</v>
      </c>
      <c r="F95">
        <v>1</v>
      </c>
      <c r="G95">
        <v>1</v>
      </c>
      <c r="H95">
        <v>2</v>
      </c>
      <c r="I95" t="s">
        <v>235</v>
      </c>
      <c r="J95" t="s">
        <v>236</v>
      </c>
      <c r="K95" t="s">
        <v>237</v>
      </c>
      <c r="L95">
        <v>1368</v>
      </c>
      <c r="N95">
        <v>1011</v>
      </c>
      <c r="O95" t="s">
        <v>238</v>
      </c>
      <c r="P95" t="s">
        <v>238</v>
      </c>
      <c r="Q95">
        <v>1</v>
      </c>
      <c r="X95">
        <v>0.06</v>
      </c>
      <c r="Y95">
        <v>0</v>
      </c>
      <c r="Z95">
        <v>65.709999999999994</v>
      </c>
      <c r="AA95">
        <v>11.6</v>
      </c>
      <c r="AB95">
        <v>0</v>
      </c>
      <c r="AC95">
        <v>0</v>
      </c>
      <c r="AD95">
        <v>1</v>
      </c>
      <c r="AE95">
        <v>0</v>
      </c>
      <c r="AF95" t="s">
        <v>6</v>
      </c>
      <c r="AG95">
        <v>0.06</v>
      </c>
      <c r="AH95">
        <v>2</v>
      </c>
      <c r="AI95">
        <v>34735241</v>
      </c>
      <c r="AJ95">
        <v>64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ROW(Source!A55)</f>
        <v>55</v>
      </c>
      <c r="B96">
        <v>34735242</v>
      </c>
      <c r="C96">
        <v>34735236</v>
      </c>
      <c r="D96">
        <v>31447084</v>
      </c>
      <c r="E96">
        <v>1</v>
      </c>
      <c r="F96">
        <v>1</v>
      </c>
      <c r="G96">
        <v>1</v>
      </c>
      <c r="H96">
        <v>3</v>
      </c>
      <c r="I96" t="s">
        <v>321</v>
      </c>
      <c r="J96" t="s">
        <v>322</v>
      </c>
      <c r="K96" t="s">
        <v>323</v>
      </c>
      <c r="L96">
        <v>1346</v>
      </c>
      <c r="N96">
        <v>1009</v>
      </c>
      <c r="O96" t="s">
        <v>272</v>
      </c>
      <c r="P96" t="s">
        <v>272</v>
      </c>
      <c r="Q96">
        <v>1</v>
      </c>
      <c r="X96">
        <v>0.02</v>
      </c>
      <c r="Y96">
        <v>23.17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6</v>
      </c>
      <c r="AG96">
        <v>0.02</v>
      </c>
      <c r="AH96">
        <v>3</v>
      </c>
      <c r="AI96">
        <v>-1</v>
      </c>
      <c r="AJ96" t="s">
        <v>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ROW(Source!A55)</f>
        <v>55</v>
      </c>
      <c r="B97">
        <v>34735243</v>
      </c>
      <c r="C97">
        <v>34735236</v>
      </c>
      <c r="D97">
        <v>31449051</v>
      </c>
      <c r="E97">
        <v>1</v>
      </c>
      <c r="F97">
        <v>1</v>
      </c>
      <c r="G97">
        <v>1</v>
      </c>
      <c r="H97">
        <v>3</v>
      </c>
      <c r="I97" t="s">
        <v>286</v>
      </c>
      <c r="J97" t="s">
        <v>287</v>
      </c>
      <c r="K97" t="s">
        <v>288</v>
      </c>
      <c r="L97">
        <v>1346</v>
      </c>
      <c r="N97">
        <v>1009</v>
      </c>
      <c r="O97" t="s">
        <v>272</v>
      </c>
      <c r="P97" t="s">
        <v>272</v>
      </c>
      <c r="Q97">
        <v>1</v>
      </c>
      <c r="X97">
        <v>5</v>
      </c>
      <c r="Y97">
        <v>9.0399999999999991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6</v>
      </c>
      <c r="AG97">
        <v>5</v>
      </c>
      <c r="AH97">
        <v>3</v>
      </c>
      <c r="AI97">
        <v>-1</v>
      </c>
      <c r="AJ97" t="s">
        <v>6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ROW(Source!A55)</f>
        <v>55</v>
      </c>
      <c r="B98">
        <v>34735244</v>
      </c>
      <c r="C98">
        <v>34735236</v>
      </c>
      <c r="D98">
        <v>31449150</v>
      </c>
      <c r="E98">
        <v>1</v>
      </c>
      <c r="F98">
        <v>1</v>
      </c>
      <c r="G98">
        <v>1</v>
      </c>
      <c r="H98">
        <v>3</v>
      </c>
      <c r="I98" t="s">
        <v>324</v>
      </c>
      <c r="J98" t="s">
        <v>325</v>
      </c>
      <c r="K98" t="s">
        <v>326</v>
      </c>
      <c r="L98">
        <v>1348</v>
      </c>
      <c r="N98">
        <v>1009</v>
      </c>
      <c r="O98" t="s">
        <v>44</v>
      </c>
      <c r="P98" t="s">
        <v>44</v>
      </c>
      <c r="Q98">
        <v>1000</v>
      </c>
      <c r="X98">
        <v>1.4999999999999999E-4</v>
      </c>
      <c r="Y98">
        <v>8475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6</v>
      </c>
      <c r="AG98">
        <v>1.4999999999999999E-4</v>
      </c>
      <c r="AH98">
        <v>3</v>
      </c>
      <c r="AI98">
        <v>-1</v>
      </c>
      <c r="AJ98" t="s">
        <v>6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ROW(Source!A55)</f>
        <v>55</v>
      </c>
      <c r="B99">
        <v>34735245</v>
      </c>
      <c r="C99">
        <v>34735236</v>
      </c>
      <c r="D99">
        <v>31449933</v>
      </c>
      <c r="E99">
        <v>1</v>
      </c>
      <c r="F99">
        <v>1</v>
      </c>
      <c r="G99">
        <v>1</v>
      </c>
      <c r="H99">
        <v>3</v>
      </c>
      <c r="I99" t="s">
        <v>306</v>
      </c>
      <c r="J99" t="s">
        <v>307</v>
      </c>
      <c r="K99" t="s">
        <v>308</v>
      </c>
      <c r="L99">
        <v>1346</v>
      </c>
      <c r="N99">
        <v>1009</v>
      </c>
      <c r="O99" t="s">
        <v>272</v>
      </c>
      <c r="P99" t="s">
        <v>272</v>
      </c>
      <c r="Q99">
        <v>1</v>
      </c>
      <c r="X99">
        <v>0.1</v>
      </c>
      <c r="Y99">
        <v>23.09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6</v>
      </c>
      <c r="AG99">
        <v>0.1</v>
      </c>
      <c r="AH99">
        <v>3</v>
      </c>
      <c r="AI99">
        <v>-1</v>
      </c>
      <c r="AJ99" t="s">
        <v>6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ROW(Source!A55)</f>
        <v>55</v>
      </c>
      <c r="B100">
        <v>34735246</v>
      </c>
      <c r="C100">
        <v>34735236</v>
      </c>
      <c r="D100">
        <v>31475030</v>
      </c>
      <c r="E100">
        <v>1</v>
      </c>
      <c r="F100">
        <v>1</v>
      </c>
      <c r="G100">
        <v>1</v>
      </c>
      <c r="H100">
        <v>3</v>
      </c>
      <c r="I100" t="s">
        <v>327</v>
      </c>
      <c r="J100" t="s">
        <v>328</v>
      </c>
      <c r="K100" t="s">
        <v>329</v>
      </c>
      <c r="L100">
        <v>1339</v>
      </c>
      <c r="N100">
        <v>1007</v>
      </c>
      <c r="O100" t="s">
        <v>296</v>
      </c>
      <c r="P100" t="s">
        <v>296</v>
      </c>
      <c r="Q100">
        <v>1</v>
      </c>
      <c r="X100">
        <v>0.03</v>
      </c>
      <c r="Y100">
        <v>684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6</v>
      </c>
      <c r="AG100">
        <v>0.03</v>
      </c>
      <c r="AH100">
        <v>3</v>
      </c>
      <c r="AI100">
        <v>-1</v>
      </c>
      <c r="AJ100" t="s">
        <v>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ROW(Source!A55)</f>
        <v>55</v>
      </c>
      <c r="B101">
        <v>34735247</v>
      </c>
      <c r="C101">
        <v>34735236</v>
      </c>
      <c r="D101">
        <v>31506722</v>
      </c>
      <c r="E101">
        <v>1</v>
      </c>
      <c r="F101">
        <v>1</v>
      </c>
      <c r="G101">
        <v>1</v>
      </c>
      <c r="H101">
        <v>3</v>
      </c>
      <c r="I101" t="s">
        <v>330</v>
      </c>
      <c r="J101" t="s">
        <v>331</v>
      </c>
      <c r="K101" t="s">
        <v>332</v>
      </c>
      <c r="L101">
        <v>1301</v>
      </c>
      <c r="N101">
        <v>1003</v>
      </c>
      <c r="O101" t="s">
        <v>333</v>
      </c>
      <c r="P101" t="s">
        <v>333</v>
      </c>
      <c r="Q101">
        <v>1</v>
      </c>
      <c r="X101">
        <v>1.6</v>
      </c>
      <c r="Y101">
        <v>11.5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6</v>
      </c>
      <c r="AG101">
        <v>1.6</v>
      </c>
      <c r="AH101">
        <v>3</v>
      </c>
      <c r="AI101">
        <v>-1</v>
      </c>
      <c r="AJ101" t="s">
        <v>6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ROW(Source!A55)</f>
        <v>55</v>
      </c>
      <c r="B102">
        <v>34735248</v>
      </c>
      <c r="C102">
        <v>34735236</v>
      </c>
      <c r="D102">
        <v>31443668</v>
      </c>
      <c r="E102">
        <v>17</v>
      </c>
      <c r="F102">
        <v>1</v>
      </c>
      <c r="G102">
        <v>1</v>
      </c>
      <c r="H102">
        <v>3</v>
      </c>
      <c r="I102" t="s">
        <v>276</v>
      </c>
      <c r="J102" t="s">
        <v>6</v>
      </c>
      <c r="K102" t="s">
        <v>277</v>
      </c>
      <c r="L102">
        <v>1374</v>
      </c>
      <c r="N102">
        <v>1013</v>
      </c>
      <c r="O102" t="s">
        <v>278</v>
      </c>
      <c r="P102" t="s">
        <v>278</v>
      </c>
      <c r="Q102">
        <v>1</v>
      </c>
      <c r="X102">
        <v>7.47</v>
      </c>
      <c r="Y102">
        <v>1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6</v>
      </c>
      <c r="AG102">
        <v>7.47</v>
      </c>
      <c r="AH102">
        <v>3</v>
      </c>
      <c r="AI102">
        <v>-1</v>
      </c>
      <c r="AJ102" t="s">
        <v>6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ROW(Source!A60)</f>
        <v>60</v>
      </c>
      <c r="B103">
        <v>34735218</v>
      </c>
      <c r="C103">
        <v>34735217</v>
      </c>
      <c r="D103">
        <v>31717381</v>
      </c>
      <c r="E103">
        <v>1</v>
      </c>
      <c r="F103">
        <v>1</v>
      </c>
      <c r="G103">
        <v>1</v>
      </c>
      <c r="H103">
        <v>1</v>
      </c>
      <c r="I103" t="s">
        <v>257</v>
      </c>
      <c r="J103" t="s">
        <v>6</v>
      </c>
      <c r="K103" t="s">
        <v>258</v>
      </c>
      <c r="L103">
        <v>1191</v>
      </c>
      <c r="N103">
        <v>1013</v>
      </c>
      <c r="O103" t="s">
        <v>232</v>
      </c>
      <c r="P103" t="s">
        <v>232</v>
      </c>
      <c r="Q103">
        <v>1</v>
      </c>
      <c r="X103">
        <v>6.02</v>
      </c>
      <c r="Y103">
        <v>0</v>
      </c>
      <c r="Z103">
        <v>0</v>
      </c>
      <c r="AA103">
        <v>0</v>
      </c>
      <c r="AB103">
        <v>9.18</v>
      </c>
      <c r="AC103">
        <v>0</v>
      </c>
      <c r="AD103">
        <v>1</v>
      </c>
      <c r="AE103">
        <v>1</v>
      </c>
      <c r="AF103" t="s">
        <v>6</v>
      </c>
      <c r="AG103">
        <v>6.02</v>
      </c>
      <c r="AH103">
        <v>2</v>
      </c>
      <c r="AI103">
        <v>34735218</v>
      </c>
      <c r="AJ103">
        <v>67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ROW(Source!A60)</f>
        <v>60</v>
      </c>
      <c r="B104">
        <v>34735219</v>
      </c>
      <c r="C104">
        <v>34735217</v>
      </c>
      <c r="D104">
        <v>31709492</v>
      </c>
      <c r="E104">
        <v>1</v>
      </c>
      <c r="F104">
        <v>1</v>
      </c>
      <c r="G104">
        <v>1</v>
      </c>
      <c r="H104">
        <v>1</v>
      </c>
      <c r="I104" t="s">
        <v>233</v>
      </c>
      <c r="J104" t="s">
        <v>6</v>
      </c>
      <c r="K104" t="s">
        <v>234</v>
      </c>
      <c r="L104">
        <v>1191</v>
      </c>
      <c r="N104">
        <v>1013</v>
      </c>
      <c r="O104" t="s">
        <v>232</v>
      </c>
      <c r="P104" t="s">
        <v>232</v>
      </c>
      <c r="Q104">
        <v>1</v>
      </c>
      <c r="X104">
        <v>0.04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2</v>
      </c>
      <c r="AF104" t="s">
        <v>6</v>
      </c>
      <c r="AG104">
        <v>0.04</v>
      </c>
      <c r="AH104">
        <v>2</v>
      </c>
      <c r="AI104">
        <v>34735219</v>
      </c>
      <c r="AJ104">
        <v>68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ROW(Source!A60)</f>
        <v>60</v>
      </c>
      <c r="B105">
        <v>34735220</v>
      </c>
      <c r="C105">
        <v>34735217</v>
      </c>
      <c r="D105">
        <v>31528142</v>
      </c>
      <c r="E105">
        <v>1</v>
      </c>
      <c r="F105">
        <v>1</v>
      </c>
      <c r="G105">
        <v>1</v>
      </c>
      <c r="H105">
        <v>2</v>
      </c>
      <c r="I105" t="s">
        <v>235</v>
      </c>
      <c r="J105" t="s">
        <v>236</v>
      </c>
      <c r="K105" t="s">
        <v>237</v>
      </c>
      <c r="L105">
        <v>1368</v>
      </c>
      <c r="N105">
        <v>1011</v>
      </c>
      <c r="O105" t="s">
        <v>238</v>
      </c>
      <c r="P105" t="s">
        <v>238</v>
      </c>
      <c r="Q105">
        <v>1</v>
      </c>
      <c r="X105">
        <v>0.04</v>
      </c>
      <c r="Y105">
        <v>0</v>
      </c>
      <c r="Z105">
        <v>65.709999999999994</v>
      </c>
      <c r="AA105">
        <v>11.6</v>
      </c>
      <c r="AB105">
        <v>0</v>
      </c>
      <c r="AC105">
        <v>0</v>
      </c>
      <c r="AD105">
        <v>1</v>
      </c>
      <c r="AE105">
        <v>0</v>
      </c>
      <c r="AF105" t="s">
        <v>6</v>
      </c>
      <c r="AG105">
        <v>0.04</v>
      </c>
      <c r="AH105">
        <v>2</v>
      </c>
      <c r="AI105">
        <v>34735220</v>
      </c>
      <c r="AJ105">
        <v>69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ROW(Source!A60)</f>
        <v>60</v>
      </c>
      <c r="B106">
        <v>34735221</v>
      </c>
      <c r="C106">
        <v>34735217</v>
      </c>
      <c r="D106">
        <v>31528446</v>
      </c>
      <c r="E106">
        <v>1</v>
      </c>
      <c r="F106">
        <v>1</v>
      </c>
      <c r="G106">
        <v>1</v>
      </c>
      <c r="H106">
        <v>2</v>
      </c>
      <c r="I106" t="s">
        <v>249</v>
      </c>
      <c r="J106" t="s">
        <v>250</v>
      </c>
      <c r="K106" t="s">
        <v>251</v>
      </c>
      <c r="L106">
        <v>1368</v>
      </c>
      <c r="N106">
        <v>1011</v>
      </c>
      <c r="O106" t="s">
        <v>238</v>
      </c>
      <c r="P106" t="s">
        <v>238</v>
      </c>
      <c r="Q106">
        <v>1</v>
      </c>
      <c r="X106">
        <v>0.93</v>
      </c>
      <c r="Y106">
        <v>0</v>
      </c>
      <c r="Z106">
        <v>8.1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6</v>
      </c>
      <c r="AG106">
        <v>0.93</v>
      </c>
      <c r="AH106">
        <v>2</v>
      </c>
      <c r="AI106">
        <v>34735221</v>
      </c>
      <c r="AJ106">
        <v>70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ROW(Source!A60)</f>
        <v>60</v>
      </c>
      <c r="B107">
        <v>34735222</v>
      </c>
      <c r="C107">
        <v>34735217</v>
      </c>
      <c r="D107">
        <v>31447872</v>
      </c>
      <c r="E107">
        <v>1</v>
      </c>
      <c r="F107">
        <v>1</v>
      </c>
      <c r="G107">
        <v>1</v>
      </c>
      <c r="H107">
        <v>3</v>
      </c>
      <c r="I107" t="s">
        <v>334</v>
      </c>
      <c r="J107" t="s">
        <v>335</v>
      </c>
      <c r="K107" t="s">
        <v>336</v>
      </c>
      <c r="L107">
        <v>1348</v>
      </c>
      <c r="N107">
        <v>1009</v>
      </c>
      <c r="O107" t="s">
        <v>44</v>
      </c>
      <c r="P107" t="s">
        <v>44</v>
      </c>
      <c r="Q107">
        <v>1000</v>
      </c>
      <c r="X107">
        <v>8.0000000000000004E-4</v>
      </c>
      <c r="Y107">
        <v>10362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6</v>
      </c>
      <c r="AG107">
        <v>8.0000000000000004E-4</v>
      </c>
      <c r="AH107">
        <v>3</v>
      </c>
      <c r="AI107">
        <v>-1</v>
      </c>
      <c r="AJ107" t="s">
        <v>6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ROW(Source!A60)</f>
        <v>60</v>
      </c>
      <c r="B108">
        <v>34735223</v>
      </c>
      <c r="C108">
        <v>34735217</v>
      </c>
      <c r="D108">
        <v>31449050</v>
      </c>
      <c r="E108">
        <v>1</v>
      </c>
      <c r="F108">
        <v>1</v>
      </c>
      <c r="G108">
        <v>1</v>
      </c>
      <c r="H108">
        <v>3</v>
      </c>
      <c r="I108" t="s">
        <v>337</v>
      </c>
      <c r="J108" t="s">
        <v>338</v>
      </c>
      <c r="K108" t="s">
        <v>288</v>
      </c>
      <c r="L108">
        <v>1348</v>
      </c>
      <c r="N108">
        <v>1009</v>
      </c>
      <c r="O108" t="s">
        <v>44</v>
      </c>
      <c r="P108" t="s">
        <v>44</v>
      </c>
      <c r="Q108">
        <v>1000</v>
      </c>
      <c r="X108">
        <v>6.9999999999999999E-4</v>
      </c>
      <c r="Y108">
        <v>9040.01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6</v>
      </c>
      <c r="AG108">
        <v>6.9999999999999999E-4</v>
      </c>
      <c r="AH108">
        <v>3</v>
      </c>
      <c r="AI108">
        <v>-1</v>
      </c>
      <c r="AJ108" t="s">
        <v>6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ROW(Source!A60)</f>
        <v>60</v>
      </c>
      <c r="B109">
        <v>34735224</v>
      </c>
      <c r="C109">
        <v>34735217</v>
      </c>
      <c r="D109">
        <v>31440812</v>
      </c>
      <c r="E109">
        <v>17</v>
      </c>
      <c r="F109">
        <v>1</v>
      </c>
      <c r="G109">
        <v>1</v>
      </c>
      <c r="H109">
        <v>3</v>
      </c>
      <c r="I109" t="s">
        <v>339</v>
      </c>
      <c r="J109" t="s">
        <v>6</v>
      </c>
      <c r="K109" t="s">
        <v>340</v>
      </c>
      <c r="L109">
        <v>1339</v>
      </c>
      <c r="N109">
        <v>1007</v>
      </c>
      <c r="O109" t="s">
        <v>296</v>
      </c>
      <c r="P109" t="s">
        <v>296</v>
      </c>
      <c r="Q109">
        <v>1</v>
      </c>
      <c r="X109">
        <v>0.01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 t="s">
        <v>6</v>
      </c>
      <c r="AG109">
        <v>0.01</v>
      </c>
      <c r="AH109">
        <v>3</v>
      </c>
      <c r="AI109">
        <v>-1</v>
      </c>
      <c r="AJ109" t="s">
        <v>6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ROW(Source!A60)</f>
        <v>60</v>
      </c>
      <c r="B110">
        <v>34735225</v>
      </c>
      <c r="C110">
        <v>34735217</v>
      </c>
      <c r="D110">
        <v>31492017</v>
      </c>
      <c r="E110">
        <v>1</v>
      </c>
      <c r="F110">
        <v>1</v>
      </c>
      <c r="G110">
        <v>1</v>
      </c>
      <c r="H110">
        <v>3</v>
      </c>
      <c r="I110" t="s">
        <v>341</v>
      </c>
      <c r="J110" t="s">
        <v>342</v>
      </c>
      <c r="K110" t="s">
        <v>343</v>
      </c>
      <c r="L110">
        <v>1346</v>
      </c>
      <c r="N110">
        <v>1009</v>
      </c>
      <c r="O110" t="s">
        <v>272</v>
      </c>
      <c r="P110" t="s">
        <v>272</v>
      </c>
      <c r="Q110">
        <v>1</v>
      </c>
      <c r="X110">
        <v>100</v>
      </c>
      <c r="Y110">
        <v>8.52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6</v>
      </c>
      <c r="AG110">
        <v>100</v>
      </c>
      <c r="AH110">
        <v>3</v>
      </c>
      <c r="AI110">
        <v>-1</v>
      </c>
      <c r="AJ110" t="s">
        <v>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ROW(Source!A61)</f>
        <v>61</v>
      </c>
      <c r="B111">
        <v>34735218</v>
      </c>
      <c r="C111">
        <v>34735217</v>
      </c>
      <c r="D111">
        <v>31717381</v>
      </c>
      <c r="E111">
        <v>1</v>
      </c>
      <c r="F111">
        <v>1</v>
      </c>
      <c r="G111">
        <v>1</v>
      </c>
      <c r="H111">
        <v>1</v>
      </c>
      <c r="I111" t="s">
        <v>257</v>
      </c>
      <c r="J111" t="s">
        <v>6</v>
      </c>
      <c r="K111" t="s">
        <v>258</v>
      </c>
      <c r="L111">
        <v>1191</v>
      </c>
      <c r="N111">
        <v>1013</v>
      </c>
      <c r="O111" t="s">
        <v>232</v>
      </c>
      <c r="P111" t="s">
        <v>232</v>
      </c>
      <c r="Q111">
        <v>1</v>
      </c>
      <c r="X111">
        <v>6.02</v>
      </c>
      <c r="Y111">
        <v>0</v>
      </c>
      <c r="Z111">
        <v>0</v>
      </c>
      <c r="AA111">
        <v>0</v>
      </c>
      <c r="AB111">
        <v>9.18</v>
      </c>
      <c r="AC111">
        <v>0</v>
      </c>
      <c r="AD111">
        <v>1</v>
      </c>
      <c r="AE111">
        <v>1</v>
      </c>
      <c r="AF111" t="s">
        <v>6</v>
      </c>
      <c r="AG111">
        <v>6.02</v>
      </c>
      <c r="AH111">
        <v>2</v>
      </c>
      <c r="AI111">
        <v>34735218</v>
      </c>
      <c r="AJ111">
        <v>72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ROW(Source!A61)</f>
        <v>61</v>
      </c>
      <c r="B112">
        <v>34735219</v>
      </c>
      <c r="C112">
        <v>34735217</v>
      </c>
      <c r="D112">
        <v>31709492</v>
      </c>
      <c r="E112">
        <v>1</v>
      </c>
      <c r="F112">
        <v>1</v>
      </c>
      <c r="G112">
        <v>1</v>
      </c>
      <c r="H112">
        <v>1</v>
      </c>
      <c r="I112" t="s">
        <v>233</v>
      </c>
      <c r="J112" t="s">
        <v>6</v>
      </c>
      <c r="K112" t="s">
        <v>234</v>
      </c>
      <c r="L112">
        <v>1191</v>
      </c>
      <c r="N112">
        <v>1013</v>
      </c>
      <c r="O112" t="s">
        <v>232</v>
      </c>
      <c r="P112" t="s">
        <v>232</v>
      </c>
      <c r="Q112">
        <v>1</v>
      </c>
      <c r="X112">
        <v>0.04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2</v>
      </c>
      <c r="AF112" t="s">
        <v>6</v>
      </c>
      <c r="AG112">
        <v>0.04</v>
      </c>
      <c r="AH112">
        <v>2</v>
      </c>
      <c r="AI112">
        <v>34735219</v>
      </c>
      <c r="AJ112">
        <v>73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ROW(Source!A61)</f>
        <v>61</v>
      </c>
      <c r="B113">
        <v>34735220</v>
      </c>
      <c r="C113">
        <v>34735217</v>
      </c>
      <c r="D113">
        <v>31528142</v>
      </c>
      <c r="E113">
        <v>1</v>
      </c>
      <c r="F113">
        <v>1</v>
      </c>
      <c r="G113">
        <v>1</v>
      </c>
      <c r="H113">
        <v>2</v>
      </c>
      <c r="I113" t="s">
        <v>235</v>
      </c>
      <c r="J113" t="s">
        <v>236</v>
      </c>
      <c r="K113" t="s">
        <v>237</v>
      </c>
      <c r="L113">
        <v>1368</v>
      </c>
      <c r="N113">
        <v>1011</v>
      </c>
      <c r="O113" t="s">
        <v>238</v>
      </c>
      <c r="P113" t="s">
        <v>238</v>
      </c>
      <c r="Q113">
        <v>1</v>
      </c>
      <c r="X113">
        <v>0.04</v>
      </c>
      <c r="Y113">
        <v>0</v>
      </c>
      <c r="Z113">
        <v>65.709999999999994</v>
      </c>
      <c r="AA113">
        <v>11.6</v>
      </c>
      <c r="AB113">
        <v>0</v>
      </c>
      <c r="AC113">
        <v>0</v>
      </c>
      <c r="AD113">
        <v>1</v>
      </c>
      <c r="AE113">
        <v>0</v>
      </c>
      <c r="AF113" t="s">
        <v>6</v>
      </c>
      <c r="AG113">
        <v>0.04</v>
      </c>
      <c r="AH113">
        <v>2</v>
      </c>
      <c r="AI113">
        <v>34735220</v>
      </c>
      <c r="AJ113">
        <v>74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ROW(Source!A61)</f>
        <v>61</v>
      </c>
      <c r="B114">
        <v>34735221</v>
      </c>
      <c r="C114">
        <v>34735217</v>
      </c>
      <c r="D114">
        <v>31528446</v>
      </c>
      <c r="E114">
        <v>1</v>
      </c>
      <c r="F114">
        <v>1</v>
      </c>
      <c r="G114">
        <v>1</v>
      </c>
      <c r="H114">
        <v>2</v>
      </c>
      <c r="I114" t="s">
        <v>249</v>
      </c>
      <c r="J114" t="s">
        <v>250</v>
      </c>
      <c r="K114" t="s">
        <v>251</v>
      </c>
      <c r="L114">
        <v>1368</v>
      </c>
      <c r="N114">
        <v>1011</v>
      </c>
      <c r="O114" t="s">
        <v>238</v>
      </c>
      <c r="P114" t="s">
        <v>238</v>
      </c>
      <c r="Q114">
        <v>1</v>
      </c>
      <c r="X114">
        <v>0.93</v>
      </c>
      <c r="Y114">
        <v>0</v>
      </c>
      <c r="Z114">
        <v>8.1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6</v>
      </c>
      <c r="AG114">
        <v>0.93</v>
      </c>
      <c r="AH114">
        <v>2</v>
      </c>
      <c r="AI114">
        <v>34735221</v>
      </c>
      <c r="AJ114">
        <v>75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ROW(Source!A61)</f>
        <v>61</v>
      </c>
      <c r="B115">
        <v>34735222</v>
      </c>
      <c r="C115">
        <v>34735217</v>
      </c>
      <c r="D115">
        <v>31447872</v>
      </c>
      <c r="E115">
        <v>1</v>
      </c>
      <c r="F115">
        <v>1</v>
      </c>
      <c r="G115">
        <v>1</v>
      </c>
      <c r="H115">
        <v>3</v>
      </c>
      <c r="I115" t="s">
        <v>334</v>
      </c>
      <c r="J115" t="s">
        <v>335</v>
      </c>
      <c r="K115" t="s">
        <v>336</v>
      </c>
      <c r="L115">
        <v>1348</v>
      </c>
      <c r="N115">
        <v>1009</v>
      </c>
      <c r="O115" t="s">
        <v>44</v>
      </c>
      <c r="P115" t="s">
        <v>44</v>
      </c>
      <c r="Q115">
        <v>1000</v>
      </c>
      <c r="X115">
        <v>8.0000000000000004E-4</v>
      </c>
      <c r="Y115">
        <v>10362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6</v>
      </c>
      <c r="AG115">
        <v>8.0000000000000004E-4</v>
      </c>
      <c r="AH115">
        <v>3</v>
      </c>
      <c r="AI115">
        <v>-1</v>
      </c>
      <c r="AJ115" t="s">
        <v>6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ROW(Source!A61)</f>
        <v>61</v>
      </c>
      <c r="B116">
        <v>34735223</v>
      </c>
      <c r="C116">
        <v>34735217</v>
      </c>
      <c r="D116">
        <v>31449050</v>
      </c>
      <c r="E116">
        <v>1</v>
      </c>
      <c r="F116">
        <v>1</v>
      </c>
      <c r="G116">
        <v>1</v>
      </c>
      <c r="H116">
        <v>3</v>
      </c>
      <c r="I116" t="s">
        <v>337</v>
      </c>
      <c r="J116" t="s">
        <v>338</v>
      </c>
      <c r="K116" t="s">
        <v>288</v>
      </c>
      <c r="L116">
        <v>1348</v>
      </c>
      <c r="N116">
        <v>1009</v>
      </c>
      <c r="O116" t="s">
        <v>44</v>
      </c>
      <c r="P116" t="s">
        <v>44</v>
      </c>
      <c r="Q116">
        <v>1000</v>
      </c>
      <c r="X116">
        <v>6.9999999999999999E-4</v>
      </c>
      <c r="Y116">
        <v>9040.01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6</v>
      </c>
      <c r="AG116">
        <v>6.9999999999999999E-4</v>
      </c>
      <c r="AH116">
        <v>3</v>
      </c>
      <c r="AI116">
        <v>-1</v>
      </c>
      <c r="AJ116" t="s">
        <v>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ROW(Source!A61)</f>
        <v>61</v>
      </c>
      <c r="B117">
        <v>34735224</v>
      </c>
      <c r="C117">
        <v>34735217</v>
      </c>
      <c r="D117">
        <v>31440812</v>
      </c>
      <c r="E117">
        <v>17</v>
      </c>
      <c r="F117">
        <v>1</v>
      </c>
      <c r="G117">
        <v>1</v>
      </c>
      <c r="H117">
        <v>3</v>
      </c>
      <c r="I117" t="s">
        <v>339</v>
      </c>
      <c r="J117" t="s">
        <v>6</v>
      </c>
      <c r="K117" t="s">
        <v>340</v>
      </c>
      <c r="L117">
        <v>1339</v>
      </c>
      <c r="N117">
        <v>1007</v>
      </c>
      <c r="O117" t="s">
        <v>296</v>
      </c>
      <c r="P117" t="s">
        <v>296</v>
      </c>
      <c r="Q117">
        <v>1</v>
      </c>
      <c r="X117">
        <v>0.01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 t="s">
        <v>6</v>
      </c>
      <c r="AG117">
        <v>0.01</v>
      </c>
      <c r="AH117">
        <v>3</v>
      </c>
      <c r="AI117">
        <v>-1</v>
      </c>
      <c r="AJ117" t="s">
        <v>6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ROW(Source!A61)</f>
        <v>61</v>
      </c>
      <c r="B118">
        <v>34735225</v>
      </c>
      <c r="C118">
        <v>34735217</v>
      </c>
      <c r="D118">
        <v>31492017</v>
      </c>
      <c r="E118">
        <v>1</v>
      </c>
      <c r="F118">
        <v>1</v>
      </c>
      <c r="G118">
        <v>1</v>
      </c>
      <c r="H118">
        <v>3</v>
      </c>
      <c r="I118" t="s">
        <v>341</v>
      </c>
      <c r="J118" t="s">
        <v>342</v>
      </c>
      <c r="K118" t="s">
        <v>343</v>
      </c>
      <c r="L118">
        <v>1346</v>
      </c>
      <c r="N118">
        <v>1009</v>
      </c>
      <c r="O118" t="s">
        <v>272</v>
      </c>
      <c r="P118" t="s">
        <v>272</v>
      </c>
      <c r="Q118">
        <v>1</v>
      </c>
      <c r="X118">
        <v>100</v>
      </c>
      <c r="Y118">
        <v>8.52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6</v>
      </c>
      <c r="AG118">
        <v>100</v>
      </c>
      <c r="AH118">
        <v>3</v>
      </c>
      <c r="AI118">
        <v>-1</v>
      </c>
      <c r="AJ118" t="s">
        <v>6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ROW(Source!A64)</f>
        <v>64</v>
      </c>
      <c r="B119">
        <v>34735650</v>
      </c>
      <c r="C119">
        <v>34735649</v>
      </c>
      <c r="D119">
        <v>32163921</v>
      </c>
      <c r="E119">
        <v>1</v>
      </c>
      <c r="F119">
        <v>1</v>
      </c>
      <c r="G119">
        <v>1</v>
      </c>
      <c r="H119">
        <v>1</v>
      </c>
      <c r="I119" t="s">
        <v>259</v>
      </c>
      <c r="J119" t="s">
        <v>6</v>
      </c>
      <c r="K119" t="s">
        <v>260</v>
      </c>
      <c r="L119">
        <v>1191</v>
      </c>
      <c r="N119">
        <v>1013</v>
      </c>
      <c r="O119" t="s">
        <v>232</v>
      </c>
      <c r="P119" t="s">
        <v>232</v>
      </c>
      <c r="Q119">
        <v>1</v>
      </c>
      <c r="X119">
        <v>0.67</v>
      </c>
      <c r="Y119">
        <v>0</v>
      </c>
      <c r="Z119">
        <v>0</v>
      </c>
      <c r="AA119">
        <v>0</v>
      </c>
      <c r="AB119">
        <v>10.210000000000001</v>
      </c>
      <c r="AC119">
        <v>0</v>
      </c>
      <c r="AD119">
        <v>1</v>
      </c>
      <c r="AE119">
        <v>1</v>
      </c>
      <c r="AF119" t="s">
        <v>6</v>
      </c>
      <c r="AG119">
        <v>0.67</v>
      </c>
      <c r="AH119">
        <v>2</v>
      </c>
      <c r="AI119">
        <v>34735650</v>
      </c>
      <c r="AJ119">
        <v>77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ROW(Source!A64)</f>
        <v>64</v>
      </c>
      <c r="B120">
        <v>34735651</v>
      </c>
      <c r="C120">
        <v>34735649</v>
      </c>
      <c r="D120">
        <v>32159941</v>
      </c>
      <c r="E120">
        <v>1</v>
      </c>
      <c r="F120">
        <v>1</v>
      </c>
      <c r="G120">
        <v>1</v>
      </c>
      <c r="H120">
        <v>1</v>
      </c>
      <c r="I120" t="s">
        <v>261</v>
      </c>
      <c r="J120" t="s">
        <v>6</v>
      </c>
      <c r="K120" t="s">
        <v>262</v>
      </c>
      <c r="L120">
        <v>1191</v>
      </c>
      <c r="N120">
        <v>1013</v>
      </c>
      <c r="O120" t="s">
        <v>232</v>
      </c>
      <c r="P120" t="s">
        <v>232</v>
      </c>
      <c r="Q120">
        <v>1</v>
      </c>
      <c r="X120">
        <v>1.34</v>
      </c>
      <c r="Y120">
        <v>0</v>
      </c>
      <c r="Z120">
        <v>0</v>
      </c>
      <c r="AA120">
        <v>0</v>
      </c>
      <c r="AB120">
        <v>16.93</v>
      </c>
      <c r="AC120">
        <v>0</v>
      </c>
      <c r="AD120">
        <v>1</v>
      </c>
      <c r="AE120">
        <v>1</v>
      </c>
      <c r="AF120" t="s">
        <v>6</v>
      </c>
      <c r="AG120">
        <v>1.34</v>
      </c>
      <c r="AH120">
        <v>2</v>
      </c>
      <c r="AI120">
        <v>34735651</v>
      </c>
      <c r="AJ120">
        <v>78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ROW(Source!A64)</f>
        <v>64</v>
      </c>
      <c r="B121">
        <v>34735652</v>
      </c>
      <c r="C121">
        <v>34735649</v>
      </c>
      <c r="D121">
        <v>32000304</v>
      </c>
      <c r="E121">
        <v>1</v>
      </c>
      <c r="F121">
        <v>1</v>
      </c>
      <c r="G121">
        <v>1</v>
      </c>
      <c r="H121">
        <v>1</v>
      </c>
      <c r="I121" t="s">
        <v>263</v>
      </c>
      <c r="J121" t="s">
        <v>6</v>
      </c>
      <c r="K121" t="s">
        <v>264</v>
      </c>
      <c r="L121">
        <v>1191</v>
      </c>
      <c r="N121">
        <v>1013</v>
      </c>
      <c r="O121" t="s">
        <v>232</v>
      </c>
      <c r="P121" t="s">
        <v>232</v>
      </c>
      <c r="Q121">
        <v>1</v>
      </c>
      <c r="X121">
        <v>2.68</v>
      </c>
      <c r="Y121">
        <v>0</v>
      </c>
      <c r="Z121">
        <v>0</v>
      </c>
      <c r="AA121">
        <v>0</v>
      </c>
      <c r="AB121">
        <v>15.49</v>
      </c>
      <c r="AC121">
        <v>0</v>
      </c>
      <c r="AD121">
        <v>1</v>
      </c>
      <c r="AE121">
        <v>1</v>
      </c>
      <c r="AF121" t="s">
        <v>6</v>
      </c>
      <c r="AG121">
        <v>2.68</v>
      </c>
      <c r="AH121">
        <v>2</v>
      </c>
      <c r="AI121">
        <v>34735652</v>
      </c>
      <c r="AJ121">
        <v>79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ROW(Source!A64)</f>
        <v>64</v>
      </c>
      <c r="B122">
        <v>34735653</v>
      </c>
      <c r="C122">
        <v>34735649</v>
      </c>
      <c r="D122">
        <v>32003081</v>
      </c>
      <c r="E122">
        <v>1</v>
      </c>
      <c r="F122">
        <v>1</v>
      </c>
      <c r="G122">
        <v>1</v>
      </c>
      <c r="H122">
        <v>1</v>
      </c>
      <c r="I122" t="s">
        <v>265</v>
      </c>
      <c r="J122" t="s">
        <v>6</v>
      </c>
      <c r="K122" t="s">
        <v>266</v>
      </c>
      <c r="L122">
        <v>1191</v>
      </c>
      <c r="N122">
        <v>1013</v>
      </c>
      <c r="O122" t="s">
        <v>232</v>
      </c>
      <c r="P122" t="s">
        <v>232</v>
      </c>
      <c r="Q122">
        <v>1</v>
      </c>
      <c r="X122">
        <v>6.03</v>
      </c>
      <c r="Y122">
        <v>0</v>
      </c>
      <c r="Z122">
        <v>0</v>
      </c>
      <c r="AA122">
        <v>0</v>
      </c>
      <c r="AB122">
        <v>14.09</v>
      </c>
      <c r="AC122">
        <v>0</v>
      </c>
      <c r="AD122">
        <v>1</v>
      </c>
      <c r="AE122">
        <v>1</v>
      </c>
      <c r="AF122" t="s">
        <v>6</v>
      </c>
      <c r="AG122">
        <v>6.03</v>
      </c>
      <c r="AH122">
        <v>2</v>
      </c>
      <c r="AI122">
        <v>34735653</v>
      </c>
      <c r="AJ122">
        <v>80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ROW(Source!A64)</f>
        <v>64</v>
      </c>
      <c r="B123">
        <v>34735654</v>
      </c>
      <c r="C123">
        <v>34735649</v>
      </c>
      <c r="D123">
        <v>32159989</v>
      </c>
      <c r="E123">
        <v>1</v>
      </c>
      <c r="F123">
        <v>1</v>
      </c>
      <c r="G123">
        <v>1</v>
      </c>
      <c r="H123">
        <v>1</v>
      </c>
      <c r="I123" t="s">
        <v>267</v>
      </c>
      <c r="J123" t="s">
        <v>6</v>
      </c>
      <c r="K123" t="s">
        <v>268</v>
      </c>
      <c r="L123">
        <v>1191</v>
      </c>
      <c r="N123">
        <v>1013</v>
      </c>
      <c r="O123" t="s">
        <v>232</v>
      </c>
      <c r="P123" t="s">
        <v>232</v>
      </c>
      <c r="Q123">
        <v>1</v>
      </c>
      <c r="X123">
        <v>2.68</v>
      </c>
      <c r="Y123">
        <v>0</v>
      </c>
      <c r="Z123">
        <v>0</v>
      </c>
      <c r="AA123">
        <v>0</v>
      </c>
      <c r="AB123">
        <v>12.69</v>
      </c>
      <c r="AC123">
        <v>0</v>
      </c>
      <c r="AD123">
        <v>1</v>
      </c>
      <c r="AE123">
        <v>1</v>
      </c>
      <c r="AF123" t="s">
        <v>6</v>
      </c>
      <c r="AG123">
        <v>2.68</v>
      </c>
      <c r="AH123">
        <v>2</v>
      </c>
      <c r="AI123">
        <v>34735654</v>
      </c>
      <c r="AJ123">
        <v>81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ROW(Source!A65)</f>
        <v>65</v>
      </c>
      <c r="B124">
        <v>34735650</v>
      </c>
      <c r="C124">
        <v>34735649</v>
      </c>
      <c r="D124">
        <v>32163921</v>
      </c>
      <c r="E124">
        <v>1</v>
      </c>
      <c r="F124">
        <v>1</v>
      </c>
      <c r="G124">
        <v>1</v>
      </c>
      <c r="H124">
        <v>1</v>
      </c>
      <c r="I124" t="s">
        <v>259</v>
      </c>
      <c r="J124" t="s">
        <v>6</v>
      </c>
      <c r="K124" t="s">
        <v>260</v>
      </c>
      <c r="L124">
        <v>1191</v>
      </c>
      <c r="N124">
        <v>1013</v>
      </c>
      <c r="O124" t="s">
        <v>232</v>
      </c>
      <c r="P124" t="s">
        <v>232</v>
      </c>
      <c r="Q124">
        <v>1</v>
      </c>
      <c r="X124">
        <v>0.67</v>
      </c>
      <c r="Y124">
        <v>0</v>
      </c>
      <c r="Z124">
        <v>0</v>
      </c>
      <c r="AA124">
        <v>0</v>
      </c>
      <c r="AB124">
        <v>10.210000000000001</v>
      </c>
      <c r="AC124">
        <v>0</v>
      </c>
      <c r="AD124">
        <v>1</v>
      </c>
      <c r="AE124">
        <v>1</v>
      </c>
      <c r="AF124" t="s">
        <v>6</v>
      </c>
      <c r="AG124">
        <v>0.67</v>
      </c>
      <c r="AH124">
        <v>2</v>
      </c>
      <c r="AI124">
        <v>34735650</v>
      </c>
      <c r="AJ124">
        <v>82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ROW(Source!A65)</f>
        <v>65</v>
      </c>
      <c r="B125">
        <v>34735651</v>
      </c>
      <c r="C125">
        <v>34735649</v>
      </c>
      <c r="D125">
        <v>32159941</v>
      </c>
      <c r="E125">
        <v>1</v>
      </c>
      <c r="F125">
        <v>1</v>
      </c>
      <c r="G125">
        <v>1</v>
      </c>
      <c r="H125">
        <v>1</v>
      </c>
      <c r="I125" t="s">
        <v>261</v>
      </c>
      <c r="J125" t="s">
        <v>6</v>
      </c>
      <c r="K125" t="s">
        <v>262</v>
      </c>
      <c r="L125">
        <v>1191</v>
      </c>
      <c r="N125">
        <v>1013</v>
      </c>
      <c r="O125" t="s">
        <v>232</v>
      </c>
      <c r="P125" t="s">
        <v>232</v>
      </c>
      <c r="Q125">
        <v>1</v>
      </c>
      <c r="X125">
        <v>1.34</v>
      </c>
      <c r="Y125">
        <v>0</v>
      </c>
      <c r="Z125">
        <v>0</v>
      </c>
      <c r="AA125">
        <v>0</v>
      </c>
      <c r="AB125">
        <v>16.93</v>
      </c>
      <c r="AC125">
        <v>0</v>
      </c>
      <c r="AD125">
        <v>1</v>
      </c>
      <c r="AE125">
        <v>1</v>
      </c>
      <c r="AF125" t="s">
        <v>6</v>
      </c>
      <c r="AG125">
        <v>1.34</v>
      </c>
      <c r="AH125">
        <v>2</v>
      </c>
      <c r="AI125">
        <v>34735651</v>
      </c>
      <c r="AJ125">
        <v>83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ROW(Source!A65)</f>
        <v>65</v>
      </c>
      <c r="B126">
        <v>34735652</v>
      </c>
      <c r="C126">
        <v>34735649</v>
      </c>
      <c r="D126">
        <v>32000304</v>
      </c>
      <c r="E126">
        <v>1</v>
      </c>
      <c r="F126">
        <v>1</v>
      </c>
      <c r="G126">
        <v>1</v>
      </c>
      <c r="H126">
        <v>1</v>
      </c>
      <c r="I126" t="s">
        <v>263</v>
      </c>
      <c r="J126" t="s">
        <v>6</v>
      </c>
      <c r="K126" t="s">
        <v>264</v>
      </c>
      <c r="L126">
        <v>1191</v>
      </c>
      <c r="N126">
        <v>1013</v>
      </c>
      <c r="O126" t="s">
        <v>232</v>
      </c>
      <c r="P126" t="s">
        <v>232</v>
      </c>
      <c r="Q126">
        <v>1</v>
      </c>
      <c r="X126">
        <v>2.68</v>
      </c>
      <c r="Y126">
        <v>0</v>
      </c>
      <c r="Z126">
        <v>0</v>
      </c>
      <c r="AA126">
        <v>0</v>
      </c>
      <c r="AB126">
        <v>15.49</v>
      </c>
      <c r="AC126">
        <v>0</v>
      </c>
      <c r="AD126">
        <v>1</v>
      </c>
      <c r="AE126">
        <v>1</v>
      </c>
      <c r="AF126" t="s">
        <v>6</v>
      </c>
      <c r="AG126">
        <v>2.68</v>
      </c>
      <c r="AH126">
        <v>2</v>
      </c>
      <c r="AI126">
        <v>34735652</v>
      </c>
      <c r="AJ126">
        <v>84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ROW(Source!A65)</f>
        <v>65</v>
      </c>
      <c r="B127">
        <v>34735653</v>
      </c>
      <c r="C127">
        <v>34735649</v>
      </c>
      <c r="D127">
        <v>32003081</v>
      </c>
      <c r="E127">
        <v>1</v>
      </c>
      <c r="F127">
        <v>1</v>
      </c>
      <c r="G127">
        <v>1</v>
      </c>
      <c r="H127">
        <v>1</v>
      </c>
      <c r="I127" t="s">
        <v>265</v>
      </c>
      <c r="J127" t="s">
        <v>6</v>
      </c>
      <c r="K127" t="s">
        <v>266</v>
      </c>
      <c r="L127">
        <v>1191</v>
      </c>
      <c r="N127">
        <v>1013</v>
      </c>
      <c r="O127" t="s">
        <v>232</v>
      </c>
      <c r="P127" t="s">
        <v>232</v>
      </c>
      <c r="Q127">
        <v>1</v>
      </c>
      <c r="X127">
        <v>6.03</v>
      </c>
      <c r="Y127">
        <v>0</v>
      </c>
      <c r="Z127">
        <v>0</v>
      </c>
      <c r="AA127">
        <v>0</v>
      </c>
      <c r="AB127">
        <v>14.09</v>
      </c>
      <c r="AC127">
        <v>0</v>
      </c>
      <c r="AD127">
        <v>1</v>
      </c>
      <c r="AE127">
        <v>1</v>
      </c>
      <c r="AF127" t="s">
        <v>6</v>
      </c>
      <c r="AG127">
        <v>6.03</v>
      </c>
      <c r="AH127">
        <v>2</v>
      </c>
      <c r="AI127">
        <v>34735653</v>
      </c>
      <c r="AJ127">
        <v>85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ROW(Source!A65)</f>
        <v>65</v>
      </c>
      <c r="B128">
        <v>34735654</v>
      </c>
      <c r="C128">
        <v>34735649</v>
      </c>
      <c r="D128">
        <v>32159989</v>
      </c>
      <c r="E128">
        <v>1</v>
      </c>
      <c r="F128">
        <v>1</v>
      </c>
      <c r="G128">
        <v>1</v>
      </c>
      <c r="H128">
        <v>1</v>
      </c>
      <c r="I128" t="s">
        <v>267</v>
      </c>
      <c r="J128" t="s">
        <v>6</v>
      </c>
      <c r="K128" t="s">
        <v>268</v>
      </c>
      <c r="L128">
        <v>1191</v>
      </c>
      <c r="N128">
        <v>1013</v>
      </c>
      <c r="O128" t="s">
        <v>232</v>
      </c>
      <c r="P128" t="s">
        <v>232</v>
      </c>
      <c r="Q128">
        <v>1</v>
      </c>
      <c r="X128">
        <v>2.68</v>
      </c>
      <c r="Y128">
        <v>0</v>
      </c>
      <c r="Z128">
        <v>0</v>
      </c>
      <c r="AA128">
        <v>0</v>
      </c>
      <c r="AB128">
        <v>12.69</v>
      </c>
      <c r="AC128">
        <v>0</v>
      </c>
      <c r="AD128">
        <v>1</v>
      </c>
      <c r="AE128">
        <v>1</v>
      </c>
      <c r="AF128" t="s">
        <v>6</v>
      </c>
      <c r="AG128">
        <v>2.68</v>
      </c>
      <c r="AH128">
        <v>2</v>
      </c>
      <c r="AI128">
        <v>34735654</v>
      </c>
      <c r="AJ128">
        <v>86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</sheetData>
  <phoneticPr fontId="0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2.Материалы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'2.Материалы'!Заголовки_для_печати</vt:lpstr>
      <vt:lpstr>'1.Смета.или.Акт'!Область_печати</vt:lpstr>
      <vt:lpstr>'2.Материалы'!Область_печати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2019-03-21T10:12:05Z</cp:lastPrinted>
  <dcterms:created xsi:type="dcterms:W3CDTF">2019-03-21T10:09:54Z</dcterms:created>
  <dcterms:modified xsi:type="dcterms:W3CDTF">2019-04-05T12:37:33Z</dcterms:modified>
</cp:coreProperties>
</file>