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0" windowHeight="1185" activeTab="1"/>
  </bookViews>
  <sheets>
    <sheet name="2.Материалы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'1.Смета.или.Акт'!$43:$43</definedName>
    <definedName name="_xlnm.Print_Titles" localSheetId="0">'2.Материалы'!$20:$20</definedName>
    <definedName name="_xlnm.Print_Area" localSheetId="1">'1.Смета.или.Акт'!$A$1:$M$182</definedName>
    <definedName name="_xlnm.Print_Area" localSheetId="0">'2.Материалы'!$A$1:$G$71</definedName>
  </definedNames>
  <calcPr calcId="144525" calcOnSave="0"/>
</workbook>
</file>

<file path=xl/calcChain.xml><?xml version="1.0" encoding="utf-8"?>
<calcChain xmlns="http://schemas.openxmlformats.org/spreadsheetml/2006/main">
  <c r="BZ67" i="8" l="1"/>
  <c r="BY67" i="8"/>
  <c r="BZ64" i="8"/>
  <c r="BY64" i="8"/>
  <c r="I63" i="1"/>
  <c r="CX129" i="3" s="1"/>
  <c r="P22" i="8" s="1"/>
  <c r="O22" i="8" s="1"/>
  <c r="E22" i="8" s="1"/>
  <c r="G22" i="8" s="1"/>
  <c r="I45" i="1"/>
  <c r="I51" i="1" s="1"/>
  <c r="P49" i="8" s="1"/>
  <c r="O49" i="8" s="1"/>
  <c r="E49" i="8" s="1"/>
  <c r="G49" i="8" s="1"/>
  <c r="I69" i="1"/>
  <c r="CX163" i="3"/>
  <c r="Q23" i="8" s="1"/>
  <c r="I73" i="1"/>
  <c r="CX185" i="3" s="1"/>
  <c r="R23" i="8" s="1"/>
  <c r="I55" i="1"/>
  <c r="CX83" i="3" s="1"/>
  <c r="P24" i="8" s="1"/>
  <c r="I67" i="1"/>
  <c r="CX146" i="3"/>
  <c r="Q24" i="8" s="1"/>
  <c r="I59" i="1"/>
  <c r="CX97" i="3"/>
  <c r="P25" i="8" s="1"/>
  <c r="I61" i="1"/>
  <c r="CX116" i="3" s="1"/>
  <c r="Q42" i="8" s="1"/>
  <c r="I33" i="1"/>
  <c r="CX40" i="3" s="1"/>
  <c r="P26" i="8" s="1"/>
  <c r="O26" i="8" s="1"/>
  <c r="E26" i="8" s="1"/>
  <c r="G26" i="8" s="1"/>
  <c r="I37" i="1"/>
  <c r="CX54" i="3"/>
  <c r="Q26" i="8" s="1"/>
  <c r="CX165" i="3"/>
  <c r="P27" i="8"/>
  <c r="CX130" i="3"/>
  <c r="P28" i="8" s="1"/>
  <c r="O28" i="8" s="1"/>
  <c r="E28" i="8" s="1"/>
  <c r="G28" i="8" s="1"/>
  <c r="CX134" i="3"/>
  <c r="P30" i="8" s="1"/>
  <c r="O30" i="8" s="1"/>
  <c r="E30" i="8" s="1"/>
  <c r="G30" i="8" s="1"/>
  <c r="I41" i="1"/>
  <c r="CX60" i="3"/>
  <c r="P31" i="8" s="1"/>
  <c r="O31" i="8" s="1"/>
  <c r="E31" i="8" s="1"/>
  <c r="G31" i="8" s="1"/>
  <c r="CX53" i="3"/>
  <c r="Q32" i="8"/>
  <c r="CX34" i="3"/>
  <c r="P33" i="8" s="1"/>
  <c r="O33" i="8" s="1"/>
  <c r="E33" i="8" s="1"/>
  <c r="G33" i="8" s="1"/>
  <c r="CX36" i="3"/>
  <c r="P35" i="8" s="1"/>
  <c r="O35" i="8" s="1"/>
  <c r="E35" i="8" s="1"/>
  <c r="G35" i="8" s="1"/>
  <c r="CX145" i="3"/>
  <c r="P37" i="8" s="1"/>
  <c r="O37" i="8" s="1"/>
  <c r="E37" i="8" s="1"/>
  <c r="G37" i="8" s="1"/>
  <c r="CX167" i="3"/>
  <c r="P38" i="8"/>
  <c r="CX132" i="3"/>
  <c r="P39" i="8" s="1"/>
  <c r="O39" i="8" s="1"/>
  <c r="E39" i="8" s="1"/>
  <c r="G39" i="8" s="1"/>
  <c r="CX164" i="3"/>
  <c r="Q39" i="8" s="1"/>
  <c r="CX186" i="3"/>
  <c r="R39" i="8" s="1"/>
  <c r="CX98" i="3"/>
  <c r="P40" i="8"/>
  <c r="CX99" i="3"/>
  <c r="P41" i="8" s="1"/>
  <c r="CX115" i="3"/>
  <c r="Q41" i="8" s="1"/>
  <c r="CX100" i="3"/>
  <c r="P42" i="8"/>
  <c r="O42" i="8" s="1"/>
  <c r="E42" i="8" s="1"/>
  <c r="G42" i="8" s="1"/>
  <c r="CX162" i="3"/>
  <c r="P43" i="8" s="1"/>
  <c r="CX184" i="3"/>
  <c r="Q43" i="8" s="1"/>
  <c r="CX168" i="3"/>
  <c r="P44" i="8"/>
  <c r="I77" i="1"/>
  <c r="CX202" i="3" s="1"/>
  <c r="P45" i="8" s="1"/>
  <c r="O45" i="8" s="1"/>
  <c r="E45" i="8" s="1"/>
  <c r="G45" i="8" s="1"/>
  <c r="I35" i="1"/>
  <c r="P48" i="8" s="1"/>
  <c r="O48" i="8" s="1"/>
  <c r="E48" i="8" s="1"/>
  <c r="G48" i="8" s="1"/>
  <c r="I79" i="1"/>
  <c r="P50" i="8" s="1"/>
  <c r="O50" i="8" s="1"/>
  <c r="E50" i="8" s="1"/>
  <c r="G50" i="8" s="1"/>
  <c r="I39" i="1"/>
  <c r="P52" i="8" s="1"/>
  <c r="O52" i="8" s="1"/>
  <c r="E52" i="8" s="1"/>
  <c r="G52" i="8" s="1"/>
  <c r="I25" i="1"/>
  <c r="I29" i="1"/>
  <c r="P53" i="8" s="1"/>
  <c r="O53" i="8" s="1"/>
  <c r="E53" i="8" s="1"/>
  <c r="G53" i="8" s="1"/>
  <c r="I49" i="1"/>
  <c r="Q53" i="8" s="1"/>
  <c r="I71" i="1"/>
  <c r="P54" i="8"/>
  <c r="I27" i="1"/>
  <c r="P55" i="8" s="1"/>
  <c r="O55" i="8" s="1"/>
  <c r="E55" i="8" s="1"/>
  <c r="G55" i="8" s="1"/>
  <c r="I47" i="1"/>
  <c r="Q55" i="8" s="1"/>
  <c r="I43" i="1"/>
  <c r="P57" i="8" s="1"/>
  <c r="O57" i="8" s="1"/>
  <c r="E57" i="8" s="1"/>
  <c r="G57" i="8" s="1"/>
  <c r="F51" i="8"/>
  <c r="F50" i="8"/>
  <c r="F54" i="8"/>
  <c r="F58" i="8"/>
  <c r="F56" i="8"/>
  <c r="F49" i="8"/>
  <c r="F57" i="8"/>
  <c r="F52" i="8"/>
  <c r="F48" i="8"/>
  <c r="F53" i="8"/>
  <c r="F55" i="8"/>
  <c r="F45" i="8"/>
  <c r="F44" i="8"/>
  <c r="F38" i="8"/>
  <c r="F27" i="8"/>
  <c r="F43" i="8"/>
  <c r="F37" i="8"/>
  <c r="F30" i="8"/>
  <c r="F39" i="8"/>
  <c r="F36" i="8"/>
  <c r="F28" i="8"/>
  <c r="F22" i="8"/>
  <c r="F42" i="8"/>
  <c r="F41" i="8"/>
  <c r="F40" i="8"/>
  <c r="F25" i="8"/>
  <c r="F24" i="8"/>
  <c r="F23" i="8"/>
  <c r="F31" i="8"/>
  <c r="F26" i="8"/>
  <c r="F32" i="8"/>
  <c r="F29" i="8"/>
  <c r="F35" i="8"/>
  <c r="F34" i="8"/>
  <c r="F33" i="8"/>
  <c r="DK202" i="3"/>
  <c r="DJ202" i="3"/>
  <c r="DI202" i="3"/>
  <c r="DH202" i="3"/>
  <c r="DK201" i="3"/>
  <c r="DJ201" i="3"/>
  <c r="DI201" i="3"/>
  <c r="DH201" i="3"/>
  <c r="DK200" i="3"/>
  <c r="DJ200" i="3"/>
  <c r="DI200" i="3"/>
  <c r="DH200" i="3"/>
  <c r="DK196" i="3"/>
  <c r="DJ196" i="3"/>
  <c r="DI196" i="3"/>
  <c r="I76" i="1"/>
  <c r="DH196" i="3" s="1"/>
  <c r="DK195" i="3"/>
  <c r="DJ195" i="3"/>
  <c r="DI195" i="3"/>
  <c r="DK194" i="3"/>
  <c r="DJ194" i="3"/>
  <c r="DI194" i="3"/>
  <c r="DK190" i="3"/>
  <c r="DJ190" i="3"/>
  <c r="DI190" i="3"/>
  <c r="DH190" i="3"/>
  <c r="DK189" i="3"/>
  <c r="DJ189" i="3"/>
  <c r="DI189" i="3"/>
  <c r="DH189" i="3"/>
  <c r="DK188" i="3"/>
  <c r="DJ188" i="3"/>
  <c r="DI188" i="3"/>
  <c r="DH188" i="3"/>
  <c r="DK187" i="3"/>
  <c r="DJ187" i="3"/>
  <c r="DI187" i="3"/>
  <c r="DH187" i="3"/>
  <c r="DK186" i="3"/>
  <c r="DJ186" i="3"/>
  <c r="DI186" i="3"/>
  <c r="DH186" i="3"/>
  <c r="DK185" i="3"/>
  <c r="DJ185" i="3"/>
  <c r="DI185" i="3"/>
  <c r="DH185" i="3"/>
  <c r="DK184" i="3"/>
  <c r="DJ184" i="3"/>
  <c r="DI184" i="3"/>
  <c r="DH184" i="3"/>
  <c r="DK179" i="3"/>
  <c r="DJ179" i="3"/>
  <c r="DI179" i="3"/>
  <c r="I72" i="1"/>
  <c r="DH179" i="3"/>
  <c r="DK178" i="3"/>
  <c r="DJ178" i="3"/>
  <c r="DI178" i="3"/>
  <c r="DH178" i="3"/>
  <c r="DK177" i="3"/>
  <c r="DJ177" i="3"/>
  <c r="DI177" i="3"/>
  <c r="DH177" i="3"/>
  <c r="DK176" i="3"/>
  <c r="DJ176" i="3"/>
  <c r="DI176" i="3"/>
  <c r="DH176" i="3"/>
  <c r="DK175" i="3"/>
  <c r="DJ175" i="3"/>
  <c r="DI175" i="3"/>
  <c r="DH175" i="3"/>
  <c r="DK174" i="3"/>
  <c r="DJ174" i="3"/>
  <c r="DI174" i="3"/>
  <c r="DH174" i="3"/>
  <c r="DK173" i="3"/>
  <c r="DJ173" i="3"/>
  <c r="DI173" i="3"/>
  <c r="DH173" i="3"/>
  <c r="DK168" i="3"/>
  <c r="DJ168" i="3"/>
  <c r="DI168" i="3"/>
  <c r="DH168" i="3"/>
  <c r="DK167" i="3"/>
  <c r="DJ167" i="3"/>
  <c r="DI167" i="3"/>
  <c r="DH167" i="3"/>
  <c r="DK166" i="3"/>
  <c r="DJ166" i="3"/>
  <c r="DI166" i="3"/>
  <c r="DH166" i="3"/>
  <c r="DK165" i="3"/>
  <c r="DJ165" i="3"/>
  <c r="DI165" i="3"/>
  <c r="DH165" i="3"/>
  <c r="DK164" i="3"/>
  <c r="DJ164" i="3"/>
  <c r="DI164" i="3"/>
  <c r="DH164" i="3"/>
  <c r="DK163" i="3"/>
  <c r="DJ163" i="3"/>
  <c r="DI163" i="3"/>
  <c r="DH163" i="3"/>
  <c r="DK162" i="3"/>
  <c r="DJ162" i="3"/>
  <c r="DI162" i="3"/>
  <c r="DH162" i="3"/>
  <c r="DK157" i="3"/>
  <c r="DJ157" i="3"/>
  <c r="DI157" i="3"/>
  <c r="I68" i="1"/>
  <c r="DH157" i="3" s="1"/>
  <c r="DK156" i="3"/>
  <c r="DJ156" i="3"/>
  <c r="DI156" i="3"/>
  <c r="DK155" i="3"/>
  <c r="DJ155" i="3"/>
  <c r="DI155" i="3"/>
  <c r="DK154" i="3"/>
  <c r="DJ154" i="3"/>
  <c r="DI154" i="3"/>
  <c r="DK153" i="3"/>
  <c r="DJ153" i="3"/>
  <c r="DI153" i="3"/>
  <c r="DK152" i="3"/>
  <c r="DJ152" i="3"/>
  <c r="DI152" i="3"/>
  <c r="DK151" i="3"/>
  <c r="DJ151" i="3"/>
  <c r="DI151" i="3"/>
  <c r="DK146" i="3"/>
  <c r="DJ146" i="3"/>
  <c r="DI146" i="3"/>
  <c r="DH146" i="3"/>
  <c r="DK145" i="3"/>
  <c r="DJ145" i="3"/>
  <c r="DI145" i="3"/>
  <c r="DH145" i="3"/>
  <c r="DK140" i="3"/>
  <c r="DJ140" i="3"/>
  <c r="DI140" i="3"/>
  <c r="I66" i="1"/>
  <c r="DH140" i="3"/>
  <c r="DK139" i="3"/>
  <c r="DJ139" i="3"/>
  <c r="DI139" i="3"/>
  <c r="DH139" i="3"/>
  <c r="DK134" i="3"/>
  <c r="DJ134" i="3"/>
  <c r="DI134" i="3"/>
  <c r="DH134" i="3"/>
  <c r="DK133" i="3"/>
  <c r="DJ133" i="3"/>
  <c r="DI133" i="3"/>
  <c r="DH133" i="3"/>
  <c r="DK132" i="3"/>
  <c r="DJ132" i="3"/>
  <c r="DI132" i="3"/>
  <c r="DH132" i="3"/>
  <c r="DK131" i="3"/>
  <c r="DJ131" i="3"/>
  <c r="DI131" i="3"/>
  <c r="DH131" i="3"/>
  <c r="DK130" i="3"/>
  <c r="DJ130" i="3"/>
  <c r="DI130" i="3"/>
  <c r="DH130" i="3"/>
  <c r="DK129" i="3"/>
  <c r="DJ129" i="3"/>
  <c r="DI129" i="3"/>
  <c r="DH129" i="3"/>
  <c r="DK125" i="3"/>
  <c r="DJ125" i="3"/>
  <c r="DI125" i="3"/>
  <c r="I62" i="1"/>
  <c r="DH125" i="3" s="1"/>
  <c r="DK124" i="3"/>
  <c r="DJ124" i="3"/>
  <c r="DI124" i="3"/>
  <c r="DK123" i="3"/>
  <c r="DJ123" i="3"/>
  <c r="DI123" i="3"/>
  <c r="DK122" i="3"/>
  <c r="DJ122" i="3"/>
  <c r="DI122" i="3"/>
  <c r="DK121" i="3"/>
  <c r="DJ121" i="3"/>
  <c r="DI121" i="3"/>
  <c r="DK120" i="3"/>
  <c r="DJ120" i="3"/>
  <c r="DI120" i="3"/>
  <c r="DK116" i="3"/>
  <c r="DJ116" i="3"/>
  <c r="DI116" i="3"/>
  <c r="DH116" i="3"/>
  <c r="DK115" i="3"/>
  <c r="DJ115" i="3"/>
  <c r="DI115" i="3"/>
  <c r="DH115" i="3"/>
  <c r="DK114" i="3"/>
  <c r="DJ114" i="3"/>
  <c r="DI114" i="3"/>
  <c r="DH114" i="3"/>
  <c r="DK113" i="3"/>
  <c r="DJ113" i="3"/>
  <c r="DI113" i="3"/>
  <c r="DH113" i="3"/>
  <c r="DK108" i="3"/>
  <c r="DJ108" i="3"/>
  <c r="DI108" i="3"/>
  <c r="I60" i="1"/>
  <c r="DH108" i="3"/>
  <c r="DK107" i="3"/>
  <c r="DJ107" i="3"/>
  <c r="DI107" i="3"/>
  <c r="DH107" i="3"/>
  <c r="DK106" i="3"/>
  <c r="DJ106" i="3"/>
  <c r="DI106" i="3"/>
  <c r="DH106" i="3"/>
  <c r="DK105" i="3"/>
  <c r="DJ105" i="3"/>
  <c r="DI105" i="3"/>
  <c r="DH105" i="3"/>
  <c r="DK100" i="3"/>
  <c r="DJ100" i="3"/>
  <c r="DI100" i="3"/>
  <c r="DH100" i="3"/>
  <c r="DK99" i="3"/>
  <c r="DJ99" i="3"/>
  <c r="DI99" i="3"/>
  <c r="DH99" i="3"/>
  <c r="DK98" i="3"/>
  <c r="DJ98" i="3"/>
  <c r="DI98" i="3"/>
  <c r="DH98" i="3"/>
  <c r="DK97" i="3"/>
  <c r="DJ97" i="3"/>
  <c r="DI97" i="3"/>
  <c r="DH97" i="3"/>
  <c r="DK92" i="3"/>
  <c r="DJ92" i="3"/>
  <c r="DI92" i="3"/>
  <c r="I58" i="1"/>
  <c r="DH92" i="3" s="1"/>
  <c r="DK91" i="3"/>
  <c r="DJ91" i="3"/>
  <c r="DI91" i="3"/>
  <c r="DK90" i="3"/>
  <c r="DJ90" i="3"/>
  <c r="DI90" i="3"/>
  <c r="DK89" i="3"/>
  <c r="DJ89" i="3"/>
  <c r="DI89" i="3"/>
  <c r="DK84" i="3"/>
  <c r="DJ84" i="3"/>
  <c r="DI84" i="3"/>
  <c r="DH84" i="3"/>
  <c r="DK83" i="3"/>
  <c r="DJ83" i="3"/>
  <c r="DI83" i="3"/>
  <c r="DH83" i="3"/>
  <c r="DK81" i="3"/>
  <c r="DJ81" i="3"/>
  <c r="DI81" i="3"/>
  <c r="I54" i="1"/>
  <c r="DH81" i="3"/>
  <c r="DK80" i="3"/>
  <c r="DJ80" i="3"/>
  <c r="DI80" i="3"/>
  <c r="DH80" i="3"/>
  <c r="DK76" i="3"/>
  <c r="DJ76" i="3"/>
  <c r="DI76" i="3"/>
  <c r="DH76" i="3"/>
  <c r="DK75" i="3"/>
  <c r="DJ75" i="3"/>
  <c r="DI75" i="3"/>
  <c r="DH75" i="3"/>
  <c r="DK74" i="3"/>
  <c r="DJ74" i="3"/>
  <c r="DI74" i="3"/>
  <c r="DH74" i="3"/>
  <c r="DK73" i="3"/>
  <c r="DJ73" i="3"/>
  <c r="DI73" i="3"/>
  <c r="DH73" i="3"/>
  <c r="DK68" i="3"/>
  <c r="DJ68" i="3"/>
  <c r="DI68" i="3"/>
  <c r="I44" i="1"/>
  <c r="DK67" i="3"/>
  <c r="DJ67" i="3"/>
  <c r="DI67" i="3"/>
  <c r="DK66" i="3"/>
  <c r="DJ66" i="3"/>
  <c r="DI66" i="3"/>
  <c r="DK65" i="3"/>
  <c r="DJ65" i="3"/>
  <c r="DI65" i="3"/>
  <c r="DK60" i="3"/>
  <c r="DJ60" i="3"/>
  <c r="DI60" i="3"/>
  <c r="DH60" i="3"/>
  <c r="DK59" i="3"/>
  <c r="DJ59" i="3"/>
  <c r="DI59" i="3"/>
  <c r="DH59" i="3"/>
  <c r="DK57" i="3"/>
  <c r="DJ57" i="3"/>
  <c r="DI57" i="3"/>
  <c r="I40" i="1"/>
  <c r="DH57" i="3"/>
  <c r="DK56" i="3"/>
  <c r="DJ56" i="3"/>
  <c r="DI56" i="3"/>
  <c r="DH56" i="3"/>
  <c r="DK54" i="3"/>
  <c r="DJ54" i="3"/>
  <c r="DI54" i="3"/>
  <c r="DH54" i="3"/>
  <c r="DK53" i="3"/>
  <c r="DJ53" i="3"/>
  <c r="DI53" i="3"/>
  <c r="DH53" i="3"/>
  <c r="DK52" i="3"/>
  <c r="DJ52" i="3"/>
  <c r="DI52" i="3"/>
  <c r="DH52" i="3"/>
  <c r="DK47" i="3"/>
  <c r="DJ47" i="3"/>
  <c r="DI47" i="3"/>
  <c r="I36" i="1"/>
  <c r="DK46" i="3"/>
  <c r="DJ46" i="3"/>
  <c r="DI46" i="3"/>
  <c r="DK45" i="3"/>
  <c r="DJ45" i="3"/>
  <c r="DI45" i="3"/>
  <c r="DK40" i="3"/>
  <c r="DJ40" i="3"/>
  <c r="DI40" i="3"/>
  <c r="DH40" i="3"/>
  <c r="DK39" i="3"/>
  <c r="DJ39" i="3"/>
  <c r="DI39" i="3"/>
  <c r="DH39" i="3"/>
  <c r="DK38" i="3"/>
  <c r="DJ38" i="3"/>
  <c r="DI38" i="3"/>
  <c r="DH38" i="3"/>
  <c r="DK37" i="3"/>
  <c r="DJ37" i="3"/>
  <c r="DI37" i="3"/>
  <c r="DH37" i="3"/>
  <c r="DK36" i="3"/>
  <c r="DJ36" i="3"/>
  <c r="DI36" i="3"/>
  <c r="DH36" i="3"/>
  <c r="DK35" i="3"/>
  <c r="DJ35" i="3"/>
  <c r="DI35" i="3"/>
  <c r="DH35" i="3"/>
  <c r="DK34" i="3"/>
  <c r="DJ34" i="3"/>
  <c r="DI34" i="3"/>
  <c r="DH34" i="3"/>
  <c r="DK29" i="3"/>
  <c r="DJ29" i="3"/>
  <c r="DI29" i="3"/>
  <c r="I32" i="1"/>
  <c r="DH29" i="3"/>
  <c r="DK28" i="3"/>
  <c r="DJ28" i="3"/>
  <c r="DI28" i="3"/>
  <c r="DH28" i="3"/>
  <c r="DK27" i="3"/>
  <c r="DJ27" i="3"/>
  <c r="DI27" i="3"/>
  <c r="DH27" i="3"/>
  <c r="DK26" i="3"/>
  <c r="DJ26" i="3"/>
  <c r="DI26" i="3"/>
  <c r="DH26" i="3"/>
  <c r="DK25" i="3"/>
  <c r="DJ25" i="3"/>
  <c r="DI25" i="3"/>
  <c r="DH25" i="3"/>
  <c r="DK24" i="3"/>
  <c r="DJ24" i="3"/>
  <c r="DI24" i="3"/>
  <c r="DH24" i="3"/>
  <c r="DK23" i="3"/>
  <c r="DJ23" i="3"/>
  <c r="DI23" i="3"/>
  <c r="DH23" i="3"/>
  <c r="DK12" i="3"/>
  <c r="DJ12" i="3"/>
  <c r="DI12" i="3"/>
  <c r="DH12" i="3"/>
  <c r="DK11" i="3"/>
  <c r="DJ11" i="3"/>
  <c r="DI11" i="3"/>
  <c r="DH11" i="3"/>
  <c r="DK6" i="3"/>
  <c r="DJ6" i="3"/>
  <c r="DI6" i="3"/>
  <c r="I24" i="1"/>
  <c r="DK5" i="3"/>
  <c r="DJ5" i="3"/>
  <c r="DI5" i="3"/>
  <c r="BS13" i="8"/>
  <c r="BR6" i="8"/>
  <c r="BR5" i="8"/>
  <c r="BR4" i="8"/>
  <c r="BR3" i="8"/>
  <c r="BZ180" i="6"/>
  <c r="BY180" i="6"/>
  <c r="BZ177" i="6"/>
  <c r="BY177" i="6"/>
  <c r="BZ172" i="6"/>
  <c r="BY172" i="6"/>
  <c r="BZ169" i="6"/>
  <c r="BY169" i="6"/>
  <c r="AC26" i="1"/>
  <c r="CQ26" i="1"/>
  <c r="AC28" i="1"/>
  <c r="CQ28" i="1" s="1"/>
  <c r="AD24" i="1"/>
  <c r="AF24" i="1"/>
  <c r="CT24" i="1" s="1"/>
  <c r="CR24" i="1"/>
  <c r="S24" i="1"/>
  <c r="AE24" i="1"/>
  <c r="CS24" i="1"/>
  <c r="AT24" i="1"/>
  <c r="AU24" i="1"/>
  <c r="AD30" i="1"/>
  <c r="CR30" i="1" s="1"/>
  <c r="Q30" i="1" s="1"/>
  <c r="AF30" i="1"/>
  <c r="I30" i="1"/>
  <c r="CT30" i="1"/>
  <c r="S30" i="1"/>
  <c r="AE30" i="1"/>
  <c r="CS30" i="1"/>
  <c r="R30" i="1" s="1"/>
  <c r="AT30" i="1"/>
  <c r="AU30" i="1"/>
  <c r="GK30" i="1"/>
  <c r="AD32" i="1"/>
  <c r="CR32" i="1" s="1"/>
  <c r="Q32" i="1" s="1"/>
  <c r="AF32" i="1"/>
  <c r="CT32" i="1"/>
  <c r="S32" i="1" s="1"/>
  <c r="AE32" i="1"/>
  <c r="CS32" i="1" s="1"/>
  <c r="R32" i="1"/>
  <c r="AT32" i="1"/>
  <c r="AU32" i="1"/>
  <c r="GK32" i="1"/>
  <c r="AC34" i="1"/>
  <c r="CQ34" i="1"/>
  <c r="I34" i="1"/>
  <c r="P34" i="1" s="1"/>
  <c r="AD36" i="1"/>
  <c r="AF36" i="1"/>
  <c r="CR36" i="1"/>
  <c r="Q36" i="1" s="1"/>
  <c r="CT36" i="1"/>
  <c r="S36" i="1"/>
  <c r="AE36" i="1"/>
  <c r="CS36" i="1"/>
  <c r="R36" i="1" s="1"/>
  <c r="AT36" i="1"/>
  <c r="AU36" i="1"/>
  <c r="GK36" i="1"/>
  <c r="AC38" i="1"/>
  <c r="CQ38" i="1"/>
  <c r="I38" i="1"/>
  <c r="P38" i="1" s="1"/>
  <c r="AD40" i="1"/>
  <c r="AF40" i="1"/>
  <c r="CR40" i="1"/>
  <c r="Q40" i="1"/>
  <c r="CT40" i="1"/>
  <c r="S40" i="1"/>
  <c r="AE40" i="1"/>
  <c r="CS40" i="1"/>
  <c r="R40" i="1" s="1"/>
  <c r="GK40" i="1" s="1"/>
  <c r="AT40" i="1"/>
  <c r="AU40" i="1"/>
  <c r="AC42" i="1"/>
  <c r="CQ42" i="1" s="1"/>
  <c r="I42" i="1"/>
  <c r="AD44" i="1"/>
  <c r="AF44" i="1"/>
  <c r="CT44" i="1" s="1"/>
  <c r="S44" i="1" s="1"/>
  <c r="CR44" i="1"/>
  <c r="AE44" i="1"/>
  <c r="CS44" i="1"/>
  <c r="R44" i="1" s="1"/>
  <c r="GK44" i="1" s="1"/>
  <c r="AT44" i="1"/>
  <c r="AU44" i="1"/>
  <c r="AC46" i="1"/>
  <c r="CQ46" i="1" s="1"/>
  <c r="I46" i="1"/>
  <c r="AC48" i="1"/>
  <c r="CQ48" i="1"/>
  <c r="AC50" i="1"/>
  <c r="AD52" i="1"/>
  <c r="AF52" i="1"/>
  <c r="CT52" i="1" s="1"/>
  <c r="S52" i="1" s="1"/>
  <c r="I52" i="1"/>
  <c r="CR52" i="1"/>
  <c r="Q52" i="1" s="1"/>
  <c r="AE52" i="1"/>
  <c r="CS52" i="1" s="1"/>
  <c r="R52" i="1" s="1"/>
  <c r="GK52" i="1" s="1"/>
  <c r="AT52" i="1"/>
  <c r="AU52" i="1"/>
  <c r="AD54" i="1"/>
  <c r="AF54" i="1"/>
  <c r="CT54" i="1" s="1"/>
  <c r="S54" i="1" s="1"/>
  <c r="CR54" i="1"/>
  <c r="Q54" i="1"/>
  <c r="AE54" i="1"/>
  <c r="CS54" i="1"/>
  <c r="R54" i="1" s="1"/>
  <c r="AT54" i="1"/>
  <c r="AU54" i="1"/>
  <c r="GK54" i="1"/>
  <c r="AC56" i="1"/>
  <c r="CQ56" i="1" s="1"/>
  <c r="I56" i="1"/>
  <c r="P56" i="1"/>
  <c r="AD58" i="1"/>
  <c r="CR58" i="1" s="1"/>
  <c r="AF58" i="1"/>
  <c r="CT58" i="1" s="1"/>
  <c r="Q58" i="1"/>
  <c r="S58" i="1"/>
  <c r="AE58" i="1"/>
  <c r="CS58" i="1"/>
  <c r="R58" i="1"/>
  <c r="AT58" i="1"/>
  <c r="AU58" i="1"/>
  <c r="CZ58" i="1"/>
  <c r="Y58" i="1" s="1"/>
  <c r="GK58" i="1"/>
  <c r="AD60" i="1"/>
  <c r="AF60" i="1"/>
  <c r="CR60" i="1"/>
  <c r="Q60" i="1" s="1"/>
  <c r="CT60" i="1"/>
  <c r="S60" i="1"/>
  <c r="AE60" i="1"/>
  <c r="CS60" i="1"/>
  <c r="R60" i="1"/>
  <c r="GK60" i="1" s="1"/>
  <c r="AT60" i="1"/>
  <c r="AU60" i="1"/>
  <c r="AD62" i="1"/>
  <c r="AF62" i="1"/>
  <c r="CT62" i="1" s="1"/>
  <c r="S62" i="1" s="1"/>
  <c r="CR62" i="1"/>
  <c r="Q62" i="1"/>
  <c r="AE62" i="1"/>
  <c r="CS62" i="1" s="1"/>
  <c r="R62" i="1" s="1"/>
  <c r="AT62" i="1"/>
  <c r="AU62" i="1"/>
  <c r="GK62" i="1"/>
  <c r="AC64" i="1"/>
  <c r="CQ64" i="1"/>
  <c r="I64" i="1"/>
  <c r="AD66" i="1"/>
  <c r="AF66" i="1"/>
  <c r="CR66" i="1"/>
  <c r="Q66" i="1"/>
  <c r="CT66" i="1"/>
  <c r="S66" i="1"/>
  <c r="AE66" i="1"/>
  <c r="CS66" i="1"/>
  <c r="R66" i="1" s="1"/>
  <c r="GK66" i="1" s="1"/>
  <c r="AT66" i="1"/>
  <c r="AU66" i="1"/>
  <c r="AD68" i="1"/>
  <c r="CR68" i="1" s="1"/>
  <c r="AF68" i="1"/>
  <c r="Q68" i="1"/>
  <c r="CT68" i="1"/>
  <c r="S68" i="1" s="1"/>
  <c r="AE68" i="1"/>
  <c r="CS68" i="1" s="1"/>
  <c r="R68" i="1" s="1"/>
  <c r="AT68" i="1"/>
  <c r="AU68" i="1"/>
  <c r="AC70" i="1"/>
  <c r="CQ70" i="1"/>
  <c r="P70" i="1" s="1"/>
  <c r="I70" i="1"/>
  <c r="AD72" i="1"/>
  <c r="CR72" i="1" s="1"/>
  <c r="AF72" i="1"/>
  <c r="Q72" i="1"/>
  <c r="L124" i="6" s="1"/>
  <c r="CT72" i="1"/>
  <c r="S72" i="1" s="1"/>
  <c r="AE72" i="1"/>
  <c r="CS72" i="1" s="1"/>
  <c r="R72" i="1" s="1"/>
  <c r="AT72" i="1"/>
  <c r="AU72" i="1"/>
  <c r="AC74" i="1"/>
  <c r="CQ74" i="1"/>
  <c r="P74" i="1" s="1"/>
  <c r="I74" i="1"/>
  <c r="AD76" i="1"/>
  <c r="AF76" i="1"/>
  <c r="CR76" i="1"/>
  <c r="Q76" i="1"/>
  <c r="CT76" i="1"/>
  <c r="S76" i="1" s="1"/>
  <c r="AE76" i="1"/>
  <c r="CS76" i="1" s="1"/>
  <c r="R76" i="1" s="1"/>
  <c r="GK76" i="1" s="1"/>
  <c r="AT76" i="1"/>
  <c r="AU76" i="1"/>
  <c r="AC78" i="1"/>
  <c r="CQ78" i="1"/>
  <c r="I78" i="1"/>
  <c r="AC80" i="1"/>
  <c r="CQ80" i="1"/>
  <c r="I80" i="1"/>
  <c r="P80" i="1"/>
  <c r="GO26" i="1"/>
  <c r="GO28" i="1"/>
  <c r="GO24" i="1"/>
  <c r="GO30" i="1"/>
  <c r="GO32" i="1"/>
  <c r="GO34" i="1"/>
  <c r="GO36" i="1"/>
  <c r="GO38" i="1"/>
  <c r="GO40" i="1"/>
  <c r="GO42" i="1"/>
  <c r="GO44" i="1"/>
  <c r="GO46" i="1"/>
  <c r="GO48" i="1"/>
  <c r="GO50" i="1"/>
  <c r="GO52" i="1"/>
  <c r="GO54" i="1"/>
  <c r="GO56" i="1"/>
  <c r="GO58" i="1"/>
  <c r="GO60" i="1"/>
  <c r="GO62" i="1"/>
  <c r="GO64" i="1"/>
  <c r="GO66" i="1"/>
  <c r="GO68" i="1"/>
  <c r="GO70" i="1"/>
  <c r="GO72" i="1"/>
  <c r="GO74" i="1"/>
  <c r="GO76" i="1"/>
  <c r="GO78" i="1"/>
  <c r="GO80" i="1"/>
  <c r="FR26" i="1"/>
  <c r="FR28" i="1"/>
  <c r="FR24" i="1"/>
  <c r="FR30" i="1"/>
  <c r="FR32" i="1"/>
  <c r="FR34" i="1"/>
  <c r="FR36" i="1"/>
  <c r="FR38" i="1"/>
  <c r="FR40" i="1"/>
  <c r="FR42" i="1"/>
  <c r="FR44" i="1"/>
  <c r="FR46" i="1"/>
  <c r="FR48" i="1"/>
  <c r="FR50" i="1"/>
  <c r="FR52" i="1"/>
  <c r="FR54" i="1"/>
  <c r="FR56" i="1"/>
  <c r="FR58" i="1"/>
  <c r="FR60" i="1"/>
  <c r="FR62" i="1"/>
  <c r="FR64" i="1"/>
  <c r="FR66" i="1"/>
  <c r="FR68" i="1"/>
  <c r="FR70" i="1"/>
  <c r="FR72" i="1"/>
  <c r="FR74" i="1"/>
  <c r="FR76" i="1"/>
  <c r="BY83" i="1" s="1"/>
  <c r="FR78" i="1"/>
  <c r="FR80" i="1"/>
  <c r="GP26" i="1"/>
  <c r="GP28" i="1"/>
  <c r="GP24" i="1"/>
  <c r="GP30" i="1"/>
  <c r="GP32" i="1"/>
  <c r="GP34" i="1"/>
  <c r="GP36" i="1"/>
  <c r="GP38" i="1"/>
  <c r="GP40" i="1"/>
  <c r="GP42" i="1"/>
  <c r="GP44" i="1"/>
  <c r="GP46" i="1"/>
  <c r="GP48" i="1"/>
  <c r="GP50" i="1"/>
  <c r="GP52" i="1"/>
  <c r="GP54" i="1"/>
  <c r="GP56" i="1"/>
  <c r="GP58" i="1"/>
  <c r="GP60" i="1"/>
  <c r="GP62" i="1"/>
  <c r="GP64" i="1"/>
  <c r="GP66" i="1"/>
  <c r="GP68" i="1"/>
  <c r="GP70" i="1"/>
  <c r="GP72" i="1"/>
  <c r="GP74" i="1"/>
  <c r="GP76" i="1"/>
  <c r="GP78" i="1"/>
  <c r="GP80" i="1"/>
  <c r="GX32" i="1"/>
  <c r="GX40" i="1"/>
  <c r="GX68" i="1"/>
  <c r="U76" i="1"/>
  <c r="W32" i="1"/>
  <c r="W76" i="1"/>
  <c r="GL26" i="1"/>
  <c r="GL28" i="1"/>
  <c r="GL24" i="1"/>
  <c r="GL30" i="1"/>
  <c r="GL32" i="1"/>
  <c r="GL34" i="1"/>
  <c r="GL36" i="1"/>
  <c r="GL38" i="1"/>
  <c r="GL40" i="1"/>
  <c r="GL42" i="1"/>
  <c r="GL44" i="1"/>
  <c r="GL46" i="1"/>
  <c r="GL48" i="1"/>
  <c r="GL50" i="1"/>
  <c r="GL52" i="1"/>
  <c r="GL54" i="1"/>
  <c r="GL56" i="1"/>
  <c r="GL58" i="1"/>
  <c r="GL60" i="1"/>
  <c r="GL62" i="1"/>
  <c r="GL64" i="1"/>
  <c r="GL66" i="1"/>
  <c r="GL68" i="1"/>
  <c r="GL70" i="1"/>
  <c r="GL72" i="1"/>
  <c r="GL74" i="1"/>
  <c r="GL76" i="1"/>
  <c r="GL78" i="1"/>
  <c r="GL80" i="1"/>
  <c r="DD136" i="6"/>
  <c r="V66" i="1"/>
  <c r="E135" i="6"/>
  <c r="DW80" i="1"/>
  <c r="G80" i="1"/>
  <c r="F80" i="1"/>
  <c r="E134" i="6"/>
  <c r="DW78" i="1"/>
  <c r="G78" i="1"/>
  <c r="F78" i="1"/>
  <c r="M130" i="6"/>
  <c r="L130" i="6"/>
  <c r="K130" i="6"/>
  <c r="DW76" i="1"/>
  <c r="E128" i="6"/>
  <c r="DW74" i="1"/>
  <c r="G74" i="1"/>
  <c r="F74" i="1"/>
  <c r="M124" i="6"/>
  <c r="K124" i="6"/>
  <c r="DW72" i="1"/>
  <c r="E122" i="6"/>
  <c r="DW70" i="1"/>
  <c r="G70" i="1"/>
  <c r="F70" i="1"/>
  <c r="M118" i="6"/>
  <c r="L118" i="6"/>
  <c r="K118" i="6"/>
  <c r="DW68" i="1"/>
  <c r="M114" i="6"/>
  <c r="L114" i="6"/>
  <c r="K114" i="6"/>
  <c r="DW66" i="1"/>
  <c r="E112" i="6"/>
  <c r="DW64" i="1"/>
  <c r="G64" i="1"/>
  <c r="F64" i="1"/>
  <c r="M105" i="6"/>
  <c r="L105" i="6"/>
  <c r="K105" i="6"/>
  <c r="AB62" i="1"/>
  <c r="DW62" i="1"/>
  <c r="M101" i="6"/>
  <c r="L101" i="6"/>
  <c r="K101" i="6"/>
  <c r="DW60" i="1"/>
  <c r="J99" i="6"/>
  <c r="M97" i="6"/>
  <c r="L97" i="6"/>
  <c r="K97" i="6"/>
  <c r="DW58" i="1"/>
  <c r="E95" i="6"/>
  <c r="DW56" i="1"/>
  <c r="G56" i="1"/>
  <c r="F56" i="1"/>
  <c r="M91" i="6"/>
  <c r="L91" i="6"/>
  <c r="K91" i="6"/>
  <c r="DW54" i="1"/>
  <c r="M87" i="6"/>
  <c r="L87" i="6"/>
  <c r="K87" i="6"/>
  <c r="I53" i="1"/>
  <c r="DW52" i="1"/>
  <c r="DW50" i="1"/>
  <c r="G50" i="1"/>
  <c r="F50" i="1"/>
  <c r="DW48" i="1"/>
  <c r="G48" i="1"/>
  <c r="F48" i="1"/>
  <c r="E81" i="6"/>
  <c r="DW46" i="1"/>
  <c r="G46" i="1"/>
  <c r="F46" i="1"/>
  <c r="M77" i="6"/>
  <c r="K77" i="6"/>
  <c r="DW44" i="1"/>
  <c r="E75" i="6"/>
  <c r="DW42" i="1"/>
  <c r="G42" i="1"/>
  <c r="F42" i="1"/>
  <c r="M71" i="6"/>
  <c r="L71" i="6"/>
  <c r="K71" i="6"/>
  <c r="AB40" i="1"/>
  <c r="DW40" i="1"/>
  <c r="E69" i="6"/>
  <c r="DW38" i="1"/>
  <c r="G38" i="1"/>
  <c r="F38" i="1"/>
  <c r="M65" i="6"/>
  <c r="L65" i="6"/>
  <c r="K65" i="6"/>
  <c r="DW36" i="1"/>
  <c r="E63" i="6"/>
  <c r="DW34" i="1"/>
  <c r="G34" i="1"/>
  <c r="F34" i="1"/>
  <c r="M59" i="6"/>
  <c r="L59" i="6"/>
  <c r="K59" i="6"/>
  <c r="DW32" i="1"/>
  <c r="M55" i="6"/>
  <c r="L55" i="6"/>
  <c r="K55" i="6"/>
  <c r="I31" i="1"/>
  <c r="DW30" i="1"/>
  <c r="DW28" i="1"/>
  <c r="G28" i="1"/>
  <c r="F28" i="1"/>
  <c r="DW26" i="1"/>
  <c r="G26" i="1"/>
  <c r="F26" i="1"/>
  <c r="K44" i="6"/>
  <c r="DW24" i="1"/>
  <c r="BT35" i="6"/>
  <c r="BV34" i="6"/>
  <c r="BT32" i="6"/>
  <c r="BT31" i="6"/>
  <c r="BT30" i="6"/>
  <c r="BU23" i="6"/>
  <c r="BW14" i="6"/>
  <c r="BS13" i="6"/>
  <c r="BS12" i="6"/>
  <c r="BS11" i="6"/>
  <c r="BR10" i="6"/>
  <c r="BR9" i="6"/>
  <c r="BR8" i="6"/>
  <c r="BR7" i="6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Y34" i="3"/>
  <c r="CZ34" i="3"/>
  <c r="DA34" i="3"/>
  <c r="A35" i="3"/>
  <c r="CY35" i="3"/>
  <c r="CZ35" i="3"/>
  <c r="DA35" i="3"/>
  <c r="A36" i="3"/>
  <c r="CY36" i="3"/>
  <c r="CZ36" i="3"/>
  <c r="DA36" i="3"/>
  <c r="A37" i="3"/>
  <c r="CY37" i="3"/>
  <c r="CZ37" i="3"/>
  <c r="DA37" i="3"/>
  <c r="A38" i="3"/>
  <c r="CX38" i="3"/>
  <c r="CY38" i="3"/>
  <c r="CZ38" i="3"/>
  <c r="DA38" i="3"/>
  <c r="A39" i="3"/>
  <c r="CY39" i="3"/>
  <c r="CZ39" i="3"/>
  <c r="DA39" i="3"/>
  <c r="A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Y53" i="3"/>
  <c r="CZ53" i="3"/>
  <c r="DA53" i="3"/>
  <c r="A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Y97" i="3"/>
  <c r="CZ97" i="3"/>
  <c r="DA97" i="3"/>
  <c r="A98" i="3"/>
  <c r="CY98" i="3"/>
  <c r="CZ98" i="3"/>
  <c r="DA98" i="3"/>
  <c r="A99" i="3"/>
  <c r="CY99" i="3"/>
  <c r="CZ99" i="3"/>
  <c r="DA99" i="3"/>
  <c r="A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Y113" i="3"/>
  <c r="CZ113" i="3"/>
  <c r="DA113" i="3"/>
  <c r="A114" i="3"/>
  <c r="CY114" i="3"/>
  <c r="CZ114" i="3"/>
  <c r="DA114" i="3"/>
  <c r="A115" i="3"/>
  <c r="CY115" i="3"/>
  <c r="CZ115" i="3"/>
  <c r="DA115" i="3"/>
  <c r="A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Y129" i="3"/>
  <c r="CZ129" i="3"/>
  <c r="DA129" i="3"/>
  <c r="A130" i="3"/>
  <c r="CY130" i="3"/>
  <c r="CZ130" i="3"/>
  <c r="DA130" i="3"/>
  <c r="A131" i="3"/>
  <c r="CY131" i="3"/>
  <c r="CZ131" i="3"/>
  <c r="DA131" i="3"/>
  <c r="A132" i="3"/>
  <c r="CY132" i="3"/>
  <c r="CZ132" i="3"/>
  <c r="DA132" i="3"/>
  <c r="A133" i="3"/>
  <c r="CX133" i="3"/>
  <c r="CY133" i="3"/>
  <c r="CZ133" i="3"/>
  <c r="DA133" i="3"/>
  <c r="A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Y145" i="3"/>
  <c r="CZ145" i="3"/>
  <c r="DA145" i="3"/>
  <c r="A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Y162" i="3"/>
  <c r="CZ162" i="3"/>
  <c r="DA162" i="3"/>
  <c r="A163" i="3"/>
  <c r="CY163" i="3"/>
  <c r="CZ163" i="3"/>
  <c r="DA163" i="3"/>
  <c r="A164" i="3"/>
  <c r="CY164" i="3"/>
  <c r="CZ164" i="3"/>
  <c r="DA164" i="3"/>
  <c r="A165" i="3"/>
  <c r="CY165" i="3"/>
  <c r="CZ165" i="3"/>
  <c r="DA165" i="3"/>
  <c r="A166" i="3"/>
  <c r="CX166" i="3"/>
  <c r="CY166" i="3"/>
  <c r="CZ166" i="3"/>
  <c r="DA166" i="3"/>
  <c r="A167" i="3"/>
  <c r="CY167" i="3"/>
  <c r="CZ167" i="3"/>
  <c r="DA167" i="3"/>
  <c r="A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Y184" i="3"/>
  <c r="CZ184" i="3"/>
  <c r="DA184" i="3"/>
  <c r="A185" i="3"/>
  <c r="CY185" i="3"/>
  <c r="CZ185" i="3"/>
  <c r="DA185" i="3"/>
  <c r="A186" i="3"/>
  <c r="CY186" i="3"/>
  <c r="CZ186" i="3"/>
  <c r="DA186" i="3"/>
  <c r="A187" i="3"/>
  <c r="CY187" i="3"/>
  <c r="CZ187" i="3"/>
  <c r="DA187" i="3"/>
  <c r="A188" i="3"/>
  <c r="CX188" i="3"/>
  <c r="CY188" i="3"/>
  <c r="CZ188" i="3"/>
  <c r="DA188" i="3"/>
  <c r="A189" i="3"/>
  <c r="CY189" i="3"/>
  <c r="CZ189" i="3"/>
  <c r="DA189" i="3"/>
  <c r="A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Y202" i="3"/>
  <c r="CZ202" i="3"/>
  <c r="DA202" i="3"/>
  <c r="D12" i="1"/>
  <c r="B112" i="1"/>
  <c r="B18" i="1"/>
  <c r="C112" i="1"/>
  <c r="C18" i="1"/>
  <c r="D112" i="1"/>
  <c r="D18" i="1"/>
  <c r="E18" i="1"/>
  <c r="F112" i="1"/>
  <c r="F18" i="1" s="1"/>
  <c r="G112" i="1"/>
  <c r="G18" i="1" s="1"/>
  <c r="AC24" i="1"/>
  <c r="F44" i="6" s="1"/>
  <c r="AE26" i="1"/>
  <c r="AD26" i="1" s="1"/>
  <c r="AF26" i="1"/>
  <c r="CT26" i="1"/>
  <c r="AE28" i="1"/>
  <c r="AD28" i="1"/>
  <c r="CR28" i="1" s="1"/>
  <c r="AF28" i="1"/>
  <c r="CT28" i="1" s="1"/>
  <c r="AC30" i="1"/>
  <c r="F55" i="6" s="1"/>
  <c r="AC32" i="1"/>
  <c r="AE34" i="1"/>
  <c r="AD34" i="1" s="1"/>
  <c r="CR34" i="1"/>
  <c r="Q34" i="1" s="1"/>
  <c r="AF34" i="1"/>
  <c r="CT34" i="1"/>
  <c r="S34" i="1" s="1"/>
  <c r="AC36" i="1"/>
  <c r="F65" i="6" s="1"/>
  <c r="CQ36" i="1"/>
  <c r="P36" i="1" s="1"/>
  <c r="AE38" i="1"/>
  <c r="AD38" i="1"/>
  <c r="CR38" i="1" s="1"/>
  <c r="Q38" i="1" s="1"/>
  <c r="AF38" i="1"/>
  <c r="CT38" i="1" s="1"/>
  <c r="S38" i="1" s="1"/>
  <c r="AC40" i="1"/>
  <c r="F71" i="6" s="1"/>
  <c r="AE42" i="1"/>
  <c r="AF42" i="1"/>
  <c r="CT42" i="1"/>
  <c r="S42" i="1" s="1"/>
  <c r="AC44" i="1"/>
  <c r="F77" i="6" s="1"/>
  <c r="AB44" i="1" s="1"/>
  <c r="CQ44" i="1"/>
  <c r="P44" i="1" s="1"/>
  <c r="AE46" i="1"/>
  <c r="AD46" i="1"/>
  <c r="AF46" i="1"/>
  <c r="CT46" i="1" s="1"/>
  <c r="S46" i="1" s="1"/>
  <c r="AE48" i="1"/>
  <c r="AD48" i="1" s="1"/>
  <c r="CR48" i="1" s="1"/>
  <c r="AF48" i="1"/>
  <c r="CT48" i="1"/>
  <c r="AE50" i="1"/>
  <c r="AD50" i="1"/>
  <c r="CR50" i="1" s="1"/>
  <c r="AF50" i="1"/>
  <c r="CT50" i="1" s="1"/>
  <c r="AC52" i="1"/>
  <c r="AC54" i="1"/>
  <c r="AE56" i="1"/>
  <c r="AD56" i="1" s="1"/>
  <c r="CR56" i="1"/>
  <c r="Q56" i="1" s="1"/>
  <c r="AF56" i="1"/>
  <c r="CT56" i="1"/>
  <c r="S56" i="1" s="1"/>
  <c r="AC58" i="1"/>
  <c r="F97" i="6" s="1"/>
  <c r="CQ58" i="1"/>
  <c r="P58" i="1" s="1"/>
  <c r="AC60" i="1"/>
  <c r="F101" i="6" s="1"/>
  <c r="CQ60" i="1"/>
  <c r="P60" i="1" s="1"/>
  <c r="AC62" i="1"/>
  <c r="F105" i="6" s="1"/>
  <c r="CQ62" i="1"/>
  <c r="P62" i="1" s="1"/>
  <c r="AE64" i="1"/>
  <c r="AD64" i="1"/>
  <c r="AF64" i="1"/>
  <c r="CT64" i="1" s="1"/>
  <c r="S64" i="1" s="1"/>
  <c r="AC66" i="1"/>
  <c r="AC68" i="1"/>
  <c r="AE70" i="1"/>
  <c r="AD70" i="1" s="1"/>
  <c r="CR70" i="1" s="1"/>
  <c r="Q70" i="1" s="1"/>
  <c r="AF70" i="1"/>
  <c r="CT70" i="1"/>
  <c r="S70" i="1" s="1"/>
  <c r="AC72" i="1"/>
  <c r="F124" i="6" s="1"/>
  <c r="CQ72" i="1"/>
  <c r="P72" i="1" s="1"/>
  <c r="AE74" i="1"/>
  <c r="AD74" i="1"/>
  <c r="CR74" i="1" s="1"/>
  <c r="Q74" i="1" s="1"/>
  <c r="AF74" i="1"/>
  <c r="CT74" i="1" s="1"/>
  <c r="S74" i="1" s="1"/>
  <c r="CZ74" i="1" s="1"/>
  <c r="Y74" i="1" s="1"/>
  <c r="AC76" i="1"/>
  <c r="AE78" i="1"/>
  <c r="AD78" i="1" s="1"/>
  <c r="CR78" i="1"/>
  <c r="Q78" i="1" s="1"/>
  <c r="AF78" i="1"/>
  <c r="CT78" i="1"/>
  <c r="S78" i="1" s="1"/>
  <c r="AE80" i="1"/>
  <c r="AD80" i="1"/>
  <c r="AF80" i="1"/>
  <c r="CT80" i="1" s="1"/>
  <c r="S80" i="1" s="1"/>
  <c r="CS26" i="1"/>
  <c r="CS28" i="1"/>
  <c r="CS34" i="1"/>
  <c r="R34" i="1" s="1"/>
  <c r="GK34" i="1" s="1"/>
  <c r="CS38" i="1"/>
  <c r="R38" i="1" s="1"/>
  <c r="GK38" i="1" s="1"/>
  <c r="CS46" i="1"/>
  <c r="R46" i="1" s="1"/>
  <c r="GK46" i="1" s="1"/>
  <c r="CS50" i="1"/>
  <c r="CS56" i="1"/>
  <c r="R56" i="1" s="1"/>
  <c r="GK56" i="1" s="1"/>
  <c r="CS64" i="1"/>
  <c r="R64" i="1" s="1"/>
  <c r="GK64" i="1" s="1"/>
  <c r="CS74" i="1"/>
  <c r="R74" i="1" s="1"/>
  <c r="GK74" i="1" s="1"/>
  <c r="CS78" i="1"/>
  <c r="R78" i="1" s="1"/>
  <c r="GK78" i="1" s="1"/>
  <c r="CS80" i="1"/>
  <c r="R80" i="1" s="1"/>
  <c r="GK80" i="1" s="1"/>
  <c r="AG24" i="1"/>
  <c r="CU24" i="1" s="1"/>
  <c r="T24" i="1" s="1"/>
  <c r="AG26" i="1"/>
  <c r="CU26" i="1" s="1"/>
  <c r="AG28" i="1"/>
  <c r="CU28" i="1" s="1"/>
  <c r="AG30" i="1"/>
  <c r="CU30" i="1" s="1"/>
  <c r="T30" i="1" s="1"/>
  <c r="AG32" i="1"/>
  <c r="CU32" i="1" s="1"/>
  <c r="T32" i="1" s="1"/>
  <c r="AG34" i="1"/>
  <c r="CU34" i="1" s="1"/>
  <c r="T34" i="1" s="1"/>
  <c r="AG36" i="1"/>
  <c r="CU36" i="1" s="1"/>
  <c r="T36" i="1" s="1"/>
  <c r="AG38" i="1"/>
  <c r="CU38" i="1" s="1"/>
  <c r="T38" i="1" s="1"/>
  <c r="AG40" i="1"/>
  <c r="CU40" i="1" s="1"/>
  <c r="T40" i="1" s="1"/>
  <c r="AG42" i="1"/>
  <c r="CU42" i="1" s="1"/>
  <c r="T42" i="1" s="1"/>
  <c r="AG44" i="1"/>
  <c r="CU44" i="1" s="1"/>
  <c r="T44" i="1" s="1"/>
  <c r="AG46" i="1"/>
  <c r="CU46" i="1" s="1"/>
  <c r="T46" i="1" s="1"/>
  <c r="AG48" i="1"/>
  <c r="CU48" i="1" s="1"/>
  <c r="AG50" i="1"/>
  <c r="CU50" i="1" s="1"/>
  <c r="AG52" i="1"/>
  <c r="CU52" i="1" s="1"/>
  <c r="T52" i="1" s="1"/>
  <c r="AG54" i="1"/>
  <c r="CU54" i="1" s="1"/>
  <c r="T54" i="1" s="1"/>
  <c r="AG56" i="1"/>
  <c r="CU56" i="1" s="1"/>
  <c r="T56" i="1" s="1"/>
  <c r="AG58" i="1"/>
  <c r="CU58" i="1" s="1"/>
  <c r="T58" i="1" s="1"/>
  <c r="AG60" i="1"/>
  <c r="CU60" i="1" s="1"/>
  <c r="T60" i="1" s="1"/>
  <c r="AG62" i="1"/>
  <c r="CU62" i="1" s="1"/>
  <c r="T62" i="1" s="1"/>
  <c r="AG64" i="1"/>
  <c r="CU64" i="1" s="1"/>
  <c r="T64" i="1" s="1"/>
  <c r="AG66" i="1"/>
  <c r="CU66" i="1" s="1"/>
  <c r="T66" i="1" s="1"/>
  <c r="AG68" i="1"/>
  <c r="CU68" i="1" s="1"/>
  <c r="T68" i="1" s="1"/>
  <c r="AG70" i="1"/>
  <c r="CU70" i="1" s="1"/>
  <c r="T70" i="1" s="1"/>
  <c r="AG72" i="1"/>
  <c r="CU72" i="1" s="1"/>
  <c r="T72" i="1" s="1"/>
  <c r="AG74" i="1"/>
  <c r="CU74" i="1" s="1"/>
  <c r="T74" i="1" s="1"/>
  <c r="AG76" i="1"/>
  <c r="CU76" i="1" s="1"/>
  <c r="T76" i="1" s="1"/>
  <c r="AG78" i="1"/>
  <c r="CU78" i="1" s="1"/>
  <c r="T78" i="1" s="1"/>
  <c r="AG80" i="1"/>
  <c r="CU80" i="1" s="1"/>
  <c r="T80" i="1" s="1"/>
  <c r="AH24" i="1"/>
  <c r="CV24" i="1" s="1"/>
  <c r="U24" i="1" s="1"/>
  <c r="AH26" i="1"/>
  <c r="CV26" i="1" s="1"/>
  <c r="AH28" i="1"/>
  <c r="CV28" i="1" s="1"/>
  <c r="AH30" i="1"/>
  <c r="CV30" i="1" s="1"/>
  <c r="U30" i="1" s="1"/>
  <c r="AH32" i="1"/>
  <c r="CV32" i="1" s="1"/>
  <c r="U32" i="1" s="1"/>
  <c r="AH34" i="1"/>
  <c r="CV34" i="1" s="1"/>
  <c r="U34" i="1" s="1"/>
  <c r="AH36" i="1"/>
  <c r="CV36" i="1" s="1"/>
  <c r="U36" i="1" s="1"/>
  <c r="AH38" i="1"/>
  <c r="CV38" i="1" s="1"/>
  <c r="U38" i="1" s="1"/>
  <c r="AH40" i="1"/>
  <c r="CV40" i="1" s="1"/>
  <c r="U40" i="1" s="1"/>
  <c r="AH42" i="1"/>
  <c r="CV42" i="1" s="1"/>
  <c r="U42" i="1" s="1"/>
  <c r="AH44" i="1"/>
  <c r="CV44" i="1" s="1"/>
  <c r="U44" i="1" s="1"/>
  <c r="AH46" i="1"/>
  <c r="CV46" i="1" s="1"/>
  <c r="U46" i="1" s="1"/>
  <c r="AH48" i="1"/>
  <c r="CV48" i="1" s="1"/>
  <c r="AH50" i="1"/>
  <c r="CV50" i="1" s="1"/>
  <c r="AH52" i="1"/>
  <c r="CV52" i="1" s="1"/>
  <c r="U52" i="1" s="1"/>
  <c r="AH54" i="1"/>
  <c r="CV54" i="1" s="1"/>
  <c r="U54" i="1" s="1"/>
  <c r="AH56" i="1"/>
  <c r="CV56" i="1" s="1"/>
  <c r="U56" i="1" s="1"/>
  <c r="AH58" i="1"/>
  <c r="CV58" i="1" s="1"/>
  <c r="U58" i="1" s="1"/>
  <c r="AH60" i="1"/>
  <c r="CV60" i="1" s="1"/>
  <c r="U60" i="1" s="1"/>
  <c r="AH62" i="1"/>
  <c r="CV62" i="1" s="1"/>
  <c r="U62" i="1" s="1"/>
  <c r="AH64" i="1"/>
  <c r="CV64" i="1" s="1"/>
  <c r="U64" i="1" s="1"/>
  <c r="AH66" i="1"/>
  <c r="CV66" i="1" s="1"/>
  <c r="U66" i="1" s="1"/>
  <c r="AH68" i="1"/>
  <c r="CV68" i="1" s="1"/>
  <c r="U68" i="1" s="1"/>
  <c r="AH70" i="1"/>
  <c r="CV70" i="1" s="1"/>
  <c r="U70" i="1" s="1"/>
  <c r="AH72" i="1"/>
  <c r="CV72" i="1" s="1"/>
  <c r="U72" i="1" s="1"/>
  <c r="AH74" i="1"/>
  <c r="CV74" i="1" s="1"/>
  <c r="U74" i="1" s="1"/>
  <c r="AH76" i="1"/>
  <c r="CV76" i="1" s="1"/>
  <c r="AH78" i="1"/>
  <c r="CV78" i="1" s="1"/>
  <c r="U78" i="1" s="1"/>
  <c r="AH80" i="1"/>
  <c r="CV80" i="1" s="1"/>
  <c r="U80" i="1" s="1"/>
  <c r="AI24" i="1"/>
  <c r="CW24" i="1" s="1"/>
  <c r="V24" i="1" s="1"/>
  <c r="AI26" i="1"/>
  <c r="CW26" i="1" s="1"/>
  <c r="AI28" i="1"/>
  <c r="CW28" i="1" s="1"/>
  <c r="AI30" i="1"/>
  <c r="CW30" i="1" s="1"/>
  <c r="V30" i="1" s="1"/>
  <c r="AI32" i="1"/>
  <c r="CW32" i="1" s="1"/>
  <c r="V32" i="1" s="1"/>
  <c r="AI34" i="1"/>
  <c r="CW34" i="1" s="1"/>
  <c r="V34" i="1" s="1"/>
  <c r="AI36" i="1"/>
  <c r="CW36" i="1" s="1"/>
  <c r="V36" i="1" s="1"/>
  <c r="AI38" i="1"/>
  <c r="CW38" i="1" s="1"/>
  <c r="V38" i="1" s="1"/>
  <c r="AI40" i="1"/>
  <c r="CW40" i="1" s="1"/>
  <c r="V40" i="1" s="1"/>
  <c r="AI42" i="1"/>
  <c r="CW42" i="1" s="1"/>
  <c r="V42" i="1" s="1"/>
  <c r="AI44" i="1"/>
  <c r="CW44" i="1" s="1"/>
  <c r="V44" i="1" s="1"/>
  <c r="AI46" i="1"/>
  <c r="CW46" i="1" s="1"/>
  <c r="V46" i="1" s="1"/>
  <c r="AI48" i="1"/>
  <c r="CW48" i="1" s="1"/>
  <c r="AI50" i="1"/>
  <c r="CW50" i="1" s="1"/>
  <c r="AI52" i="1"/>
  <c r="CW52" i="1" s="1"/>
  <c r="V52" i="1" s="1"/>
  <c r="AI54" i="1"/>
  <c r="CW54" i="1" s="1"/>
  <c r="V54" i="1" s="1"/>
  <c r="AI56" i="1"/>
  <c r="CW56" i="1" s="1"/>
  <c r="V56" i="1" s="1"/>
  <c r="AI58" i="1"/>
  <c r="CW58" i="1" s="1"/>
  <c r="V58" i="1" s="1"/>
  <c r="AI60" i="1"/>
  <c r="CW60" i="1" s="1"/>
  <c r="V60" i="1" s="1"/>
  <c r="AI62" i="1"/>
  <c r="CW62" i="1" s="1"/>
  <c r="V62" i="1" s="1"/>
  <c r="AI64" i="1"/>
  <c r="CW64" i="1" s="1"/>
  <c r="V64" i="1" s="1"/>
  <c r="AI66" i="1"/>
  <c r="CW66" i="1" s="1"/>
  <c r="AI68" i="1"/>
  <c r="CW68" i="1" s="1"/>
  <c r="V68" i="1" s="1"/>
  <c r="AI70" i="1"/>
  <c r="CW70" i="1" s="1"/>
  <c r="V70" i="1" s="1"/>
  <c r="AI72" i="1"/>
  <c r="CW72" i="1" s="1"/>
  <c r="V72" i="1" s="1"/>
  <c r="AI74" i="1"/>
  <c r="CW74" i="1" s="1"/>
  <c r="V74" i="1" s="1"/>
  <c r="AI76" i="1"/>
  <c r="CW76" i="1" s="1"/>
  <c r="V76" i="1" s="1"/>
  <c r="AI78" i="1"/>
  <c r="CW78" i="1" s="1"/>
  <c r="V78" i="1" s="1"/>
  <c r="AI80" i="1"/>
  <c r="CW80" i="1" s="1"/>
  <c r="V80" i="1" s="1"/>
  <c r="AJ24" i="1"/>
  <c r="CX24" i="1" s="1"/>
  <c r="W24" i="1" s="1"/>
  <c r="AJ26" i="1"/>
  <c r="CX26" i="1" s="1"/>
  <c r="AJ28" i="1"/>
  <c r="CX28" i="1" s="1"/>
  <c r="AJ30" i="1"/>
  <c r="CX30" i="1" s="1"/>
  <c r="W30" i="1" s="1"/>
  <c r="AJ32" i="1"/>
  <c r="CX32" i="1" s="1"/>
  <c r="AJ34" i="1"/>
  <c r="CX34" i="1" s="1"/>
  <c r="W34" i="1" s="1"/>
  <c r="AJ36" i="1"/>
  <c r="CX36" i="1" s="1"/>
  <c r="W36" i="1" s="1"/>
  <c r="AJ38" i="1"/>
  <c r="CX38" i="1" s="1"/>
  <c r="W38" i="1" s="1"/>
  <c r="AJ40" i="1"/>
  <c r="CX40" i="1" s="1"/>
  <c r="W40" i="1" s="1"/>
  <c r="AJ42" i="1"/>
  <c r="CX42" i="1" s="1"/>
  <c r="W42" i="1" s="1"/>
  <c r="AJ44" i="1"/>
  <c r="CX44" i="1" s="1"/>
  <c r="W44" i="1" s="1"/>
  <c r="AJ46" i="1"/>
  <c r="CX46" i="1" s="1"/>
  <c r="W46" i="1" s="1"/>
  <c r="AJ48" i="1"/>
  <c r="CX48" i="1" s="1"/>
  <c r="AJ50" i="1"/>
  <c r="CX50" i="1" s="1"/>
  <c r="AJ52" i="1"/>
  <c r="CX52" i="1" s="1"/>
  <c r="W52" i="1" s="1"/>
  <c r="AJ54" i="1"/>
  <c r="CX54" i="1" s="1"/>
  <c r="W54" i="1" s="1"/>
  <c r="AJ56" i="1"/>
  <c r="CX56" i="1" s="1"/>
  <c r="W56" i="1" s="1"/>
  <c r="AJ58" i="1"/>
  <c r="CX58" i="1" s="1"/>
  <c r="W58" i="1" s="1"/>
  <c r="AJ60" i="1"/>
  <c r="CX60" i="1" s="1"/>
  <c r="W60" i="1" s="1"/>
  <c r="AJ62" i="1"/>
  <c r="CX62" i="1" s="1"/>
  <c r="W62" i="1" s="1"/>
  <c r="AJ64" i="1"/>
  <c r="CX64" i="1" s="1"/>
  <c r="W64" i="1" s="1"/>
  <c r="AJ66" i="1"/>
  <c r="CX66" i="1" s="1"/>
  <c r="W66" i="1" s="1"/>
  <c r="AJ68" i="1"/>
  <c r="CX68" i="1" s="1"/>
  <c r="W68" i="1" s="1"/>
  <c r="AJ70" i="1"/>
  <c r="CX70" i="1" s="1"/>
  <c r="W70" i="1" s="1"/>
  <c r="AJ72" i="1"/>
  <c r="CX72" i="1" s="1"/>
  <c r="W72" i="1" s="1"/>
  <c r="AJ74" i="1"/>
  <c r="CX74" i="1" s="1"/>
  <c r="W74" i="1" s="1"/>
  <c r="AJ76" i="1"/>
  <c r="CX76" i="1" s="1"/>
  <c r="AJ78" i="1"/>
  <c r="CX78" i="1" s="1"/>
  <c r="W78" i="1" s="1"/>
  <c r="AJ80" i="1"/>
  <c r="CX80" i="1" s="1"/>
  <c r="W80" i="1" s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X83" i="1"/>
  <c r="AO83" i="1"/>
  <c r="AO112" i="1" s="1"/>
  <c r="AO18" i="1"/>
  <c r="GV24" i="1"/>
  <c r="GX24" i="1" s="1"/>
  <c r="GV26" i="1"/>
  <c r="GV28" i="1"/>
  <c r="GV30" i="1"/>
  <c r="GX30" i="1" s="1"/>
  <c r="GV32" i="1"/>
  <c r="GV34" i="1"/>
  <c r="GX34" i="1" s="1"/>
  <c r="GV36" i="1"/>
  <c r="GX36" i="1" s="1"/>
  <c r="GV38" i="1"/>
  <c r="GX38" i="1" s="1"/>
  <c r="GV40" i="1"/>
  <c r="GV42" i="1"/>
  <c r="GX42" i="1" s="1"/>
  <c r="GV44" i="1"/>
  <c r="GX44" i="1" s="1"/>
  <c r="GV46" i="1"/>
  <c r="GX46" i="1" s="1"/>
  <c r="GV48" i="1"/>
  <c r="GV50" i="1"/>
  <c r="GV52" i="1"/>
  <c r="GX52" i="1" s="1"/>
  <c r="GV54" i="1"/>
  <c r="GX54" i="1" s="1"/>
  <c r="GV56" i="1"/>
  <c r="GX56" i="1" s="1"/>
  <c r="GV58" i="1"/>
  <c r="GX58" i="1" s="1"/>
  <c r="GV60" i="1"/>
  <c r="GX60" i="1" s="1"/>
  <c r="GV62" i="1"/>
  <c r="GX62" i="1" s="1"/>
  <c r="GV64" i="1"/>
  <c r="GX64" i="1" s="1"/>
  <c r="GV66" i="1"/>
  <c r="GX66" i="1" s="1"/>
  <c r="GV68" i="1"/>
  <c r="GV70" i="1"/>
  <c r="GX70" i="1" s="1"/>
  <c r="GV72" i="1"/>
  <c r="GX72" i="1" s="1"/>
  <c r="GV74" i="1"/>
  <c r="GX74" i="1" s="1"/>
  <c r="GV76" i="1"/>
  <c r="GX76" i="1" s="1"/>
  <c r="GV78" i="1"/>
  <c r="GX78" i="1" s="1"/>
  <c r="GV80" i="1"/>
  <c r="GX80" i="1" s="1"/>
  <c r="CK83" i="1"/>
  <c r="BB83" i="1" s="1"/>
  <c r="DX136" i="6" s="1"/>
  <c r="BB112" i="1"/>
  <c r="BB18" i="1" s="1"/>
  <c r="CL83" i="1"/>
  <c r="BC83" i="1" s="1"/>
  <c r="DY136" i="6" s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AC25" i="1"/>
  <c r="CQ25" i="1" s="1"/>
  <c r="P25" i="1" s="1"/>
  <c r="AE25" i="1"/>
  <c r="AD25" i="1" s="1"/>
  <c r="CR25" i="1"/>
  <c r="Q25" i="1" s="1"/>
  <c r="AF25" i="1"/>
  <c r="CT25" i="1" s="1"/>
  <c r="S25" i="1" s="1"/>
  <c r="AC27" i="1"/>
  <c r="CQ27" i="1" s="1"/>
  <c r="P27" i="1" s="1"/>
  <c r="AE27" i="1"/>
  <c r="AD27" i="1"/>
  <c r="CR27" i="1" s="1"/>
  <c r="Q27" i="1" s="1"/>
  <c r="AF27" i="1"/>
  <c r="CT27" i="1" s="1"/>
  <c r="S27" i="1" s="1"/>
  <c r="CY27" i="1" s="1"/>
  <c r="X27" i="1" s="1"/>
  <c r="AC29" i="1"/>
  <c r="CQ29" i="1" s="1"/>
  <c r="P29" i="1" s="1"/>
  <c r="AE29" i="1"/>
  <c r="AD29" i="1" s="1"/>
  <c r="CR29" i="1" s="1"/>
  <c r="Q29" i="1" s="1"/>
  <c r="AF29" i="1"/>
  <c r="CT29" i="1" s="1"/>
  <c r="S29" i="1" s="1"/>
  <c r="CY29" i="1" s="1"/>
  <c r="AC31" i="1"/>
  <c r="CQ31" i="1" s="1"/>
  <c r="P31" i="1" s="1"/>
  <c r="CP31" i="1" s="1"/>
  <c r="O31" i="1" s="1"/>
  <c r="AE31" i="1"/>
  <c r="AD31" i="1" s="1"/>
  <c r="CR31" i="1" s="1"/>
  <c r="Q31" i="1" s="1"/>
  <c r="AF31" i="1"/>
  <c r="CT31" i="1" s="1"/>
  <c r="S31" i="1" s="1"/>
  <c r="CY31" i="1" s="1"/>
  <c r="X31" i="1" s="1"/>
  <c r="AC33" i="1"/>
  <c r="CQ33" i="1" s="1"/>
  <c r="P33" i="1" s="1"/>
  <c r="AE33" i="1"/>
  <c r="AD33" i="1" s="1"/>
  <c r="CR33" i="1" s="1"/>
  <c r="Q33" i="1" s="1"/>
  <c r="AF33" i="1"/>
  <c r="CT33" i="1" s="1"/>
  <c r="S33" i="1" s="1"/>
  <c r="CZ33" i="1" s="1"/>
  <c r="Y33" i="1" s="1"/>
  <c r="AC35" i="1"/>
  <c r="CQ35" i="1" s="1"/>
  <c r="P35" i="1" s="1"/>
  <c r="CP35" i="1" s="1"/>
  <c r="O35" i="1" s="1"/>
  <c r="AE35" i="1"/>
  <c r="AD35" i="1" s="1"/>
  <c r="CR35" i="1" s="1"/>
  <c r="Q35" i="1" s="1"/>
  <c r="AF35" i="1"/>
  <c r="CT35" i="1" s="1"/>
  <c r="S35" i="1" s="1"/>
  <c r="AC37" i="1"/>
  <c r="CQ37" i="1" s="1"/>
  <c r="P37" i="1" s="1"/>
  <c r="AE37" i="1"/>
  <c r="AD37" i="1" s="1"/>
  <c r="CR37" i="1" s="1"/>
  <c r="Q37" i="1" s="1"/>
  <c r="AF37" i="1"/>
  <c r="CT37" i="1" s="1"/>
  <c r="S37" i="1" s="1"/>
  <c r="CY37" i="1" s="1"/>
  <c r="AC39" i="1"/>
  <c r="CQ39" i="1" s="1"/>
  <c r="P39" i="1" s="1"/>
  <c r="CP39" i="1" s="1"/>
  <c r="O39" i="1" s="1"/>
  <c r="AE39" i="1"/>
  <c r="AD39" i="1" s="1"/>
  <c r="CR39" i="1" s="1"/>
  <c r="Q39" i="1" s="1"/>
  <c r="AF39" i="1"/>
  <c r="CT39" i="1" s="1"/>
  <c r="S39" i="1" s="1"/>
  <c r="CZ39" i="1" s="1"/>
  <c r="AC41" i="1"/>
  <c r="CQ41" i="1" s="1"/>
  <c r="P41" i="1" s="1"/>
  <c r="AE41" i="1"/>
  <c r="AD41" i="1" s="1"/>
  <c r="CR41" i="1" s="1"/>
  <c r="Q41" i="1" s="1"/>
  <c r="AF41" i="1"/>
  <c r="CT41" i="1" s="1"/>
  <c r="S41" i="1" s="1"/>
  <c r="CZ41" i="1" s="1"/>
  <c r="Y41" i="1" s="1"/>
  <c r="AC43" i="1"/>
  <c r="CQ43" i="1" s="1"/>
  <c r="P43" i="1" s="1"/>
  <c r="CP43" i="1" s="1"/>
  <c r="O43" i="1" s="1"/>
  <c r="AE43" i="1"/>
  <c r="AD43" i="1" s="1"/>
  <c r="CR43" i="1" s="1"/>
  <c r="Q43" i="1" s="1"/>
  <c r="AF43" i="1"/>
  <c r="CT43" i="1" s="1"/>
  <c r="S43" i="1" s="1"/>
  <c r="AC45" i="1"/>
  <c r="CQ45" i="1" s="1"/>
  <c r="P45" i="1" s="1"/>
  <c r="AE45" i="1"/>
  <c r="AD45" i="1" s="1"/>
  <c r="CR45" i="1" s="1"/>
  <c r="Q45" i="1" s="1"/>
  <c r="AF45" i="1"/>
  <c r="CT45" i="1" s="1"/>
  <c r="S45" i="1" s="1"/>
  <c r="CY45" i="1" s="1"/>
  <c r="AC47" i="1"/>
  <c r="CQ47" i="1" s="1"/>
  <c r="P47" i="1" s="1"/>
  <c r="CP47" i="1" s="1"/>
  <c r="O47" i="1" s="1"/>
  <c r="AE47" i="1"/>
  <c r="AD47" i="1" s="1"/>
  <c r="CR47" i="1" s="1"/>
  <c r="Q47" i="1" s="1"/>
  <c r="AF47" i="1"/>
  <c r="CT47" i="1" s="1"/>
  <c r="S47" i="1" s="1"/>
  <c r="CY47" i="1" s="1"/>
  <c r="X47" i="1" s="1"/>
  <c r="AC49" i="1"/>
  <c r="CQ49" i="1" s="1"/>
  <c r="P49" i="1" s="1"/>
  <c r="AE49" i="1"/>
  <c r="AD49" i="1" s="1"/>
  <c r="CR49" i="1" s="1"/>
  <c r="Q49" i="1" s="1"/>
  <c r="AF49" i="1"/>
  <c r="CT49" i="1" s="1"/>
  <c r="S49" i="1" s="1"/>
  <c r="CZ49" i="1" s="1"/>
  <c r="Y49" i="1" s="1"/>
  <c r="AC51" i="1"/>
  <c r="CQ51" i="1" s="1"/>
  <c r="P51" i="1" s="1"/>
  <c r="CP51" i="1" s="1"/>
  <c r="O51" i="1" s="1"/>
  <c r="AE51" i="1"/>
  <c r="AD51" i="1" s="1"/>
  <c r="CR51" i="1" s="1"/>
  <c r="Q51" i="1" s="1"/>
  <c r="AF51" i="1"/>
  <c r="CT51" i="1" s="1"/>
  <c r="S51" i="1" s="1"/>
  <c r="AC53" i="1"/>
  <c r="CQ53" i="1" s="1"/>
  <c r="P53" i="1" s="1"/>
  <c r="AE53" i="1"/>
  <c r="AD53" i="1" s="1"/>
  <c r="CR53" i="1" s="1"/>
  <c r="Q53" i="1" s="1"/>
  <c r="AF53" i="1"/>
  <c r="CT53" i="1" s="1"/>
  <c r="S53" i="1" s="1"/>
  <c r="CY53" i="1" s="1"/>
  <c r="AC55" i="1"/>
  <c r="CQ55" i="1" s="1"/>
  <c r="P55" i="1" s="1"/>
  <c r="CP55" i="1" s="1"/>
  <c r="O55" i="1" s="1"/>
  <c r="AE55" i="1"/>
  <c r="AD55" i="1" s="1"/>
  <c r="CR55" i="1" s="1"/>
  <c r="Q55" i="1" s="1"/>
  <c r="AF55" i="1"/>
  <c r="CT55" i="1" s="1"/>
  <c r="S55" i="1" s="1"/>
  <c r="CZ55" i="1" s="1"/>
  <c r="AC57" i="1"/>
  <c r="CQ57" i="1" s="1"/>
  <c r="AE57" i="1"/>
  <c r="AD57" i="1" s="1"/>
  <c r="CR57" i="1" s="1"/>
  <c r="AF57" i="1"/>
  <c r="CT57" i="1" s="1"/>
  <c r="AC59" i="1"/>
  <c r="CQ59" i="1" s="1"/>
  <c r="P59" i="1" s="1"/>
  <c r="CP59" i="1" s="1"/>
  <c r="O59" i="1" s="1"/>
  <c r="AE59" i="1"/>
  <c r="AD59" i="1" s="1"/>
  <c r="CR59" i="1" s="1"/>
  <c r="Q59" i="1" s="1"/>
  <c r="AF59" i="1"/>
  <c r="CT59" i="1" s="1"/>
  <c r="S59" i="1" s="1"/>
  <c r="AC61" i="1"/>
  <c r="CQ61" i="1" s="1"/>
  <c r="P61" i="1" s="1"/>
  <c r="AE61" i="1"/>
  <c r="AD61" i="1" s="1"/>
  <c r="CR61" i="1" s="1"/>
  <c r="Q61" i="1" s="1"/>
  <c r="AF61" i="1"/>
  <c r="CT61" i="1" s="1"/>
  <c r="S61" i="1" s="1"/>
  <c r="AC63" i="1"/>
  <c r="CQ63" i="1" s="1"/>
  <c r="P63" i="1" s="1"/>
  <c r="CP63" i="1" s="1"/>
  <c r="O63" i="1" s="1"/>
  <c r="AE63" i="1"/>
  <c r="AD63" i="1" s="1"/>
  <c r="CR63" i="1" s="1"/>
  <c r="Q63" i="1" s="1"/>
  <c r="AF63" i="1"/>
  <c r="CT63" i="1" s="1"/>
  <c r="S63" i="1" s="1"/>
  <c r="CY63" i="1" s="1"/>
  <c r="X63" i="1" s="1"/>
  <c r="AC65" i="1"/>
  <c r="CQ65" i="1" s="1"/>
  <c r="AE65" i="1"/>
  <c r="AD65" i="1" s="1"/>
  <c r="CR65" i="1" s="1"/>
  <c r="AF65" i="1"/>
  <c r="CT65" i="1" s="1"/>
  <c r="AC67" i="1"/>
  <c r="CQ67" i="1" s="1"/>
  <c r="P67" i="1" s="1"/>
  <c r="CP67" i="1" s="1"/>
  <c r="O67" i="1" s="1"/>
  <c r="AE67" i="1"/>
  <c r="AD67" i="1" s="1"/>
  <c r="CR67" i="1" s="1"/>
  <c r="Q67" i="1" s="1"/>
  <c r="AF67" i="1"/>
  <c r="CT67" i="1" s="1"/>
  <c r="S67" i="1" s="1"/>
  <c r="AC69" i="1"/>
  <c r="CQ69" i="1" s="1"/>
  <c r="P69" i="1" s="1"/>
  <c r="AE69" i="1"/>
  <c r="AD69" i="1" s="1"/>
  <c r="CR69" i="1" s="1"/>
  <c r="Q69" i="1" s="1"/>
  <c r="AF69" i="1"/>
  <c r="CT69" i="1" s="1"/>
  <c r="S69" i="1" s="1"/>
  <c r="AC71" i="1"/>
  <c r="CQ71" i="1" s="1"/>
  <c r="P71" i="1" s="1"/>
  <c r="CP71" i="1" s="1"/>
  <c r="O71" i="1" s="1"/>
  <c r="AE71" i="1"/>
  <c r="AD71" i="1" s="1"/>
  <c r="CR71" i="1" s="1"/>
  <c r="Q71" i="1" s="1"/>
  <c r="AF71" i="1"/>
  <c r="CT71" i="1" s="1"/>
  <c r="S71" i="1" s="1"/>
  <c r="CZ71" i="1" s="1"/>
  <c r="AC73" i="1"/>
  <c r="CQ73" i="1" s="1"/>
  <c r="P73" i="1" s="1"/>
  <c r="AE73" i="1"/>
  <c r="AD73" i="1" s="1"/>
  <c r="CR73" i="1" s="1"/>
  <c r="Q73" i="1" s="1"/>
  <c r="AF73" i="1"/>
  <c r="CT73" i="1" s="1"/>
  <c r="S73" i="1" s="1"/>
  <c r="AC75" i="1"/>
  <c r="CQ75" i="1" s="1"/>
  <c r="AE75" i="1"/>
  <c r="AD75" i="1" s="1"/>
  <c r="CR75" i="1" s="1"/>
  <c r="AF75" i="1"/>
  <c r="CT75" i="1" s="1"/>
  <c r="AC77" i="1"/>
  <c r="CQ77" i="1" s="1"/>
  <c r="P77" i="1" s="1"/>
  <c r="AE77" i="1"/>
  <c r="AD77" i="1" s="1"/>
  <c r="CR77" i="1" s="1"/>
  <c r="Q77" i="1" s="1"/>
  <c r="AF77" i="1"/>
  <c r="CT77" i="1" s="1"/>
  <c r="S77" i="1" s="1"/>
  <c r="AC79" i="1"/>
  <c r="CQ79" i="1" s="1"/>
  <c r="P79" i="1" s="1"/>
  <c r="CP79" i="1" s="1"/>
  <c r="O79" i="1" s="1"/>
  <c r="AE79" i="1"/>
  <c r="AD79" i="1" s="1"/>
  <c r="CR79" i="1" s="1"/>
  <c r="Q79" i="1" s="1"/>
  <c r="AF79" i="1"/>
  <c r="CT79" i="1" s="1"/>
  <c r="S79" i="1" s="1"/>
  <c r="CY79" i="1" s="1"/>
  <c r="X79" i="1" s="1"/>
  <c r="AC81" i="1"/>
  <c r="CQ81" i="1" s="1"/>
  <c r="AE81" i="1"/>
  <c r="AD81" i="1" s="1"/>
  <c r="CR81" i="1" s="1"/>
  <c r="AF81" i="1"/>
  <c r="CT81" i="1" s="1"/>
  <c r="CS25" i="1"/>
  <c r="R25" i="1" s="1"/>
  <c r="CS27" i="1"/>
  <c r="R27" i="1" s="1"/>
  <c r="CS29" i="1"/>
  <c r="R29" i="1" s="1"/>
  <c r="CS31" i="1"/>
  <c r="R31" i="1" s="1"/>
  <c r="GK31" i="1" s="1"/>
  <c r="CS33" i="1"/>
  <c r="R33" i="1" s="1"/>
  <c r="CS35" i="1"/>
  <c r="R35" i="1" s="1"/>
  <c r="GK35" i="1" s="1"/>
  <c r="CS37" i="1"/>
  <c r="R37" i="1" s="1"/>
  <c r="CS39" i="1"/>
  <c r="R39" i="1" s="1"/>
  <c r="GK39" i="1" s="1"/>
  <c r="CS41" i="1"/>
  <c r="R41" i="1" s="1"/>
  <c r="CS43" i="1"/>
  <c r="R43" i="1" s="1"/>
  <c r="GK43" i="1" s="1"/>
  <c r="CS45" i="1"/>
  <c r="R45" i="1" s="1"/>
  <c r="CS47" i="1"/>
  <c r="R47" i="1" s="1"/>
  <c r="GK47" i="1" s="1"/>
  <c r="CS49" i="1"/>
  <c r="R49" i="1" s="1"/>
  <c r="CS51" i="1"/>
  <c r="R51" i="1" s="1"/>
  <c r="GK51" i="1" s="1"/>
  <c r="CS53" i="1"/>
  <c r="R53" i="1" s="1"/>
  <c r="CS55" i="1"/>
  <c r="R55" i="1" s="1"/>
  <c r="GK55" i="1" s="1"/>
  <c r="CS59" i="1"/>
  <c r="R59" i="1" s="1"/>
  <c r="CS63" i="1"/>
  <c r="R63" i="1" s="1"/>
  <c r="GK63" i="1" s="1"/>
  <c r="CS67" i="1"/>
  <c r="R67" i="1" s="1"/>
  <c r="CS71" i="1"/>
  <c r="R71" i="1" s="1"/>
  <c r="GK71" i="1" s="1"/>
  <c r="CS75" i="1"/>
  <c r="CS79" i="1"/>
  <c r="R79" i="1" s="1"/>
  <c r="GK79" i="1" s="1"/>
  <c r="AG25" i="1"/>
  <c r="CU25" i="1" s="1"/>
  <c r="T25" i="1" s="1"/>
  <c r="AG27" i="1"/>
  <c r="CU27" i="1"/>
  <c r="T27" i="1" s="1"/>
  <c r="AG29" i="1"/>
  <c r="CU29" i="1" s="1"/>
  <c r="T29" i="1" s="1"/>
  <c r="AG31" i="1"/>
  <c r="CU31" i="1" s="1"/>
  <c r="T31" i="1" s="1"/>
  <c r="AG33" i="1"/>
  <c r="CU33" i="1" s="1"/>
  <c r="T33" i="1" s="1"/>
  <c r="AG35" i="1"/>
  <c r="CU35" i="1"/>
  <c r="T35" i="1" s="1"/>
  <c r="AG37" i="1"/>
  <c r="CU37" i="1" s="1"/>
  <c r="T37" i="1" s="1"/>
  <c r="AG39" i="1"/>
  <c r="CU39" i="1" s="1"/>
  <c r="T39" i="1" s="1"/>
  <c r="AG41" i="1"/>
  <c r="CU41" i="1" s="1"/>
  <c r="T41" i="1" s="1"/>
  <c r="AG43" i="1"/>
  <c r="CU43" i="1"/>
  <c r="T43" i="1" s="1"/>
  <c r="AG45" i="1"/>
  <c r="CU45" i="1" s="1"/>
  <c r="T45" i="1" s="1"/>
  <c r="AG47" i="1"/>
  <c r="CU47" i="1" s="1"/>
  <c r="T47" i="1" s="1"/>
  <c r="AG49" i="1"/>
  <c r="CU49" i="1" s="1"/>
  <c r="T49" i="1" s="1"/>
  <c r="AG51" i="1"/>
  <c r="CU51" i="1"/>
  <c r="T51" i="1" s="1"/>
  <c r="AG53" i="1"/>
  <c r="CU53" i="1" s="1"/>
  <c r="T53" i="1" s="1"/>
  <c r="AG55" i="1"/>
  <c r="CU55" i="1" s="1"/>
  <c r="T55" i="1" s="1"/>
  <c r="AG57" i="1"/>
  <c r="CU57" i="1" s="1"/>
  <c r="AG59" i="1"/>
  <c r="CU59" i="1"/>
  <c r="T59" i="1" s="1"/>
  <c r="AG61" i="1"/>
  <c r="CU61" i="1" s="1"/>
  <c r="T61" i="1" s="1"/>
  <c r="AG63" i="1"/>
  <c r="CU63" i="1" s="1"/>
  <c r="T63" i="1" s="1"/>
  <c r="AG65" i="1"/>
  <c r="CU65" i="1" s="1"/>
  <c r="AG67" i="1"/>
  <c r="CU67" i="1"/>
  <c r="T67" i="1" s="1"/>
  <c r="AG69" i="1"/>
  <c r="CU69" i="1" s="1"/>
  <c r="T69" i="1" s="1"/>
  <c r="AG71" i="1"/>
  <c r="CU71" i="1" s="1"/>
  <c r="T71" i="1" s="1"/>
  <c r="AG73" i="1"/>
  <c r="CU73" i="1" s="1"/>
  <c r="T73" i="1" s="1"/>
  <c r="AG75" i="1"/>
  <c r="CU75" i="1"/>
  <c r="AG77" i="1"/>
  <c r="CU77" i="1" s="1"/>
  <c r="T77" i="1" s="1"/>
  <c r="AG79" i="1"/>
  <c r="CU79" i="1" s="1"/>
  <c r="T79" i="1" s="1"/>
  <c r="AG81" i="1"/>
  <c r="CU81" i="1" s="1"/>
  <c r="AH25" i="1"/>
  <c r="CV25" i="1"/>
  <c r="U25" i="1" s="1"/>
  <c r="AH27" i="1"/>
  <c r="CV27" i="1" s="1"/>
  <c r="U27" i="1"/>
  <c r="AH29" i="1"/>
  <c r="CV29" i="1" s="1"/>
  <c r="U29" i="1" s="1"/>
  <c r="AH31" i="1"/>
  <c r="CV31" i="1" s="1"/>
  <c r="U31" i="1" s="1"/>
  <c r="AH33" i="1"/>
  <c r="CV33" i="1"/>
  <c r="U33" i="1" s="1"/>
  <c r="AH35" i="1"/>
  <c r="CV35" i="1" s="1"/>
  <c r="U35" i="1"/>
  <c r="AH37" i="1"/>
  <c r="CV37" i="1" s="1"/>
  <c r="U37" i="1" s="1"/>
  <c r="AH39" i="1"/>
  <c r="CV39" i="1" s="1"/>
  <c r="U39" i="1" s="1"/>
  <c r="AH41" i="1"/>
  <c r="CV41" i="1"/>
  <c r="U41" i="1" s="1"/>
  <c r="AH43" i="1"/>
  <c r="CV43" i="1" s="1"/>
  <c r="U43" i="1"/>
  <c r="AH45" i="1"/>
  <c r="CV45" i="1" s="1"/>
  <c r="U45" i="1" s="1"/>
  <c r="AH47" i="1"/>
  <c r="CV47" i="1" s="1"/>
  <c r="U47" i="1" s="1"/>
  <c r="AH49" i="1"/>
  <c r="CV49" i="1"/>
  <c r="U49" i="1" s="1"/>
  <c r="AH51" i="1"/>
  <c r="CV51" i="1" s="1"/>
  <c r="U51" i="1"/>
  <c r="AH53" i="1"/>
  <c r="CV53" i="1" s="1"/>
  <c r="U53" i="1" s="1"/>
  <c r="AH55" i="1"/>
  <c r="CV55" i="1" s="1"/>
  <c r="U55" i="1" s="1"/>
  <c r="AH57" i="1"/>
  <c r="CV57" i="1"/>
  <c r="AH59" i="1"/>
  <c r="CV59" i="1" s="1"/>
  <c r="U59" i="1"/>
  <c r="AH61" i="1"/>
  <c r="CV61" i="1" s="1"/>
  <c r="U61" i="1" s="1"/>
  <c r="AH63" i="1"/>
  <c r="CV63" i="1" s="1"/>
  <c r="U63" i="1" s="1"/>
  <c r="AH65" i="1"/>
  <c r="CV65" i="1"/>
  <c r="AH67" i="1"/>
  <c r="CV67" i="1" s="1"/>
  <c r="U67" i="1"/>
  <c r="AH69" i="1"/>
  <c r="CV69" i="1" s="1"/>
  <c r="U69" i="1" s="1"/>
  <c r="AH71" i="1"/>
  <c r="CV71" i="1" s="1"/>
  <c r="U71" i="1" s="1"/>
  <c r="AH73" i="1"/>
  <c r="CV73" i="1"/>
  <c r="U73" i="1" s="1"/>
  <c r="AH75" i="1"/>
  <c r="CV75" i="1" s="1"/>
  <c r="AH77" i="1"/>
  <c r="CV77" i="1" s="1"/>
  <c r="U77" i="1" s="1"/>
  <c r="AH79" i="1"/>
  <c r="CV79" i="1" s="1"/>
  <c r="U79" i="1" s="1"/>
  <c r="AH81" i="1"/>
  <c r="CV81" i="1"/>
  <c r="AI25" i="1"/>
  <c r="CW25" i="1" s="1"/>
  <c r="V25" i="1" s="1"/>
  <c r="AI27" i="1"/>
  <c r="CW27" i="1" s="1"/>
  <c r="V27" i="1" s="1"/>
  <c r="AI29" i="1"/>
  <c r="CW29" i="1" s="1"/>
  <c r="V29" i="1" s="1"/>
  <c r="AI31" i="1"/>
  <c r="CW31" i="1"/>
  <c r="V31" i="1" s="1"/>
  <c r="AI33" i="1"/>
  <c r="CW33" i="1" s="1"/>
  <c r="V33" i="1" s="1"/>
  <c r="AI35" i="1"/>
  <c r="CW35" i="1" s="1"/>
  <c r="V35" i="1" s="1"/>
  <c r="AI37" i="1"/>
  <c r="CW37" i="1" s="1"/>
  <c r="V37" i="1" s="1"/>
  <c r="AI39" i="1"/>
  <c r="CW39" i="1"/>
  <c r="V39" i="1" s="1"/>
  <c r="AI41" i="1"/>
  <c r="CW41" i="1" s="1"/>
  <c r="V41" i="1" s="1"/>
  <c r="AI43" i="1"/>
  <c r="CW43" i="1" s="1"/>
  <c r="V43" i="1" s="1"/>
  <c r="AI45" i="1"/>
  <c r="CW45" i="1"/>
  <c r="V45" i="1" s="1"/>
  <c r="AI47" i="1"/>
  <c r="CW47" i="1"/>
  <c r="V47" i="1" s="1"/>
  <c r="AI49" i="1"/>
  <c r="CW49" i="1" s="1"/>
  <c r="V49" i="1" s="1"/>
  <c r="AI51" i="1"/>
  <c r="CW51" i="1" s="1"/>
  <c r="V51" i="1" s="1"/>
  <c r="AI53" i="1"/>
  <c r="CW53" i="1"/>
  <c r="V53" i="1" s="1"/>
  <c r="AI55" i="1"/>
  <c r="CW55" i="1"/>
  <c r="V55" i="1" s="1"/>
  <c r="AI57" i="1"/>
  <c r="CW57" i="1" s="1"/>
  <c r="AI59" i="1"/>
  <c r="CW59" i="1" s="1"/>
  <c r="V59" i="1" s="1"/>
  <c r="AI61" i="1"/>
  <c r="CW61" i="1"/>
  <c r="V61" i="1" s="1"/>
  <c r="AI63" i="1"/>
  <c r="CW63" i="1"/>
  <c r="V63" i="1" s="1"/>
  <c r="AI65" i="1"/>
  <c r="CW65" i="1" s="1"/>
  <c r="AI67" i="1"/>
  <c r="CW67" i="1" s="1"/>
  <c r="V67" i="1" s="1"/>
  <c r="AI69" i="1"/>
  <c r="CW69" i="1"/>
  <c r="V69" i="1" s="1"/>
  <c r="AI71" i="1"/>
  <c r="CW71" i="1"/>
  <c r="V71" i="1" s="1"/>
  <c r="AI73" i="1"/>
  <c r="CW73" i="1" s="1"/>
  <c r="V73" i="1" s="1"/>
  <c r="AI75" i="1"/>
  <c r="CW75" i="1" s="1"/>
  <c r="AI77" i="1"/>
  <c r="CW77" i="1"/>
  <c r="V77" i="1" s="1"/>
  <c r="AI79" i="1"/>
  <c r="CW79" i="1"/>
  <c r="V79" i="1" s="1"/>
  <c r="AI81" i="1"/>
  <c r="CW81" i="1" s="1"/>
  <c r="AJ25" i="1"/>
  <c r="CX25" i="1" s="1"/>
  <c r="W25" i="1" s="1"/>
  <c r="AJ27" i="1"/>
  <c r="CX27" i="1"/>
  <c r="W27" i="1" s="1"/>
  <c r="AJ29" i="1"/>
  <c r="CX29" i="1"/>
  <c r="W29" i="1" s="1"/>
  <c r="AJ31" i="1"/>
  <c r="CX31" i="1" s="1"/>
  <c r="W31" i="1" s="1"/>
  <c r="AJ33" i="1"/>
  <c r="CX33" i="1" s="1"/>
  <c r="W33" i="1" s="1"/>
  <c r="AJ35" i="1"/>
  <c r="CX35" i="1"/>
  <c r="W35" i="1" s="1"/>
  <c r="AJ37" i="1"/>
  <c r="CX37" i="1"/>
  <c r="W37" i="1" s="1"/>
  <c r="AJ39" i="1"/>
  <c r="CX39" i="1" s="1"/>
  <c r="W39" i="1" s="1"/>
  <c r="AJ41" i="1"/>
  <c r="CX41" i="1" s="1"/>
  <c r="W41" i="1" s="1"/>
  <c r="AJ43" i="1"/>
  <c r="CX43" i="1"/>
  <c r="W43" i="1" s="1"/>
  <c r="AJ45" i="1"/>
  <c r="CX45" i="1"/>
  <c r="W45" i="1" s="1"/>
  <c r="AJ47" i="1"/>
  <c r="CX47" i="1" s="1"/>
  <c r="W47" i="1" s="1"/>
  <c r="AJ49" i="1"/>
  <c r="CX49" i="1" s="1"/>
  <c r="W49" i="1" s="1"/>
  <c r="AJ51" i="1"/>
  <c r="CX51" i="1"/>
  <c r="W51" i="1" s="1"/>
  <c r="AJ53" i="1"/>
  <c r="CX53" i="1"/>
  <c r="W53" i="1" s="1"/>
  <c r="AJ55" i="1"/>
  <c r="CX55" i="1" s="1"/>
  <c r="W55" i="1" s="1"/>
  <c r="AJ57" i="1"/>
  <c r="CX57" i="1" s="1"/>
  <c r="AJ59" i="1"/>
  <c r="CX59" i="1"/>
  <c r="W59" i="1" s="1"/>
  <c r="AJ61" i="1"/>
  <c r="CX61" i="1"/>
  <c r="W61" i="1" s="1"/>
  <c r="AJ63" i="1"/>
  <c r="CX63" i="1" s="1"/>
  <c r="W63" i="1" s="1"/>
  <c r="AJ65" i="1"/>
  <c r="CX65" i="1" s="1"/>
  <c r="AJ67" i="1"/>
  <c r="CX67" i="1"/>
  <c r="W67" i="1" s="1"/>
  <c r="AJ69" i="1"/>
  <c r="CX69" i="1"/>
  <c r="W69" i="1" s="1"/>
  <c r="AJ71" i="1"/>
  <c r="CX71" i="1" s="1"/>
  <c r="W71" i="1" s="1"/>
  <c r="AJ73" i="1"/>
  <c r="CX73" i="1" s="1"/>
  <c r="W73" i="1" s="1"/>
  <c r="AJ75" i="1"/>
  <c r="CX75" i="1"/>
  <c r="AJ77" i="1"/>
  <c r="CX77" i="1"/>
  <c r="W77" i="1" s="1"/>
  <c r="AJ79" i="1"/>
  <c r="CX79" i="1" s="1"/>
  <c r="W79" i="1" s="1"/>
  <c r="AJ81" i="1"/>
  <c r="CX81" i="1" s="1"/>
  <c r="CY25" i="1"/>
  <c r="X25" i="1" s="1"/>
  <c r="X29" i="1"/>
  <c r="CY33" i="1"/>
  <c r="X33" i="1" s="1"/>
  <c r="CY35" i="1"/>
  <c r="X35" i="1" s="1"/>
  <c r="X37" i="1"/>
  <c r="CY41" i="1"/>
  <c r="X41" i="1" s="1"/>
  <c r="CY43" i="1"/>
  <c r="X43" i="1" s="1"/>
  <c r="X45" i="1"/>
  <c r="CY49" i="1"/>
  <c r="X49" i="1" s="1"/>
  <c r="CY51" i="1"/>
  <c r="X51" i="1" s="1"/>
  <c r="X53" i="1"/>
  <c r="CY59" i="1"/>
  <c r="X59" i="1" s="1"/>
  <c r="CY67" i="1"/>
  <c r="X67" i="1" s="1"/>
  <c r="CZ25" i="1"/>
  <c r="Y25" i="1" s="1"/>
  <c r="CZ29" i="1"/>
  <c r="Y29" i="1" s="1"/>
  <c r="CZ35" i="1"/>
  <c r="Y35" i="1" s="1"/>
  <c r="CZ37" i="1"/>
  <c r="Y37" i="1" s="1"/>
  <c r="Y39" i="1"/>
  <c r="CZ43" i="1"/>
  <c r="Y43" i="1" s="1"/>
  <c r="CZ45" i="1"/>
  <c r="Y45" i="1" s="1"/>
  <c r="CZ51" i="1"/>
  <c r="Y51" i="1" s="1"/>
  <c r="CZ53" i="1"/>
  <c r="Y53" i="1" s="1"/>
  <c r="Y55" i="1"/>
  <c r="CZ59" i="1"/>
  <c r="Y59" i="1" s="1"/>
  <c r="CZ67" i="1"/>
  <c r="Y67" i="1" s="1"/>
  <c r="Y71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FP83" i="1"/>
  <c r="EG83" i="1"/>
  <c r="EG112" i="1"/>
  <c r="FR25" i="1"/>
  <c r="FR27" i="1"/>
  <c r="FR29" i="1"/>
  <c r="FR31" i="1"/>
  <c r="FR33" i="1"/>
  <c r="FR35" i="1"/>
  <c r="FR37" i="1"/>
  <c r="FR39" i="1"/>
  <c r="FR41" i="1"/>
  <c r="FR43" i="1"/>
  <c r="FR45" i="1"/>
  <c r="FR47" i="1"/>
  <c r="FR49" i="1"/>
  <c r="FR51" i="1"/>
  <c r="FR53" i="1"/>
  <c r="FR55" i="1"/>
  <c r="FR57" i="1"/>
  <c r="FR59" i="1"/>
  <c r="FR61" i="1"/>
  <c r="FR63" i="1"/>
  <c r="FR65" i="1"/>
  <c r="FR67" i="1"/>
  <c r="FR69" i="1"/>
  <c r="FR71" i="1"/>
  <c r="FR73" i="1"/>
  <c r="FR75" i="1"/>
  <c r="FR77" i="1"/>
  <c r="FR79" i="1"/>
  <c r="FR81" i="1"/>
  <c r="GL25" i="1"/>
  <c r="GL27" i="1"/>
  <c r="GL29" i="1"/>
  <c r="GL31" i="1"/>
  <c r="GL33" i="1"/>
  <c r="GL35" i="1"/>
  <c r="GL37" i="1"/>
  <c r="GL39" i="1"/>
  <c r="GL41" i="1"/>
  <c r="GL43" i="1"/>
  <c r="GL45" i="1"/>
  <c r="GL47" i="1"/>
  <c r="GL49" i="1"/>
  <c r="GL51" i="1"/>
  <c r="GL53" i="1"/>
  <c r="GL55" i="1"/>
  <c r="GL57" i="1"/>
  <c r="GL59" i="1"/>
  <c r="GL61" i="1"/>
  <c r="GL63" i="1"/>
  <c r="GL65" i="1"/>
  <c r="GL67" i="1"/>
  <c r="GL69" i="1"/>
  <c r="GL71" i="1"/>
  <c r="GL73" i="1"/>
  <c r="GL75" i="1"/>
  <c r="GL77" i="1"/>
  <c r="GL79" i="1"/>
  <c r="GL81" i="1"/>
  <c r="GK25" i="1"/>
  <c r="GV25" i="1"/>
  <c r="GX25" i="1" s="1"/>
  <c r="GV27" i="1"/>
  <c r="GX27" i="1" s="1"/>
  <c r="GK29" i="1"/>
  <c r="GV29" i="1"/>
  <c r="GX29" i="1" s="1"/>
  <c r="GV31" i="1"/>
  <c r="GX31" i="1" s="1"/>
  <c r="GK33" i="1"/>
  <c r="GV33" i="1"/>
  <c r="GX33" i="1" s="1"/>
  <c r="GV35" i="1"/>
  <c r="GX35" i="1" s="1"/>
  <c r="GK37" i="1"/>
  <c r="GV37" i="1"/>
  <c r="GX37" i="1" s="1"/>
  <c r="GV39" i="1"/>
  <c r="GX39" i="1" s="1"/>
  <c r="GK41" i="1"/>
  <c r="GV41" i="1"/>
  <c r="GX41" i="1" s="1"/>
  <c r="GV43" i="1"/>
  <c r="GX43" i="1" s="1"/>
  <c r="GK45" i="1"/>
  <c r="GV45" i="1"/>
  <c r="GX45" i="1" s="1"/>
  <c r="GV47" i="1"/>
  <c r="GX47" i="1" s="1"/>
  <c r="GK49" i="1"/>
  <c r="GV49" i="1"/>
  <c r="GX49" i="1" s="1"/>
  <c r="GV51" i="1"/>
  <c r="GX51" i="1" s="1"/>
  <c r="GK53" i="1"/>
  <c r="GV53" i="1"/>
  <c r="GX53" i="1" s="1"/>
  <c r="GV55" i="1"/>
  <c r="GX55" i="1" s="1"/>
  <c r="GV57" i="1"/>
  <c r="GK59" i="1"/>
  <c r="GV59" i="1"/>
  <c r="GX59" i="1" s="1"/>
  <c r="GV61" i="1"/>
  <c r="GX61" i="1" s="1"/>
  <c r="GV63" i="1"/>
  <c r="GX63" i="1" s="1"/>
  <c r="GV65" i="1"/>
  <c r="GK67" i="1"/>
  <c r="GV67" i="1"/>
  <c r="GX67" i="1" s="1"/>
  <c r="GV69" i="1"/>
  <c r="GX69" i="1" s="1"/>
  <c r="GV71" i="1"/>
  <c r="GX71" i="1" s="1"/>
  <c r="GV73" i="1"/>
  <c r="GX73" i="1" s="1"/>
  <c r="GV75" i="1"/>
  <c r="GV77" i="1"/>
  <c r="GX77" i="1" s="1"/>
  <c r="GV79" i="1"/>
  <c r="GX79" i="1" s="1"/>
  <c r="GV81" i="1"/>
  <c r="GN35" i="1"/>
  <c r="GN67" i="1"/>
  <c r="GO25" i="1"/>
  <c r="GO27" i="1"/>
  <c r="GO29" i="1"/>
  <c r="GO31" i="1"/>
  <c r="GO33" i="1"/>
  <c r="GO35" i="1"/>
  <c r="GO37" i="1"/>
  <c r="GO39" i="1"/>
  <c r="GO41" i="1"/>
  <c r="GO43" i="1"/>
  <c r="GO45" i="1"/>
  <c r="GO47" i="1"/>
  <c r="GO49" i="1"/>
  <c r="GO51" i="1"/>
  <c r="GO53" i="1"/>
  <c r="GO55" i="1"/>
  <c r="GO57" i="1"/>
  <c r="GO59" i="1"/>
  <c r="GO61" i="1"/>
  <c r="GO63" i="1"/>
  <c r="GO65" i="1"/>
  <c r="GO67" i="1"/>
  <c r="GO69" i="1"/>
  <c r="GO71" i="1"/>
  <c r="GO73" i="1"/>
  <c r="GO75" i="1"/>
  <c r="GO77" i="1"/>
  <c r="GO79" i="1"/>
  <c r="GO81" i="1"/>
  <c r="GP25" i="1"/>
  <c r="GP27" i="1"/>
  <c r="GP29" i="1"/>
  <c r="GP31" i="1"/>
  <c r="GP33" i="1"/>
  <c r="GP35" i="1"/>
  <c r="GP37" i="1"/>
  <c r="GP39" i="1"/>
  <c r="GP41" i="1"/>
  <c r="GP43" i="1"/>
  <c r="GP45" i="1"/>
  <c r="GP47" i="1"/>
  <c r="GP49" i="1"/>
  <c r="GP51" i="1"/>
  <c r="GP53" i="1"/>
  <c r="GP55" i="1"/>
  <c r="GP57" i="1"/>
  <c r="GP59" i="1"/>
  <c r="GP61" i="1"/>
  <c r="GP63" i="1"/>
  <c r="GP65" i="1"/>
  <c r="GP67" i="1"/>
  <c r="GP69" i="1"/>
  <c r="GP71" i="1"/>
  <c r="GP73" i="1"/>
  <c r="GP75" i="1"/>
  <c r="GP77" i="1"/>
  <c r="GP79" i="1"/>
  <c r="GP81" i="1"/>
  <c r="FV83" i="1"/>
  <c r="EM83" i="1" s="1"/>
  <c r="EM112" i="1"/>
  <c r="EM18" i="1" s="1"/>
  <c r="GC83" i="1"/>
  <c r="GD83" i="1"/>
  <c r="EU83" i="1" s="1"/>
  <c r="EU112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B83" i="1"/>
  <c r="B22" i="1" s="1"/>
  <c r="C83" i="1"/>
  <c r="C22" i="1" s="1"/>
  <c r="D83" i="1"/>
  <c r="D22" i="1" s="1"/>
  <c r="E22" i="1"/>
  <c r="F83" i="1"/>
  <c r="F22" i="1"/>
  <c r="G83" i="1"/>
  <c r="AC154" i="6" s="1"/>
  <c r="G22" i="1"/>
  <c r="Z22" i="1"/>
  <c r="AA22" i="1"/>
  <c r="AM22" i="1"/>
  <c r="AN22" i="1"/>
  <c r="AO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G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V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C25" i="1"/>
  <c r="D25" i="1"/>
  <c r="AB25" i="1"/>
  <c r="AB26" i="1"/>
  <c r="AB27" i="1"/>
  <c r="AB28" i="1"/>
  <c r="AB29" i="1"/>
  <c r="C30" i="1"/>
  <c r="D30" i="1"/>
  <c r="C31" i="1"/>
  <c r="D31" i="1"/>
  <c r="AB31" i="1"/>
  <c r="C32" i="1"/>
  <c r="D32" i="1"/>
  <c r="C33" i="1"/>
  <c r="D33" i="1"/>
  <c r="AB33" i="1"/>
  <c r="AB34" i="1"/>
  <c r="AB35" i="1"/>
  <c r="C36" i="1"/>
  <c r="D36" i="1"/>
  <c r="C37" i="1"/>
  <c r="D37" i="1"/>
  <c r="AB37" i="1"/>
  <c r="AB38" i="1"/>
  <c r="AB39" i="1"/>
  <c r="C40" i="1"/>
  <c r="D40" i="1"/>
  <c r="C41" i="1"/>
  <c r="D41" i="1"/>
  <c r="AB41" i="1"/>
  <c r="AB43" i="1"/>
  <c r="C44" i="1"/>
  <c r="D44" i="1"/>
  <c r="C45" i="1"/>
  <c r="D45" i="1"/>
  <c r="AB45" i="1"/>
  <c r="AB46" i="1"/>
  <c r="AB47" i="1"/>
  <c r="AB48" i="1"/>
  <c r="AB49" i="1"/>
  <c r="AB50" i="1"/>
  <c r="AB51" i="1"/>
  <c r="C52" i="1"/>
  <c r="D52" i="1"/>
  <c r="C53" i="1"/>
  <c r="D53" i="1"/>
  <c r="AB53" i="1"/>
  <c r="C54" i="1"/>
  <c r="D54" i="1"/>
  <c r="C55" i="1"/>
  <c r="D55" i="1"/>
  <c r="AB55" i="1"/>
  <c r="AB56" i="1"/>
  <c r="AB57" i="1"/>
  <c r="C58" i="1"/>
  <c r="D58" i="1"/>
  <c r="C59" i="1"/>
  <c r="D59" i="1"/>
  <c r="AB59" i="1"/>
  <c r="C60" i="1"/>
  <c r="D60" i="1"/>
  <c r="C61" i="1"/>
  <c r="D61" i="1"/>
  <c r="AB61" i="1"/>
  <c r="C62" i="1"/>
  <c r="D62" i="1"/>
  <c r="C63" i="1"/>
  <c r="D63" i="1"/>
  <c r="AB63" i="1"/>
  <c r="AB64" i="1"/>
  <c r="AB65" i="1"/>
  <c r="C66" i="1"/>
  <c r="D66" i="1"/>
  <c r="C67" i="1"/>
  <c r="D67" i="1"/>
  <c r="AB67" i="1"/>
  <c r="C68" i="1"/>
  <c r="D68" i="1"/>
  <c r="C69" i="1"/>
  <c r="D69" i="1"/>
  <c r="AB69" i="1"/>
  <c r="AB70" i="1"/>
  <c r="AB71" i="1"/>
  <c r="C72" i="1"/>
  <c r="D72" i="1"/>
  <c r="C73" i="1"/>
  <c r="D73" i="1"/>
  <c r="AB73" i="1"/>
  <c r="AB74" i="1"/>
  <c r="AB75" i="1"/>
  <c r="C76" i="1"/>
  <c r="D76" i="1"/>
  <c r="C77" i="1"/>
  <c r="D77" i="1"/>
  <c r="AB77" i="1"/>
  <c r="AB78" i="1"/>
  <c r="AB79" i="1"/>
  <c r="AB80" i="1"/>
  <c r="AB81" i="1"/>
  <c r="F87" i="1"/>
  <c r="P87" i="1"/>
  <c r="F96" i="1"/>
  <c r="F99" i="1"/>
  <c r="F116" i="1"/>
  <c r="F125" i="1"/>
  <c r="P131" i="1"/>
  <c r="GD22" i="1" l="1"/>
  <c r="ET83" i="1"/>
  <c r="GC22" i="1"/>
  <c r="CP73" i="1"/>
  <c r="O73" i="1" s="1"/>
  <c r="CP49" i="1"/>
  <c r="O49" i="1" s="1"/>
  <c r="CP41" i="1"/>
  <c r="O41" i="1" s="1"/>
  <c r="CP33" i="1"/>
  <c r="O33" i="1" s="1"/>
  <c r="EU18" i="1"/>
  <c r="P128" i="1"/>
  <c r="GM67" i="1"/>
  <c r="GM59" i="1"/>
  <c r="GN59" i="1"/>
  <c r="GM51" i="1"/>
  <c r="GM43" i="1"/>
  <c r="GN43" i="1"/>
  <c r="GM35" i="1"/>
  <c r="EU22" i="1"/>
  <c r="P99" i="1"/>
  <c r="P102" i="1"/>
  <c r="EM22" i="1"/>
  <c r="GN51" i="1"/>
  <c r="EG18" i="1"/>
  <c r="P116" i="1"/>
  <c r="CZ27" i="1"/>
  <c r="Y27" i="1" s="1"/>
  <c r="CP77" i="1"/>
  <c r="O77" i="1" s="1"/>
  <c r="CP69" i="1"/>
  <c r="O69" i="1" s="1"/>
  <c r="CP61" i="1"/>
  <c r="O61" i="1" s="1"/>
  <c r="CP53" i="1"/>
  <c r="O53" i="1" s="1"/>
  <c r="CP45" i="1"/>
  <c r="O45" i="1" s="1"/>
  <c r="CP37" i="1"/>
  <c r="O37" i="1" s="1"/>
  <c r="CP29" i="1"/>
  <c r="O29" i="1" s="1"/>
  <c r="FR83" i="1"/>
  <c r="FQ83" i="1"/>
  <c r="GM79" i="1"/>
  <c r="GM71" i="1"/>
  <c r="FU83" i="1"/>
  <c r="GK27" i="1"/>
  <c r="CZ79" i="1"/>
  <c r="Y79" i="1" s="1"/>
  <c r="GN79" i="1" s="1"/>
  <c r="CZ63" i="1"/>
  <c r="Y63" i="1" s="1"/>
  <c r="GN63" i="1" s="1"/>
  <c r="CZ47" i="1"/>
  <c r="Y47" i="1" s="1"/>
  <c r="GN47" i="1" s="1"/>
  <c r="CZ31" i="1"/>
  <c r="Y31" i="1" s="1"/>
  <c r="GM31" i="1" s="1"/>
  <c r="CY71" i="1"/>
  <c r="X71" i="1" s="1"/>
  <c r="GN71" i="1" s="1"/>
  <c r="CY55" i="1"/>
  <c r="X55" i="1" s="1"/>
  <c r="GM55" i="1" s="1"/>
  <c r="CY39" i="1"/>
  <c r="X39" i="1" s="1"/>
  <c r="CY46" i="1"/>
  <c r="X46" i="1" s="1"/>
  <c r="CZ46" i="1"/>
  <c r="Y46" i="1" s="1"/>
  <c r="F118" i="6"/>
  <c r="CQ68" i="1"/>
  <c r="P68" i="1" s="1"/>
  <c r="F87" i="6"/>
  <c r="CQ52" i="1"/>
  <c r="P52" i="1" s="1"/>
  <c r="CP27" i="1"/>
  <c r="O27" i="1" s="1"/>
  <c r="CR80" i="1"/>
  <c r="Q80" i="1" s="1"/>
  <c r="CP80" i="1" s="1"/>
  <c r="O80" i="1" s="1"/>
  <c r="CY70" i="1"/>
  <c r="X70" i="1" s="1"/>
  <c r="CP25" i="1"/>
  <c r="O25" i="1" s="1"/>
  <c r="AD42" i="1"/>
  <c r="CS42" i="1"/>
  <c r="R42" i="1" s="1"/>
  <c r="GK42" i="1" s="1"/>
  <c r="BC112" i="1"/>
  <c r="CS70" i="1"/>
  <c r="R70" i="1" s="1"/>
  <c r="GK70" i="1" s="1"/>
  <c r="CS48" i="1"/>
  <c r="F114" i="6"/>
  <c r="CQ66" i="1"/>
  <c r="P66" i="1" s="1"/>
  <c r="CR46" i="1"/>
  <c r="Q46" i="1" s="1"/>
  <c r="CZ42" i="1"/>
  <c r="Y42" i="1" s="1"/>
  <c r="CY74" i="1"/>
  <c r="X74" i="1" s="1"/>
  <c r="CS81" i="1"/>
  <c r="CS77" i="1"/>
  <c r="R77" i="1" s="1"/>
  <c r="CS73" i="1"/>
  <c r="R73" i="1" s="1"/>
  <c r="CS69" i="1"/>
  <c r="R69" i="1" s="1"/>
  <c r="CS65" i="1"/>
  <c r="CS61" i="1"/>
  <c r="R61" i="1" s="1"/>
  <c r="CS57" i="1"/>
  <c r="CZ78" i="1"/>
  <c r="Y78" i="1" s="1"/>
  <c r="CY78" i="1"/>
  <c r="X78" i="1" s="1"/>
  <c r="F130" i="6"/>
  <c r="CQ76" i="1"/>
  <c r="P76" i="1" s="1"/>
  <c r="CZ64" i="1"/>
  <c r="Y64" i="1" s="1"/>
  <c r="CY64" i="1"/>
  <c r="X64" i="1" s="1"/>
  <c r="CP56" i="1"/>
  <c r="O56" i="1" s="1"/>
  <c r="CY38" i="1"/>
  <c r="X38" i="1" s="1"/>
  <c r="CZ38" i="1"/>
  <c r="Y38" i="1" s="1"/>
  <c r="CP34" i="1"/>
  <c r="O34" i="1" s="1"/>
  <c r="CR26" i="1"/>
  <c r="AP83" i="1"/>
  <c r="CY80" i="1"/>
  <c r="X80" i="1" s="1"/>
  <c r="CZ80" i="1"/>
  <c r="Y80" i="1" s="1"/>
  <c r="CR64" i="1"/>
  <c r="Q64" i="1" s="1"/>
  <c r="CY56" i="1"/>
  <c r="X56" i="1" s="1"/>
  <c r="CZ56" i="1"/>
  <c r="Y56" i="1" s="1"/>
  <c r="F91" i="6"/>
  <c r="CQ54" i="1"/>
  <c r="P54" i="1" s="1"/>
  <c r="F59" i="6"/>
  <c r="CQ32" i="1"/>
  <c r="P32" i="1" s="1"/>
  <c r="R50" i="1"/>
  <c r="GK50" i="1" s="1"/>
  <c r="CP72" i="1"/>
  <c r="O72" i="1" s="1"/>
  <c r="CP62" i="1"/>
  <c r="O62" i="1" s="1"/>
  <c r="CP58" i="1"/>
  <c r="O58" i="1" s="1"/>
  <c r="CQ40" i="1"/>
  <c r="P40" i="1" s="1"/>
  <c r="CP40" i="1" s="1"/>
  <c r="O40" i="1" s="1"/>
  <c r="CP36" i="1"/>
  <c r="O36" i="1" s="1"/>
  <c r="CQ30" i="1"/>
  <c r="P30" i="1" s="1"/>
  <c r="CQ24" i="1"/>
  <c r="P24" i="1" s="1"/>
  <c r="AB72" i="1"/>
  <c r="BZ83" i="1"/>
  <c r="CG83" i="1" s="1"/>
  <c r="GK68" i="1"/>
  <c r="CZ68" i="1"/>
  <c r="Y68" i="1" s="1"/>
  <c r="J120" i="6" s="1"/>
  <c r="CZ44" i="1"/>
  <c r="Y44" i="1" s="1"/>
  <c r="J79" i="6" s="1"/>
  <c r="CY44" i="1"/>
  <c r="X44" i="1" s="1"/>
  <c r="J78" i="6" s="1"/>
  <c r="CP38" i="1"/>
  <c r="O38" i="1" s="1"/>
  <c r="CY34" i="1"/>
  <c r="X34" i="1" s="1"/>
  <c r="CZ34" i="1"/>
  <c r="Y34" i="1" s="1"/>
  <c r="CP30" i="1"/>
  <c r="O30" i="1" s="1"/>
  <c r="AB36" i="1"/>
  <c r="AB58" i="1"/>
  <c r="GK72" i="1"/>
  <c r="CZ72" i="1"/>
  <c r="Y72" i="1" s="1"/>
  <c r="J126" i="6" s="1"/>
  <c r="CY66" i="1"/>
  <c r="X66" i="1" s="1"/>
  <c r="J115" i="6" s="1"/>
  <c r="CZ66" i="1"/>
  <c r="Y66" i="1" s="1"/>
  <c r="J116" i="6" s="1"/>
  <c r="CY54" i="1"/>
  <c r="X54" i="1" s="1"/>
  <c r="J92" i="6" s="1"/>
  <c r="CZ54" i="1"/>
  <c r="Y54" i="1" s="1"/>
  <c r="J93" i="6" s="1"/>
  <c r="CP60" i="1"/>
  <c r="O60" i="1" s="1"/>
  <c r="AB24" i="1"/>
  <c r="AB30" i="1"/>
  <c r="AB60" i="1"/>
  <c r="CD83" i="1"/>
  <c r="CZ76" i="1"/>
  <c r="Y76" i="1" s="1"/>
  <c r="J132" i="6" s="1"/>
  <c r="CY76" i="1"/>
  <c r="X76" i="1" s="1"/>
  <c r="J131" i="6" s="1"/>
  <c r="CP74" i="1"/>
  <c r="O74" i="1" s="1"/>
  <c r="CP70" i="1"/>
  <c r="O70" i="1" s="1"/>
  <c r="CC83" i="1"/>
  <c r="P78" i="1"/>
  <c r="CP78" i="1" s="1"/>
  <c r="O78" i="1" s="1"/>
  <c r="CY72" i="1"/>
  <c r="X72" i="1" s="1"/>
  <c r="J125" i="6" s="1"/>
  <c r="CY68" i="1"/>
  <c r="X68" i="1" s="1"/>
  <c r="J119" i="6" s="1"/>
  <c r="CZ62" i="1"/>
  <c r="Y62" i="1" s="1"/>
  <c r="J107" i="6" s="1"/>
  <c r="CY62" i="1"/>
  <c r="X62" i="1" s="1"/>
  <c r="J106" i="6" s="1"/>
  <c r="CZ52" i="1"/>
  <c r="Y52" i="1" s="1"/>
  <c r="J89" i="6" s="1"/>
  <c r="CY52" i="1"/>
  <c r="X52" i="1" s="1"/>
  <c r="J88" i="6" s="1"/>
  <c r="CZ60" i="1"/>
  <c r="Y60" i="1" s="1"/>
  <c r="J103" i="6" s="1"/>
  <c r="CQ50" i="1"/>
  <c r="CZ36" i="1"/>
  <c r="Y36" i="1" s="1"/>
  <c r="J67" i="6" s="1"/>
  <c r="CY36" i="1"/>
  <c r="X36" i="1" s="1"/>
  <c r="J66" i="6" s="1"/>
  <c r="DH68" i="3"/>
  <c r="DH67" i="3"/>
  <c r="DH66" i="3"/>
  <c r="DH65" i="3"/>
  <c r="Q44" i="1"/>
  <c r="L77" i="6" s="1"/>
  <c r="I50" i="1"/>
  <c r="E85" i="6" s="1"/>
  <c r="I48" i="1"/>
  <c r="S48" i="1" s="1"/>
  <c r="P64" i="1"/>
  <c r="CP64" i="1" s="1"/>
  <c r="O64" i="1" s="1"/>
  <c r="CZ40" i="1"/>
  <c r="Y40" i="1" s="1"/>
  <c r="J73" i="6" s="1"/>
  <c r="CY40" i="1"/>
  <c r="X40" i="1" s="1"/>
  <c r="J72" i="6" s="1"/>
  <c r="CZ32" i="1"/>
  <c r="Y32" i="1" s="1"/>
  <c r="J61" i="6" s="1"/>
  <c r="CY32" i="1"/>
  <c r="X32" i="1" s="1"/>
  <c r="J60" i="6" s="1"/>
  <c r="CY60" i="1"/>
  <c r="X60" i="1" s="1"/>
  <c r="J102" i="6" s="1"/>
  <c r="CY58" i="1"/>
  <c r="X58" i="1" s="1"/>
  <c r="J98" i="6" s="1"/>
  <c r="P46" i="1"/>
  <c r="CP46" i="1" s="1"/>
  <c r="O46" i="1" s="1"/>
  <c r="P42" i="1"/>
  <c r="DH6" i="3"/>
  <c r="DH5" i="3"/>
  <c r="I26" i="1"/>
  <c r="GX26" i="1" s="1"/>
  <c r="CY30" i="1"/>
  <c r="X30" i="1" s="1"/>
  <c r="J56" i="6" s="1"/>
  <c r="I28" i="1"/>
  <c r="E53" i="6" s="1"/>
  <c r="O24" i="8"/>
  <c r="E24" i="8" s="1"/>
  <c r="G24" i="8" s="1"/>
  <c r="CZ30" i="1"/>
  <c r="Y30" i="1" s="1"/>
  <c r="J57" i="6" s="1"/>
  <c r="R24" i="1"/>
  <c r="CY24" i="1" s="1"/>
  <c r="X24" i="1" s="1"/>
  <c r="Q24" i="1"/>
  <c r="P28" i="1"/>
  <c r="DH47" i="3"/>
  <c r="DH46" i="3"/>
  <c r="DH45" i="3"/>
  <c r="O43" i="8"/>
  <c r="E43" i="8" s="1"/>
  <c r="G43" i="8" s="1"/>
  <c r="O41" i="8"/>
  <c r="E41" i="8" s="1"/>
  <c r="G41" i="8" s="1"/>
  <c r="DH89" i="3"/>
  <c r="DH90" i="3"/>
  <c r="DH91" i="3"/>
  <c r="DH151" i="3"/>
  <c r="DH152" i="3"/>
  <c r="DH153" i="3"/>
  <c r="DH154" i="3"/>
  <c r="DH155" i="3"/>
  <c r="DH156" i="3"/>
  <c r="I57" i="1"/>
  <c r="P56" i="8" s="1"/>
  <c r="O56" i="8" s="1"/>
  <c r="E56" i="8" s="1"/>
  <c r="G56" i="8" s="1"/>
  <c r="I75" i="1"/>
  <c r="P75" i="1" s="1"/>
  <c r="I81" i="1"/>
  <c r="P51" i="8" s="1"/>
  <c r="O51" i="8" s="1"/>
  <c r="E51" i="8" s="1"/>
  <c r="G51" i="8" s="1"/>
  <c r="CX190" i="3"/>
  <c r="Q44" i="8" s="1"/>
  <c r="O44" i="8" s="1"/>
  <c r="E44" i="8" s="1"/>
  <c r="G44" i="8" s="1"/>
  <c r="CX114" i="3"/>
  <c r="Q40" i="8" s="1"/>
  <c r="O40" i="8" s="1"/>
  <c r="E40" i="8" s="1"/>
  <c r="G40" i="8" s="1"/>
  <c r="CX189" i="3"/>
  <c r="Q38" i="8" s="1"/>
  <c r="O38" i="8" s="1"/>
  <c r="E38" i="8" s="1"/>
  <c r="G38" i="8" s="1"/>
  <c r="CX131" i="3"/>
  <c r="P36" i="8" s="1"/>
  <c r="O36" i="8" s="1"/>
  <c r="E36" i="8" s="1"/>
  <c r="G36" i="8" s="1"/>
  <c r="CX187" i="3"/>
  <c r="Q27" i="8" s="1"/>
  <c r="O27" i="8" s="1"/>
  <c r="E27" i="8" s="1"/>
  <c r="G27" i="8" s="1"/>
  <c r="CX113" i="3"/>
  <c r="Q25" i="8" s="1"/>
  <c r="O25" i="8" s="1"/>
  <c r="E25" i="8" s="1"/>
  <c r="G25" i="8" s="1"/>
  <c r="CX74" i="3"/>
  <c r="P23" i="8" s="1"/>
  <c r="O23" i="8" s="1"/>
  <c r="E23" i="8" s="1"/>
  <c r="G23" i="8" s="1"/>
  <c r="G46" i="8" s="1"/>
  <c r="M46" i="8" s="1"/>
  <c r="DH120" i="3"/>
  <c r="DH121" i="3"/>
  <c r="DH122" i="3"/>
  <c r="DH123" i="3"/>
  <c r="DH124" i="3"/>
  <c r="DH194" i="3"/>
  <c r="DH195" i="3"/>
  <c r="I65" i="1"/>
  <c r="P58" i="8" s="1"/>
  <c r="O58" i="8" s="1"/>
  <c r="E58" i="8" s="1"/>
  <c r="G58" i="8" s="1"/>
  <c r="CX35" i="3"/>
  <c r="P34" i="8" s="1"/>
  <c r="O34" i="8" s="1"/>
  <c r="E34" i="8" s="1"/>
  <c r="G34" i="8" s="1"/>
  <c r="CX39" i="3"/>
  <c r="P32" i="8" s="1"/>
  <c r="O32" i="8" s="1"/>
  <c r="E32" i="8" s="1"/>
  <c r="G32" i="8" s="1"/>
  <c r="CX37" i="3"/>
  <c r="P29" i="8" s="1"/>
  <c r="O29" i="8" s="1"/>
  <c r="E29" i="8" s="1"/>
  <c r="G29" i="8" s="1"/>
  <c r="GM80" i="1" l="1"/>
  <c r="GN80" i="1"/>
  <c r="J135" i="6"/>
  <c r="J45" i="6"/>
  <c r="GM64" i="1"/>
  <c r="GN64" i="1"/>
  <c r="J112" i="6"/>
  <c r="GN46" i="1"/>
  <c r="J81" i="6"/>
  <c r="GM46" i="1"/>
  <c r="AX83" i="1"/>
  <c r="CG22" i="1"/>
  <c r="J134" i="6"/>
  <c r="GN78" i="1"/>
  <c r="GM78" i="1"/>
  <c r="GN40" i="1"/>
  <c r="GM40" i="1"/>
  <c r="J71" i="6"/>
  <c r="J74" i="6" s="1"/>
  <c r="L44" i="6"/>
  <c r="P50" i="1"/>
  <c r="GN74" i="1"/>
  <c r="J128" i="6"/>
  <c r="GM74" i="1"/>
  <c r="GM60" i="1"/>
  <c r="GN60" i="1"/>
  <c r="J101" i="6"/>
  <c r="J104" i="6" s="1"/>
  <c r="GN30" i="1"/>
  <c r="J55" i="6"/>
  <c r="J58" i="6" s="1"/>
  <c r="GM30" i="1"/>
  <c r="GN62" i="1"/>
  <c r="GM62" i="1"/>
  <c r="J105" i="6"/>
  <c r="J108" i="6" s="1"/>
  <c r="T48" i="1"/>
  <c r="W28" i="1"/>
  <c r="Q28" i="1"/>
  <c r="CP28" i="1" s="1"/>
  <c r="O28" i="1" s="1"/>
  <c r="Q50" i="1"/>
  <c r="T26" i="1"/>
  <c r="GK69" i="1"/>
  <c r="CZ69" i="1"/>
  <c r="Y69" i="1" s="1"/>
  <c r="GN69" i="1" s="1"/>
  <c r="CY42" i="1"/>
  <c r="X42" i="1" s="1"/>
  <c r="V28" i="1"/>
  <c r="GX48" i="1"/>
  <c r="CP42" i="1"/>
  <c r="O42" i="1" s="1"/>
  <c r="CR42" i="1"/>
  <c r="Q42" i="1" s="1"/>
  <c r="AB42" i="1"/>
  <c r="S75" i="1"/>
  <c r="CZ70" i="1"/>
  <c r="Y70" i="1" s="1"/>
  <c r="GN70" i="1" s="1"/>
  <c r="W50" i="1"/>
  <c r="T65" i="1"/>
  <c r="GX65" i="1"/>
  <c r="CP52" i="1"/>
  <c r="O52" i="1" s="1"/>
  <c r="AB52" i="1"/>
  <c r="U50" i="1"/>
  <c r="S81" i="1"/>
  <c r="T57" i="1"/>
  <c r="DY83" i="1" s="1"/>
  <c r="GN39" i="1"/>
  <c r="GN55" i="1"/>
  <c r="GN29" i="1"/>
  <c r="GM29" i="1"/>
  <c r="V57" i="1"/>
  <c r="GN49" i="1"/>
  <c r="GM49" i="1"/>
  <c r="CY69" i="1"/>
  <c r="X69" i="1" s="1"/>
  <c r="P81" i="1"/>
  <c r="V81" i="1"/>
  <c r="Q54" i="8"/>
  <c r="O54" i="8" s="1"/>
  <c r="E54" i="8" s="1"/>
  <c r="G54" i="8" s="1"/>
  <c r="G59" i="8" s="1"/>
  <c r="M59" i="8" s="1"/>
  <c r="G61" i="8" s="1"/>
  <c r="G2" i="1" s="1"/>
  <c r="U75" i="1"/>
  <c r="GK24" i="1"/>
  <c r="AE83" i="1"/>
  <c r="M44" i="6"/>
  <c r="R28" i="1"/>
  <c r="GK28" i="1" s="1"/>
  <c r="AQ83" i="1"/>
  <c r="BZ22" i="1"/>
  <c r="GN36" i="1"/>
  <c r="GM36" i="1"/>
  <c r="J65" i="6"/>
  <c r="J68" i="6" s="1"/>
  <c r="GM72" i="1"/>
  <c r="GN72" i="1"/>
  <c r="J124" i="6"/>
  <c r="J127" i="6" s="1"/>
  <c r="CP32" i="1"/>
  <c r="O32" i="1" s="1"/>
  <c r="AB32" i="1"/>
  <c r="U28" i="1"/>
  <c r="F158" i="6"/>
  <c r="J158" i="6" s="1"/>
  <c r="AF154" i="6" s="1"/>
  <c r="DS136" i="6"/>
  <c r="I152" i="6" s="1"/>
  <c r="AP112" i="1"/>
  <c r="DI136" i="6"/>
  <c r="AP22" i="1"/>
  <c r="F92" i="1"/>
  <c r="G16" i="2" s="1"/>
  <c r="G18" i="2" s="1"/>
  <c r="GN34" i="1"/>
  <c r="GM34" i="1"/>
  <c r="J63" i="6"/>
  <c r="GM56" i="1"/>
  <c r="GN56" i="1"/>
  <c r="J95" i="6"/>
  <c r="CP76" i="1"/>
  <c r="O76" i="1" s="1"/>
  <c r="AB76" i="1"/>
  <c r="T50" i="1"/>
  <c r="R57" i="1"/>
  <c r="GK73" i="1"/>
  <c r="CY73" i="1"/>
  <c r="X73" i="1" s="1"/>
  <c r="CI83" i="1"/>
  <c r="CP66" i="1"/>
  <c r="O66" i="1" s="1"/>
  <c r="AB66" i="1"/>
  <c r="T28" i="1"/>
  <c r="BC18" i="1"/>
  <c r="F128" i="1"/>
  <c r="Q48" i="1"/>
  <c r="T75" i="1"/>
  <c r="GX81" i="1"/>
  <c r="U65" i="1"/>
  <c r="FU22" i="1"/>
  <c r="EL83" i="1"/>
  <c r="GM39" i="1"/>
  <c r="Q57" i="1"/>
  <c r="W57" i="1"/>
  <c r="GN37" i="1"/>
  <c r="GM37" i="1"/>
  <c r="W65" i="1"/>
  <c r="P57" i="1"/>
  <c r="GX75" i="1"/>
  <c r="CZ24" i="1"/>
  <c r="Y24" i="1" s="1"/>
  <c r="P26" i="1"/>
  <c r="E51" i="6"/>
  <c r="AT83" i="1"/>
  <c r="CC22" i="1"/>
  <c r="CP24" i="1"/>
  <c r="O24" i="1" s="1"/>
  <c r="R26" i="1"/>
  <c r="GK26" i="1" s="1"/>
  <c r="Q26" i="1"/>
  <c r="AD83" i="1" s="1"/>
  <c r="V26" i="1"/>
  <c r="CZ61" i="1"/>
  <c r="Y61" i="1" s="1"/>
  <c r="GK61" i="1"/>
  <c r="CZ77" i="1"/>
  <c r="Y77" i="1" s="1"/>
  <c r="GK77" i="1"/>
  <c r="S28" i="1"/>
  <c r="W48" i="1"/>
  <c r="S26" i="1"/>
  <c r="U57" i="1"/>
  <c r="DZ83" i="1" s="1"/>
  <c r="GX50" i="1"/>
  <c r="T81" i="1"/>
  <c r="CP68" i="1"/>
  <c r="O68" i="1" s="1"/>
  <c r="AB68" i="1"/>
  <c r="S57" i="1"/>
  <c r="U81" i="1"/>
  <c r="R75" i="1"/>
  <c r="GK75" i="1" s="1"/>
  <c r="GM47" i="1"/>
  <c r="GM63" i="1"/>
  <c r="FQ22" i="1"/>
  <c r="EH83" i="1"/>
  <c r="GA83" i="1"/>
  <c r="GN45" i="1"/>
  <c r="GM45" i="1"/>
  <c r="CZ73" i="1"/>
  <c r="Y73" i="1" s="1"/>
  <c r="GN73" i="1" s="1"/>
  <c r="W75" i="1"/>
  <c r="GN33" i="1"/>
  <c r="GM33" i="1"/>
  <c r="CY61" i="1"/>
  <c r="X61" i="1" s="1"/>
  <c r="GN61" i="1" s="1"/>
  <c r="Q75" i="1"/>
  <c r="CP75" i="1" s="1"/>
  <c r="O75" i="1" s="1"/>
  <c r="GN31" i="1"/>
  <c r="P48" i="1"/>
  <c r="CP48" i="1" s="1"/>
  <c r="O48" i="1" s="1"/>
  <c r="E83" i="6"/>
  <c r="J122" i="6"/>
  <c r="AU83" i="1"/>
  <c r="CD22" i="1"/>
  <c r="CP44" i="1"/>
  <c r="O44" i="1" s="1"/>
  <c r="GN38" i="1"/>
  <c r="GM38" i="1"/>
  <c r="J69" i="6"/>
  <c r="GN58" i="1"/>
  <c r="GM58" i="1"/>
  <c r="J97" i="6"/>
  <c r="J100" i="6" s="1"/>
  <c r="GX28" i="1"/>
  <c r="CJ83" i="1" s="1"/>
  <c r="CP54" i="1"/>
  <c r="O54" i="1" s="1"/>
  <c r="AB54" i="1"/>
  <c r="V48" i="1"/>
  <c r="V50" i="1"/>
  <c r="R65" i="1"/>
  <c r="GK65" i="1" s="1"/>
  <c r="R81" i="1"/>
  <c r="GK81" i="1" s="1"/>
  <c r="S50" i="1"/>
  <c r="R48" i="1"/>
  <c r="GK48" i="1" s="1"/>
  <c r="U48" i="1"/>
  <c r="GM25" i="1"/>
  <c r="GN25" i="1"/>
  <c r="W26" i="1"/>
  <c r="AJ83" i="1" s="1"/>
  <c r="GM27" i="1"/>
  <c r="GN27" i="1"/>
  <c r="GX57" i="1"/>
  <c r="U26" i="1"/>
  <c r="AH83" i="1" s="1"/>
  <c r="S65" i="1"/>
  <c r="V75" i="1"/>
  <c r="Q65" i="1"/>
  <c r="Q81" i="1"/>
  <c r="EI83" i="1"/>
  <c r="FR22" i="1"/>
  <c r="FY83" i="1"/>
  <c r="GN53" i="1"/>
  <c r="GM53" i="1"/>
  <c r="W81" i="1"/>
  <c r="GM41" i="1"/>
  <c r="GN41" i="1"/>
  <c r="P65" i="1"/>
  <c r="CY77" i="1"/>
  <c r="X77" i="1" s="1"/>
  <c r="GN77" i="1" s="1"/>
  <c r="V65" i="1"/>
  <c r="P96" i="1"/>
  <c r="ET112" i="1"/>
  <c r="ET22" i="1"/>
  <c r="Q83" i="1" l="1"/>
  <c r="AD22" i="1"/>
  <c r="BA83" i="1"/>
  <c r="CJ22" i="1"/>
  <c r="J53" i="6"/>
  <c r="W83" i="1"/>
  <c r="AJ22" i="1"/>
  <c r="J83" i="6"/>
  <c r="R83" i="1"/>
  <c r="AE22" i="1"/>
  <c r="DY22" i="1"/>
  <c r="DL83" i="1"/>
  <c r="GM52" i="1"/>
  <c r="GN52" i="1"/>
  <c r="J87" i="6"/>
  <c r="J90" i="6" s="1"/>
  <c r="GN42" i="1"/>
  <c r="GM42" i="1"/>
  <c r="J75" i="6"/>
  <c r="DG136" i="6"/>
  <c r="AX112" i="1"/>
  <c r="F90" i="1"/>
  <c r="AX22" i="1"/>
  <c r="AP18" i="1"/>
  <c r="F121" i="1"/>
  <c r="ET18" i="1"/>
  <c r="P125" i="1"/>
  <c r="CP65" i="1"/>
  <c r="O65" i="1" s="1"/>
  <c r="GM77" i="1"/>
  <c r="EP83" i="1"/>
  <c r="FY22" i="1"/>
  <c r="GB83" i="1"/>
  <c r="AC83" i="1"/>
  <c r="GN44" i="1"/>
  <c r="GM44" i="1"/>
  <c r="J77" i="6"/>
  <c r="J80" i="6" s="1"/>
  <c r="GM70" i="1"/>
  <c r="GM73" i="1"/>
  <c r="EL112" i="1"/>
  <c r="P101" i="1"/>
  <c r="U16" i="2" s="1"/>
  <c r="U18" i="2" s="1"/>
  <c r="EL22" i="1"/>
  <c r="GN32" i="1"/>
  <c r="GM32" i="1"/>
  <c r="J59" i="6"/>
  <c r="J62" i="6" s="1"/>
  <c r="DJ136" i="6"/>
  <c r="AQ112" i="1"/>
  <c r="AQ22" i="1"/>
  <c r="F93" i="1"/>
  <c r="CP81" i="1"/>
  <c r="O81" i="1" s="1"/>
  <c r="EA83" i="1"/>
  <c r="CZ81" i="1"/>
  <c r="Y81" i="1" s="1"/>
  <c r="CY81" i="1"/>
  <c r="X81" i="1" s="1"/>
  <c r="CY75" i="1"/>
  <c r="X75" i="1" s="1"/>
  <c r="GN75" i="1" s="1"/>
  <c r="CZ75" i="1"/>
  <c r="Y75" i="1" s="1"/>
  <c r="CZ48" i="1"/>
  <c r="Y48" i="1" s="1"/>
  <c r="GN54" i="1"/>
  <c r="GM54" i="1"/>
  <c r="J91" i="6"/>
  <c r="J94" i="6" s="1"/>
  <c r="GM68" i="1"/>
  <c r="GN68" i="1"/>
  <c r="J118" i="6"/>
  <c r="J121" i="6" s="1"/>
  <c r="CZ50" i="1"/>
  <c r="Y50" i="1" s="1"/>
  <c r="CY50" i="1"/>
  <c r="X50" i="1" s="1"/>
  <c r="CZ57" i="1"/>
  <c r="Y57" i="1" s="1"/>
  <c r="CY57" i="1"/>
  <c r="X57" i="1" s="1"/>
  <c r="DX83" i="1"/>
  <c r="CZ28" i="1"/>
  <c r="Y28" i="1" s="1"/>
  <c r="CY28" i="1"/>
  <c r="X28" i="1" s="1"/>
  <c r="GN28" i="1" s="1"/>
  <c r="GN24" i="1"/>
  <c r="GM24" i="1"/>
  <c r="J44" i="6"/>
  <c r="CP26" i="1"/>
  <c r="O26" i="1" s="1"/>
  <c r="GM69" i="1"/>
  <c r="EB83" i="1"/>
  <c r="GN76" i="1"/>
  <c r="GM76" i="1"/>
  <c r="J130" i="6"/>
  <c r="J133" i="6" s="1"/>
  <c r="GM61" i="1"/>
  <c r="AG83" i="1"/>
  <c r="CY48" i="1"/>
  <c r="X48" i="1" s="1"/>
  <c r="GM48" i="1" s="1"/>
  <c r="U83" i="1"/>
  <c r="AH22" i="1"/>
  <c r="P92" i="1"/>
  <c r="V16" i="2" s="1"/>
  <c r="V18" i="2" s="1"/>
  <c r="EH112" i="1"/>
  <c r="EH22" i="1"/>
  <c r="CY26" i="1"/>
  <c r="X26" i="1" s="1"/>
  <c r="AK83" i="1" s="1"/>
  <c r="AF83" i="1"/>
  <c r="CZ26" i="1"/>
  <c r="Y26" i="1" s="1"/>
  <c r="F157" i="6"/>
  <c r="J157" i="6" s="1"/>
  <c r="AE154" i="6" s="1"/>
  <c r="DR136" i="6"/>
  <c r="I151" i="6" s="1"/>
  <c r="AT112" i="1"/>
  <c r="F101" i="1"/>
  <c r="F16" i="2" s="1"/>
  <c r="F18" i="2" s="1"/>
  <c r="AT22" i="1"/>
  <c r="AZ83" i="1"/>
  <c r="CI22" i="1"/>
  <c r="EI112" i="1"/>
  <c r="EI22" i="1"/>
  <c r="P93" i="1"/>
  <c r="CZ65" i="1"/>
  <c r="Y65" i="1" s="1"/>
  <c r="CY65" i="1"/>
  <c r="X65" i="1" s="1"/>
  <c r="F159" i="6"/>
  <c r="J159" i="6" s="1"/>
  <c r="AG154" i="6" s="1"/>
  <c r="DT136" i="6"/>
  <c r="I153" i="6" s="1"/>
  <c r="AU112" i="1"/>
  <c r="AU22" i="1"/>
  <c r="F102" i="1"/>
  <c r="ER83" i="1"/>
  <c r="GA22" i="1"/>
  <c r="DM83" i="1"/>
  <c r="DZ22" i="1"/>
  <c r="AI83" i="1"/>
  <c r="AL83" i="1"/>
  <c r="J46" i="6"/>
  <c r="CP57" i="1"/>
  <c r="O57" i="1" s="1"/>
  <c r="DU83" i="1"/>
  <c r="DV83" i="1"/>
  <c r="GN66" i="1"/>
  <c r="GM66" i="1"/>
  <c r="J114" i="6"/>
  <c r="J117" i="6" s="1"/>
  <c r="GK57" i="1"/>
  <c r="DW83" i="1"/>
  <c r="CP50" i="1"/>
  <c r="O50" i="1" s="1"/>
  <c r="DJ83" i="1" l="1"/>
  <c r="DW22" i="1"/>
  <c r="DM22" i="1"/>
  <c r="DM112" i="1"/>
  <c r="P105" i="1"/>
  <c r="EI18" i="1"/>
  <c r="P122" i="1"/>
  <c r="EH18" i="1"/>
  <c r="P121" i="1"/>
  <c r="GN26" i="1"/>
  <c r="GM26" i="1"/>
  <c r="J51" i="6"/>
  <c r="EC83" i="1"/>
  <c r="DN83" i="1"/>
  <c r="EA22" i="1"/>
  <c r="AQ18" i="1"/>
  <c r="F122" i="1"/>
  <c r="GN48" i="1"/>
  <c r="GM75" i="1"/>
  <c r="DI83" i="1"/>
  <c r="DV22" i="1"/>
  <c r="Y83" i="1"/>
  <c r="AL22" i="1"/>
  <c r="AU18" i="1"/>
  <c r="F131" i="1"/>
  <c r="AT18" i="1"/>
  <c r="F130" i="1"/>
  <c r="S83" i="1"/>
  <c r="AF22" i="1"/>
  <c r="T83" i="1"/>
  <c r="AG22" i="1"/>
  <c r="J47" i="6"/>
  <c r="ED83" i="1"/>
  <c r="GN81" i="1"/>
  <c r="GM81" i="1"/>
  <c r="CE83" i="1"/>
  <c r="CH83" i="1"/>
  <c r="CF83" i="1"/>
  <c r="P83" i="1"/>
  <c r="AC22" i="1"/>
  <c r="P90" i="1"/>
  <c r="EP112" i="1"/>
  <c r="EP22" i="1"/>
  <c r="BL154" i="6"/>
  <c r="DB136" i="6"/>
  <c r="R112" i="1"/>
  <c r="R22" i="1"/>
  <c r="F97" i="1"/>
  <c r="DW136" i="6"/>
  <c r="BA112" i="1"/>
  <c r="BA22" i="1"/>
  <c r="F103" i="1"/>
  <c r="DH83" i="1"/>
  <c r="DU22" i="1"/>
  <c r="FX83" i="1"/>
  <c r="FZ83" i="1"/>
  <c r="FW83" i="1"/>
  <c r="V83" i="1"/>
  <c r="AI22" i="1"/>
  <c r="P94" i="1"/>
  <c r="ER112" i="1"/>
  <c r="ER22" i="1"/>
  <c r="DK136" i="6"/>
  <c r="AZ112" i="1"/>
  <c r="AZ22" i="1"/>
  <c r="F94" i="1"/>
  <c r="X83" i="1"/>
  <c r="AK22" i="1"/>
  <c r="EB22" i="1"/>
  <c r="DO83" i="1"/>
  <c r="AB83" i="1"/>
  <c r="AX18" i="1"/>
  <c r="F119" i="1"/>
  <c r="DL112" i="1"/>
  <c r="P104" i="1"/>
  <c r="DL22" i="1"/>
  <c r="DM136" i="6"/>
  <c r="W112" i="1"/>
  <c r="W22" i="1"/>
  <c r="F107" i="1"/>
  <c r="GM28" i="1"/>
  <c r="GN50" i="1"/>
  <c r="CB83" i="1" s="1"/>
  <c r="GM50" i="1"/>
  <c r="J85" i="6"/>
  <c r="GM57" i="1"/>
  <c r="GN57" i="1"/>
  <c r="DT83" i="1"/>
  <c r="H16" i="2"/>
  <c r="H18" i="2" s="1"/>
  <c r="CW136" i="6"/>
  <c r="L37" i="6" s="1"/>
  <c r="U22" i="1"/>
  <c r="U112" i="1"/>
  <c r="F105" i="1"/>
  <c r="CA83" i="1"/>
  <c r="DK83" i="1"/>
  <c r="DX22" i="1"/>
  <c r="P130" i="1"/>
  <c r="EL18" i="1"/>
  <c r="ES83" i="1"/>
  <c r="GB22" i="1"/>
  <c r="GN65" i="1"/>
  <c r="GM65" i="1"/>
  <c r="DA136" i="6"/>
  <c r="Q22" i="1"/>
  <c r="Q112" i="1"/>
  <c r="F95" i="1"/>
  <c r="AS83" i="1" l="1"/>
  <c r="CB22" i="1"/>
  <c r="U18" i="1"/>
  <c r="F134" i="1"/>
  <c r="DG83" i="1"/>
  <c r="DT22" i="1"/>
  <c r="O83" i="1"/>
  <c r="AB22" i="1"/>
  <c r="DN136" i="6"/>
  <c r="I146" i="6" s="1"/>
  <c r="X112" i="1"/>
  <c r="X22" i="1"/>
  <c r="F108" i="1"/>
  <c r="EO83" i="1"/>
  <c r="FX22" i="1"/>
  <c r="DC136" i="6"/>
  <c r="I144" i="6" s="1"/>
  <c r="P112" i="1"/>
  <c r="F86" i="1"/>
  <c r="P22" i="1"/>
  <c r="DM18" i="1"/>
  <c r="P134" i="1"/>
  <c r="I141" i="6"/>
  <c r="L136" i="6"/>
  <c r="ES22" i="1"/>
  <c r="P103" i="1"/>
  <c r="W16" i="2" s="1"/>
  <c r="W18" i="2" s="1"/>
  <c r="ES112" i="1"/>
  <c r="DK112" i="1"/>
  <c r="P98" i="1"/>
  <c r="Y16" i="2" s="1"/>
  <c r="Y18" i="2" s="1"/>
  <c r="DK22" i="1"/>
  <c r="FT83" i="1"/>
  <c r="W18" i="1"/>
  <c r="F136" i="1"/>
  <c r="DL18" i="1"/>
  <c r="P133" i="1"/>
  <c r="DO112" i="1"/>
  <c r="DO22" i="1"/>
  <c r="P107" i="1"/>
  <c r="CX136" i="6"/>
  <c r="V112" i="1"/>
  <c r="F106" i="1"/>
  <c r="V22" i="1"/>
  <c r="BA18" i="1"/>
  <c r="F132" i="1"/>
  <c r="R18" i="1"/>
  <c r="F126" i="1"/>
  <c r="EP18" i="1"/>
  <c r="P119" i="1"/>
  <c r="AW83" i="1"/>
  <c r="CF22" i="1"/>
  <c r="T112" i="1"/>
  <c r="DL136" i="6"/>
  <c r="T22" i="1"/>
  <c r="F104" i="1"/>
  <c r="DO136" i="6"/>
  <c r="I147" i="6" s="1"/>
  <c r="Y112" i="1"/>
  <c r="Y22" i="1"/>
  <c r="F109" i="1"/>
  <c r="DN112" i="1"/>
  <c r="P106" i="1"/>
  <c r="DN22" i="1"/>
  <c r="AR83" i="1"/>
  <c r="CA22" i="1"/>
  <c r="FS83" i="1"/>
  <c r="ER18" i="1"/>
  <c r="P123" i="1"/>
  <c r="EN83" i="1"/>
  <c r="FW22" i="1"/>
  <c r="DH112" i="1"/>
  <c r="P86" i="1"/>
  <c r="DH22" i="1"/>
  <c r="I143" i="6"/>
  <c r="M136" i="6"/>
  <c r="AY83" i="1"/>
  <c r="CH22" i="1"/>
  <c r="DQ83" i="1"/>
  <c r="ED22" i="1"/>
  <c r="DP83" i="1"/>
  <c r="EC22" i="1"/>
  <c r="Q18" i="1"/>
  <c r="F124" i="1"/>
  <c r="AZ18" i="1"/>
  <c r="F123" i="1"/>
  <c r="EQ83" i="1"/>
  <c r="FZ22" i="1"/>
  <c r="AV83" i="1"/>
  <c r="CE22" i="1"/>
  <c r="CZ136" i="6"/>
  <c r="AJ154" i="6"/>
  <c r="S112" i="1"/>
  <c r="S22" i="1"/>
  <c r="F98" i="1"/>
  <c r="J16" i="2" s="1"/>
  <c r="J18" i="2" s="1"/>
  <c r="DI22" i="1"/>
  <c r="DI112" i="1"/>
  <c r="P95" i="1"/>
  <c r="DJ112" i="1"/>
  <c r="P97" i="1"/>
  <c r="DJ22" i="1"/>
  <c r="P88" i="1" l="1"/>
  <c r="EN112" i="1"/>
  <c r="EN22" i="1"/>
  <c r="DI18" i="1"/>
  <c r="P124" i="1"/>
  <c r="S18" i="1"/>
  <c r="F127" i="1"/>
  <c r="DE136" i="6"/>
  <c r="AV112" i="1"/>
  <c r="AV22" i="1"/>
  <c r="F88" i="1"/>
  <c r="DP112" i="1"/>
  <c r="P108" i="1"/>
  <c r="DP22" i="1"/>
  <c r="DH136" i="6"/>
  <c r="AY112" i="1"/>
  <c r="AY22" i="1"/>
  <c r="F91" i="1"/>
  <c r="DP136" i="6"/>
  <c r="I148" i="6" s="1"/>
  <c r="L36" i="6" s="1"/>
  <c r="AR112" i="1"/>
  <c r="AR22" i="1"/>
  <c r="F110" i="1"/>
  <c r="P18" i="1"/>
  <c r="F115" i="1"/>
  <c r="DH18" i="1"/>
  <c r="P115" i="1"/>
  <c r="DF136" i="6"/>
  <c r="AW112" i="1"/>
  <c r="AW22" i="1"/>
  <c r="F89" i="1"/>
  <c r="CY136" i="6"/>
  <c r="O112" i="1"/>
  <c r="O22" i="1"/>
  <c r="F85" i="1"/>
  <c r="DJ18" i="1"/>
  <c r="P126" i="1"/>
  <c r="I140" i="6"/>
  <c r="L38" i="6"/>
  <c r="K136" i="6"/>
  <c r="EQ22" i="1"/>
  <c r="P91" i="1"/>
  <c r="EQ112" i="1"/>
  <c r="DQ22" i="1"/>
  <c r="P109" i="1"/>
  <c r="DQ112" i="1"/>
  <c r="FS22" i="1"/>
  <c r="EJ83" i="1"/>
  <c r="Y18" i="1"/>
  <c r="F138" i="1"/>
  <c r="V18" i="1"/>
  <c r="F135" i="1"/>
  <c r="DO18" i="1"/>
  <c r="P136" i="1"/>
  <c r="DK18" i="1"/>
  <c r="P127" i="1"/>
  <c r="X18" i="1"/>
  <c r="F137" i="1"/>
  <c r="DN18" i="1"/>
  <c r="P135" i="1"/>
  <c r="T18" i="1"/>
  <c r="F133" i="1"/>
  <c r="EK83" i="1"/>
  <c r="FT22" i="1"/>
  <c r="ES18" i="1"/>
  <c r="P132" i="1"/>
  <c r="EO22" i="1"/>
  <c r="P89" i="1"/>
  <c r="EO112" i="1"/>
  <c r="DG112" i="1"/>
  <c r="DG22" i="1"/>
  <c r="P85" i="1"/>
  <c r="DQ136" i="6"/>
  <c r="I150" i="6" s="1"/>
  <c r="F156" i="6"/>
  <c r="AS112" i="1"/>
  <c r="DU136" i="6"/>
  <c r="AS22" i="1"/>
  <c r="F100" i="1"/>
  <c r="E16" i="2" s="1"/>
  <c r="F160" i="6" l="1"/>
  <c r="J156" i="6"/>
  <c r="F161" i="6"/>
  <c r="F163" i="6" s="1"/>
  <c r="EO18" i="1"/>
  <c r="P118" i="1"/>
  <c r="O18" i="1"/>
  <c r="F114" i="1"/>
  <c r="AW18" i="1"/>
  <c r="F118" i="1"/>
  <c r="AR18" i="1"/>
  <c r="F139" i="1"/>
  <c r="AY18" i="1"/>
  <c r="F120" i="1"/>
  <c r="DP18" i="1"/>
  <c r="P137" i="1"/>
  <c r="EJ112" i="1"/>
  <c r="P110" i="1"/>
  <c r="EJ22" i="1"/>
  <c r="I136" i="6"/>
  <c r="I138" i="6"/>
  <c r="AS18" i="1"/>
  <c r="F129" i="1"/>
  <c r="EK112" i="1"/>
  <c r="EK22" i="1"/>
  <c r="P100" i="1"/>
  <c r="T16" i="2" s="1"/>
  <c r="EQ18" i="1"/>
  <c r="P120" i="1"/>
  <c r="P117" i="1"/>
  <c r="EN18" i="1"/>
  <c r="I16" i="2"/>
  <c r="I18" i="2" s="1"/>
  <c r="E18" i="2"/>
  <c r="DG18" i="1"/>
  <c r="P114" i="1"/>
  <c r="DQ18" i="1"/>
  <c r="P138" i="1"/>
  <c r="AV18" i="1"/>
  <c r="F117" i="1"/>
  <c r="EJ18" i="1" l="1"/>
  <c r="P139" i="1"/>
  <c r="EK18" i="1"/>
  <c r="P129" i="1"/>
  <c r="J161" i="6"/>
  <c r="AD154" i="6"/>
  <c r="J160" i="6"/>
  <c r="AH154" i="6" s="1"/>
  <c r="X16" i="2"/>
  <c r="X18" i="2" s="1"/>
  <c r="T18" i="2"/>
  <c r="J163" i="6" l="1"/>
  <c r="AI154" i="6"/>
  <c r="J164" i="6" l="1"/>
  <c r="BH154" i="6" s="1"/>
  <c r="BG154" i="6"/>
  <c r="J165" i="6" l="1"/>
  <c r="BI154" i="6" l="1"/>
  <c r="E26" i="6"/>
</calcChain>
</file>

<file path=xl/comments1.xml><?xml version="1.0" encoding="utf-8"?>
<comments xmlns="http://schemas.openxmlformats.org/spreadsheetml/2006/main">
  <authors>
    <author>ОПРиТП2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6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6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6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6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2.xml><?xml version="1.0" encoding="utf-8"?>
<comments xmlns="http://schemas.openxmlformats.org/spreadsheetml/2006/main">
  <authors>
    <author>ОПРиТП2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L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L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L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L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L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L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L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I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J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3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J163" authorId="0">
      <text>
        <r>
          <rPr>
            <sz val="9"/>
            <color indexed="81"/>
            <rFont val="Tahoma"/>
            <family val="2"/>
            <charset val="204"/>
          </rPr>
          <t>Всего : СМР + Оборудование + Прочие</t>
        </r>
      </text>
    </comment>
    <comment ref="C16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16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17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17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17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17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18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18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<sst xmlns="http://schemas.openxmlformats.org/spreadsheetml/2006/main" count="5539" uniqueCount="544">
  <si>
    <t>Smeta.RU  (495) 974-1589</t>
  </si>
  <si>
    <t>_PS_</t>
  </si>
  <si>
    <t>Smeta.RU</t>
  </si>
  <si>
    <t>АО "Орелоблэнерго"  Доп. раб. место  FStS-0040149</t>
  </si>
  <si>
    <t>Новый объект</t>
  </si>
  <si>
    <t>Реконструкция  административного здания   Глазуновского участка</t>
  </si>
  <si>
    <t/>
  </si>
  <si>
    <t>Сметные нормы списания</t>
  </si>
  <si>
    <t>Коды ценников</t>
  </si>
  <si>
    <t>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</si>
  <si>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</si>
  <si>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</si>
  <si>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</si>
  <si>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</si>
  <si>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3</t>
  </si>
  <si>
    <t>15-01-050-03</t>
  </si>
  <si>
    <t>Облицовка  потолка и стен декоративным бумажно-слоистым пластиком или листами из синтетических материалов по сплошному основанию на клее</t>
  </si>
  <si>
    <t>100 м2</t>
  </si>
  <si>
    <t>ФЕР-2001, 15-01-050-03, приказ Минстроя России №1039/пр от 30.12.2016г.</t>
  </si>
  <si>
    <t>*0,8</t>
  </si>
  <si>
    <t>Общестроительные и специальные строительные работы</t>
  </si>
  <si>
    <t>Отделочные работы</t>
  </si>
  <si>
    <t>ФЕР-15</t>
  </si>
  <si>
    <t>3,1</t>
  </si>
  <si>
    <t>01.6.01.11</t>
  </si>
  <si>
    <t>Листы облицовочные декоративные</t>
  </si>
  <si>
    <t>м2</t>
  </si>
  <si>
    <t>Материалы ( строительные )</t>
  </si>
  <si>
    <t>Строка добавленная вручную</t>
  </si>
  <si>
    <t>По умолчанию</t>
  </si>
  <si>
    <t>[200 /  6,78] +  2% Заг.скл</t>
  </si>
  <si>
    <t>3,2</t>
  </si>
  <si>
    <t>14.1.06.05</t>
  </si>
  <si>
    <t>Клей</t>
  </si>
  <si>
    <t>кг</t>
  </si>
  <si>
    <t>[52 /  6,78] +  2% Заг.скл</t>
  </si>
  <si>
    <t>5</t>
  </si>
  <si>
    <t>46-04-012-01</t>
  </si>
  <si>
    <t>Разборка деревянных заполнений проемов оконных с подоконными досками</t>
  </si>
  <si>
    <t>ФЕР-2001, 46-04-012-01, приказ Минстроя России №1039/пр от 30.12.2016г.</t>
  </si>
  <si>
    <t>Реконструкция зданий и сооружений</t>
  </si>
  <si>
    <t>ФЕР-46</t>
  </si>
  <si>
    <t>7</t>
  </si>
  <si>
    <t>10-01-034-05</t>
  </si>
  <si>
    <t>Установка в жилых и общественных зданиях оконных блоков из ПВХ профилей поворотных (откидных, поворотно-откидных) с площадью проема до 2 м2 двухстворчатых</t>
  </si>
  <si>
    <t>ФЕР-2001, 10-01-034-05, приказ Минстроя России №1039/пр от 30.12.2016г.</t>
  </si>
  <si>
    <t>Деревянные конструкции</t>
  </si>
  <si>
    <t>ФЕР-10</t>
  </si>
  <si>
    <t>7,1</t>
  </si>
  <si>
    <t>11.3.02.03</t>
  </si>
  <si>
    <t>Блоки оконные пластиковые</t>
  </si>
  <si>
    <t>1ШТ</t>
  </si>
  <si>
    <t>[17 838,66 /  6,78] +  2% Заг.скл</t>
  </si>
  <si>
    <t>8</t>
  </si>
  <si>
    <t>10-01-035-02</t>
  </si>
  <si>
    <t>Установка подоконных досок из ПВХ в панельных стенах</t>
  </si>
  <si>
    <t>100 м</t>
  </si>
  <si>
    <t>ФЕР-2001, 10-01-035-02, приказ Минстроя России №1039/пр от 30.12.2016г.</t>
  </si>
  <si>
    <t>8,1</t>
  </si>
  <si>
    <t>11.3.03.01</t>
  </si>
  <si>
    <t>Доски подоконные ПВХ</t>
  </si>
  <si>
    <t>ШТ</t>
  </si>
  <si>
    <t>[823,2 /  6,78] +  2% Заг.скл</t>
  </si>
  <si>
    <t>9</t>
  </si>
  <si>
    <t>10-01-036-01</t>
  </si>
  <si>
    <t>Установка уголков ПВХ на клее</t>
  </si>
  <si>
    <t>ФЕР-2001, 10-01-036-01, приказ Минстроя России №1039/пр от 30.12.2016г.</t>
  </si>
  <si>
    <t>9,1</t>
  </si>
  <si>
    <t>11.3.03.13</t>
  </si>
  <si>
    <t>Уголок ПВХ</t>
  </si>
  <si>
    <t>П.М</t>
  </si>
  <si>
    <t>[220,5 /  6,78] +  2% Заг.скл</t>
  </si>
  <si>
    <t>10</t>
  </si>
  <si>
    <t>15-01-050-04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</si>
  <si>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</si>
  <si>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>ФЕР-2001, 15-01-050-04, приказ Минстроя России №1039/пр от 30.12.2016г.</t>
  </si>
  <si>
    <t>10,1</t>
  </si>
  <si>
    <t>10,2</t>
  </si>
  <si>
    <t>10,3</t>
  </si>
  <si>
    <t>14.4.01.21</t>
  </si>
  <si>
    <t>Грунтовка</t>
  </si>
  <si>
    <t>т</t>
  </si>
  <si>
    <t>[174 679,92 /  6,78] +  2% Заг.скл</t>
  </si>
  <si>
    <t>11</t>
  </si>
  <si>
    <t>13-06-003-01</t>
  </si>
  <si>
    <t>Очистка поверхности щетками</t>
  </si>
  <si>
    <t>ФЕР-2001, 13-06-003-01, приказ Минстроя России №1039/пр от 30.12.2016г.</t>
  </si>
  <si>
    <t>Защита строительных конструкций</t>
  </si>
  <si>
    <t>ФЕР-13</t>
  </si>
  <si>
    <t>14</t>
  </si>
  <si>
    <t>53-14-1</t>
  </si>
  <si>
    <t>Заделка трещин в кирпичных стенах цементным раствором</t>
  </si>
  <si>
    <t>10 м</t>
  </si>
  <si>
    <t>ФЕРр-2001, 53-14-1, приказ Минстроя России №1039/пр от 30.12.2016г.</t>
  </si>
  <si>
    <t>Ремонтно-строительные работы</t>
  </si>
  <si>
    <t>Стены</t>
  </si>
  <si>
    <t>ФЕРр-53</t>
  </si>
  <si>
    <t>14,1</t>
  </si>
  <si>
    <t>04.3.01.09</t>
  </si>
  <si>
    <t>Раствор цементный</t>
  </si>
  <si>
    <t>м3</t>
  </si>
  <si>
    <t>[2 450 /  6,78] +  2% Заг.скл</t>
  </si>
  <si>
    <t>17</t>
  </si>
  <si>
    <t>15-02-015-05</t>
  </si>
  <si>
    <t>Штукатурка поверхностей внутри здания известковым раствором улучшенная по камню и бетону стен</t>
  </si>
  <si>
    <t>ФЕР-2001, 15-02-015-05, приказ Минстроя России №1039/пр от 30.12.2016г.</t>
  </si>
  <si>
    <t>18</t>
  </si>
  <si>
    <t>15-02-015-06</t>
  </si>
  <si>
    <t>Штукатурка поверхностей внутри здания известковым раствором улучшенная по камню и бетону потолков</t>
  </si>
  <si>
    <t>ФЕР-2001, 15-02-015-06, приказ Минстроя России №1039/пр от 30.12.2016г.</t>
  </si>
  <si>
    <t>19</t>
  </si>
  <si>
    <t>62-27-1</t>
  </si>
  <si>
    <t>Сплошная шпаклевка ранее оштукатуренных поверхностей цементно-поливинилацетатным составом с лесов и земли</t>
  </si>
  <si>
    <t>ФЕРр-2001, 62-27-1, приказ Минстроя России №1039/пр от 30.12.2016г.</t>
  </si>
  <si>
    <t>*0,30</t>
  </si>
  <si>
    <t>Малярные работы</t>
  </si>
  <si>
    <t>ФЕРр-62</t>
  </si>
  <si>
    <t>19,1</t>
  </si>
  <si>
    <t>03.2.02.11</t>
  </si>
  <si>
    <t>Цемент</t>
  </si>
  <si>
    <t>[108 333 /  6,78] +  2% Заг.скл</t>
  </si>
  <si>
    <t>20</t>
  </si>
  <si>
    <t>10-01-089-01</t>
  </si>
  <si>
    <t>Антисептирование водными растворами стен</t>
  </si>
  <si>
    <t>ФЕР-2001, 10-01-089-01, приказ Минстроя России №1039/пр от 30.12.2016г.</t>
  </si>
  <si>
    <t>22</t>
  </si>
  <si>
    <t>15-04-025-08</t>
  </si>
  <si>
    <t>Улучшенная окраска масляными составами по штукатурке стен</t>
  </si>
  <si>
    <t>ФЕР-2001, 15-04-025-08, приказ Минстроя России №1039/пр от 30.12.2016г.</t>
  </si>
  <si>
    <t>22,1</t>
  </si>
  <si>
    <t>14.4.02.04</t>
  </si>
  <si>
    <t>Краски для внутренних работ масляные готовые к применению</t>
  </si>
  <si>
    <t>[208 000 /  6,78] +  2% Заг.скл</t>
  </si>
  <si>
    <t>23</t>
  </si>
  <si>
    <t>15-04-025-09</t>
  </si>
  <si>
    <t>Улучшенная окраска масляными составами по штукатурке потолков</t>
  </si>
  <si>
    <t>ФЕР-2001, 15-04-025-09, приказ Минстроя России №1039/пр от 30.12.2016г.</t>
  </si>
  <si>
    <t>23,1</t>
  </si>
  <si>
    <t>25</t>
  </si>
  <si>
    <t>08-07-002-01</t>
  </si>
  <si>
    <t>Установка и разборка внутренних трубчатых инвентарных лесов при высоте помещений до 6 м</t>
  </si>
  <si>
    <t>ФЕР-2001, 08-07-002-01, приказ Минстроя России №1039/пр от 30.12.2016г.</t>
  </si>
  <si>
    <t>Конструкции из кирпича и блоков</t>
  </si>
  <si>
    <t>ФЕР-08</t>
  </si>
  <si>
    <t>25,1</t>
  </si>
  <si>
    <t>01.7.16.02</t>
  </si>
  <si>
    <t>Детали деревянные лесов</t>
  </si>
  <si>
    <t>25,2</t>
  </si>
  <si>
    <t>Детали стальных трубчатых лесов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</si>
  <si>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</si>
  <si>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</si>
  <si>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</si>
  <si>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</si>
  <si>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</si>
  <si>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</si>
  <si>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</si>
  <si>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</si>
  <si>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</si>
  <si>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</si>
  <si>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</si>
  <si>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</si>
  <si>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</si>
  <si>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</si>
  <si>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</si>
  <si>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</si>
  <si>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</si>
  <si>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</si>
  <si>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</si>
  <si>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</si>
  <si>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</si>
  <si>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</si>
  <si>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</si>
  <si>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</si>
  <si>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</si>
  <si>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</si>
  <si>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</si>
  <si>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</si>
  <si>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</si>
  <si>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</si>
  <si>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</si>
  <si>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</si>
  <si>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</si>
  <si>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</si>
  <si>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</si>
  <si>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</si>
  <si>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</si>
  <si>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</si>
  <si>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</si>
  <si>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</si>
  <si>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</si>
  <si>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</si>
  <si>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</si>
  <si>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</si>
  <si>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</si>
  <si>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</si>
  <si>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</si>
  <si>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</si>
  <si>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</si>
  <si>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</si>
  <si>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</si>
  <si>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</si>
  <si>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</si>
  <si>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</si>
  <si>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</si>
  <si>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</si>
  <si>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</si>
  <si>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</si>
  <si>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</si>
  <si>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</si>
  <si>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</si>
  <si>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</si>
  <si>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</si>
  <si>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</si>
  <si>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</si>
  <si>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</si>
  <si>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</si>
  <si>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</si>
  <si>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</si>
  <si>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</si>
  <si>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</si>
  <si>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</si>
  <si>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</si>
  <si>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</si>
  <si>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</si>
  <si>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</si>
  <si>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</si>
  <si>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</si>
  <si>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</si>
  <si>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</si>
  <si>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</si>
  <si>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</si>
  <si>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</si>
  <si>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</si>
  <si>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</si>
  <si>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</si>
  <si>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</si>
  <si>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</si>
  <si>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</si>
  <si>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</si>
  <si>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</si>
  <si>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</si>
  <si>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</si>
  <si>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</si>
  <si>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</si>
  <si>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</si>
  <si>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</si>
  <si>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</si>
  <si>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</si>
  <si>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</si>
  <si>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</si>
  <si>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</si>
  <si>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</si>
  <si>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</si>
  <si>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</si>
  <si>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</si>
  <si>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</si>
  <si>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</si>
  <si>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</si>
  <si>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</si>
  <si>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</si>
  <si>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</si>
  <si>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2019 г.</t>
  </si>
  <si>
    <t>Индексы за итогом</t>
  </si>
  <si>
    <t>_OBSM_</t>
  </si>
  <si>
    <t>1-100-36</t>
  </si>
  <si>
    <t>Рабочий среднего разряда 3.6</t>
  </si>
  <si>
    <t>чел.-ч.</t>
  </si>
  <si>
    <t>4-100-00</t>
  </si>
  <si>
    <t>Затраты труда машинистов</t>
  </si>
  <si>
    <t>91.06.06-048</t>
  </si>
  <si>
    <t>ФСЭМ-2001, 91.06.06-048, приказ Минстроя России №1039/пр от 30.12.2016г.</t>
  </si>
  <si>
    <t>Подъемники одномачтовые, грузоподъемность до 500 кг, высота подъема 45 м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</si>
  <si>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</si>
  <si>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</si>
  <si>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</si>
  <si>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</si>
  <si>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1-100-24</t>
  </si>
  <si>
    <t>Рабочий среднего разряда 2.4</t>
  </si>
  <si>
    <t>1-100-32</t>
  </si>
  <si>
    <t>Рабочий среднего разряда 3.2</t>
  </si>
  <si>
    <t>01.7.06.02-0001</t>
  </si>
  <si>
    <t>ФССЦ-2001, 01.7.06.02-0001, приказ Минстроя России №1039/пр от 30.12.2016г.</t>
  </si>
  <si>
    <t>Лента бутиловая</t>
  </si>
  <si>
    <t>м</t>
  </si>
  <si>
    <t>01.7.06.02-0002</t>
  </si>
  <si>
    <t>ФССЦ-2001, 01.7.06.02-0002, приказ Минстроя России №1039/пр от 30.12.2016г.</t>
  </si>
  <si>
    <t>Лента бутиловая диффузионная</t>
  </si>
  <si>
    <t>01.7.06.11-0001</t>
  </si>
  <si>
    <t>ФССЦ-2001, 01.7.06.11-0001, приказ Минстроя России №1039/пр от 30.12.2016г.</t>
  </si>
  <si>
    <t>Лента ПСУЛ</t>
  </si>
  <si>
    <t>01.7.15.07-0005</t>
  </si>
  <si>
    <t>ФССЦ-2001, 01.7.15.07-0005, приказ Минстроя России №1039/пр от 30.12.2016г.</t>
  </si>
  <si>
    <t>Дюбели монтажные 10х130 (10х132, 10х150) мм</t>
  </si>
  <si>
    <t>10 шт.</t>
  </si>
  <si>
    <t>11.3.03.15-0021</t>
  </si>
  <si>
    <t>ФССЦ-2001, 11.3.03.15-0021, приказ Минстроя России №1039/пр от 30.12.2016г.</t>
  </si>
  <si>
    <t>Клинья пластиковые монтажные</t>
  </si>
  <si>
    <t>100 шт.</t>
  </si>
  <si>
    <t>14.5.01.05-0001</t>
  </si>
  <si>
    <t>ФССЦ-2001, 14.5.01.05-0001, приказ Минстроя России №1039/пр от 30.12.2016г.</t>
  </si>
  <si>
    <t>Герметик пенополиуретановый (пена монтажная) типа Makrofleks, Soudal в баллонах по 750 мл</t>
  </si>
  <si>
    <t>шт.</t>
  </si>
  <si>
    <t>1-100-30</t>
  </si>
  <si>
    <t>Рабочий среднего разряда 3</t>
  </si>
  <si>
    <t>14.1.04.02-0011</t>
  </si>
  <si>
    <t>ФССЦ-2001, 14.1.04.02-0011, приказ Минстроя России №1039/пр от 30.12.2016г.</t>
  </si>
  <si>
    <t>Клей резиновый № 88-Н</t>
  </si>
  <si>
    <t>01.7.20.08-0051</t>
  </si>
  <si>
    <t>ФССЦ-2001, 01.7.20.08-0051, приказ Минстроя России №1039/пр от 30.12.2016г.</t>
  </si>
  <si>
    <t>Ветошь</t>
  </si>
  <si>
    <t>1-100-34</t>
  </si>
  <si>
    <t>Рабочий среднего разряда 3.4</t>
  </si>
  <si>
    <t>01.7.03.01-0001</t>
  </si>
  <si>
    <t>ФССЦ-2001, 01.7.03.01-0001, приказ Минстроя России №1039/пр от 30.12.2016г.</t>
  </si>
  <si>
    <t>Вода</t>
  </si>
  <si>
    <t>1-100-38</t>
  </si>
  <si>
    <t>Рабочий среднего разряда 3.8</t>
  </si>
  <si>
    <t>91.07.07-041</t>
  </si>
  <si>
    <t>ФСЭМ-2001, 91.07.07-041, приказ Минстроя России №1039/пр от 30.12.2016г.</t>
  </si>
  <si>
    <t>Растворонасосы 1 м3/ч</t>
  </si>
  <si>
    <t>01.7.15.06-0121</t>
  </si>
  <si>
    <t>ФССЦ-2001, 01.7.15.06-0121, приказ Минстроя России №1039/пр от 30.12.2016г.</t>
  </si>
  <si>
    <t>Гвозди строительные с плоской головкой 1,6x50 мм</t>
  </si>
  <si>
    <t>04.3.01.07-0012</t>
  </si>
  <si>
    <t>ФССЦ-2001, 04.3.01.07-0012, приказ Минстроя России №1039/пр от 30.12.2016г.</t>
  </si>
  <si>
    <t>Раствор готовый отделочный тяжелый, известковый 1:2,5</t>
  </si>
  <si>
    <t>04.3.01.12-0111</t>
  </si>
  <si>
    <t>ФССЦ-2001, 04.3.01.12-0111, приказ Минстроя России №1039/пр от 30.12.2016г.</t>
  </si>
  <si>
    <t>Раствор готовый отделочный тяжелый, цементно-известковый 1:1:6</t>
  </si>
  <si>
    <t>08.1.02.17-0161</t>
  </si>
  <si>
    <t>ФССЦ-2001, 08.1.02.17-0161, приказ Минстроя России №1039/пр от 30.12.2016г.</t>
  </si>
  <si>
    <t>Сетка тканая с квадратными ячейками № 05 без покрытия</t>
  </si>
  <si>
    <t>01.1.02.10-0002</t>
  </si>
  <si>
    <t>ФССЦ-2001, 01.1.02.10-0002, приказ Минстроя России №1039/пр от 30.12.2016г.</t>
  </si>
  <si>
    <t>Асбест хризотиловый</t>
  </si>
  <si>
    <t>01.7.07.04-0003</t>
  </si>
  <si>
    <t>ФССЦ-2001, 01.7.07.04-0003, приказ Минстроя России №1039/пр от 30.12.2016г.</t>
  </si>
  <si>
    <t>Дисперсия поливинилацетатная гомополимерная грубодисперсная непластифицированная (эмульсия поливинилацетатная)</t>
  </si>
  <si>
    <t>01.7.08.04-0003</t>
  </si>
  <si>
    <t>ФССЦ-2001, 01.7.08.04-0003, приказ Минстроя России №1039/пр от 30.12.2016г.</t>
  </si>
  <si>
    <t>Мел природный молотый</t>
  </si>
  <si>
    <t>02.4.03.02-0001</t>
  </si>
  <si>
    <t>ФССЦ-2001, 02.4.03.02-0001, приказ Минстроя России №1039/пр от 30.12.2016г.</t>
  </si>
  <si>
    <t>Пемза шлаковая (щебень пористый из металлургического шлака), марка 600, фракция 5-10 мм</t>
  </si>
  <si>
    <t>14.1.03.02-0201</t>
  </si>
  <si>
    <t>ФССЦ-2001, 14.1.03.02-0201, приказ Минстроя России №1039/пр от 30.12.2016г.</t>
  </si>
  <si>
    <t>Клей малярный жидкий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</si>
  <si>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</si>
  <si>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</si>
  <si>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</si>
  <si>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01.3.05.23-0129</t>
  </si>
  <si>
    <t>ФССЦ-2001, 01.3.05.23-0129, приказ Минстроя России №1039/пр от 30.12.2016г.</t>
  </si>
  <si>
    <t>Натрий фтористый технический, марка А, сорт I</t>
  </si>
  <si>
    <t>1-100-35</t>
  </si>
  <si>
    <t>Рабочий среднего разряда 3.5</t>
  </si>
  <si>
    <t>01.7.17.11-0011</t>
  </si>
  <si>
    <t>ФССЦ-2001, 01.7.17.11-0011, приказ Минстроя России №1039/пр от 30.12.2016г.</t>
  </si>
  <si>
    <t>Шкурка шлифовальная двухслойная с зернистостью 40-25</t>
  </si>
  <si>
    <t>14.4.01.04-0003</t>
  </si>
  <si>
    <t>ФССЦ-2001, 14.4.01.04-0003, приказ Минстроя России №1039/пр от 30.12.2016г.</t>
  </si>
  <si>
    <t>Грунтовка масляная готовая к применению</t>
  </si>
  <si>
    <t>14.5.05.01-0002</t>
  </si>
  <si>
    <t>ФССЦ-2001, 14.5.05.01-0002, приказ Минстроя России №1039/пр от 30.12.2016г.</t>
  </si>
  <si>
    <t>Олифа для улучшенной окраски (10% натуральной, 90% комбинированной)</t>
  </si>
  <si>
    <t>14.5.11.01-0003</t>
  </si>
  <si>
    <t>ФССЦ-2001, 14.5.11.01-0003, приказ Минстроя России №1039/пр от 30.12.2016г.</t>
  </si>
  <si>
    <t>Шпатлевка масляно-клеевая</t>
  </si>
  <si>
    <t>1-100-31</t>
  </si>
  <si>
    <t>Рабочий среднего разряда 3.1</t>
  </si>
  <si>
    <t>11.2.13.06-0011</t>
  </si>
  <si>
    <t>ФССЦ-2001, 11.2.13.06-0011, приказ Минстроя России №1039/пр от 30.12.2016г.</t>
  </si>
  <si>
    <t>Щиты: настила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</si>
  <si>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</si>
  <si>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</si>
  <si>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Параметры5.xls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</si>
  <si>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</si>
  <si>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</si>
  <si>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</si>
  <si>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</si>
  <si>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</si>
  <si>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</si>
  <si>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</si>
  <si>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</si>
  <si>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</si>
  <si>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</si>
  <si>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</si>
  <si>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</si>
  <si>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</si>
  <si>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</si>
  <si>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</si>
  <si>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</si>
  <si>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</si>
  <si>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</si>
  <si>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</si>
  <si>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</si>
  <si>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</si>
  <si>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</si>
  <si>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</si>
  <si>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</si>
  <si>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</si>
  <si>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</si>
  <si>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</si>
  <si>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</si>
  <si>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</si>
  <si>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 xml:space="preserve">Составлен в уровне цен : 01.01.2000 г.  с пересчетом в текущий уровень цен на: 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</si>
  <si>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</si>
  <si>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</si>
  <si>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</si>
  <si>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</si>
  <si>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</si>
  <si>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</si>
  <si>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</si>
  <si>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</si>
  <si>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</si>
  <si>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01.01.2000 г.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</si>
  <si>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</si>
  <si>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</si>
  <si>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</si>
  <si>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</si>
  <si>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</si>
  <si>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</si>
  <si>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</t>
  </si>
  <si>
    <t>норматива</t>
  </si>
  <si>
    <t>Наименование работ и затрат</t>
  </si>
  <si>
    <t>Единица</t>
  </si>
  <si>
    <t>изме-</t>
  </si>
  <si>
    <t>рения</t>
  </si>
  <si>
    <t>Коли-</t>
  </si>
  <si>
    <t>чество</t>
  </si>
  <si>
    <t>Цена за единицу, руб.</t>
  </si>
  <si>
    <t>в том числе:</t>
  </si>
  <si>
    <t>Экспл.</t>
  </si>
  <si>
    <t>машин</t>
  </si>
  <si>
    <t>в т.ч.</t>
  </si>
  <si>
    <t>з/п маш.</t>
  </si>
  <si>
    <t>Cтоимость, руб.</t>
  </si>
  <si>
    <t xml:space="preserve">   Накладные расходы (НР) : </t>
  </si>
  <si>
    <t xml:space="preserve"> % </t>
  </si>
  <si>
    <t xml:space="preserve">   Сметная прибыль    (СП) : </t>
  </si>
  <si>
    <t xml:space="preserve">   Итого с НР и СП : </t>
  </si>
  <si>
    <t xml:space="preserve"> Поправка к ОЗП </t>
  </si>
  <si>
    <t xml:space="preserve">   356,83 *0,8 = 285,46</t>
  </si>
  <si>
    <t xml:space="preserve"> Поправка к ЭММ </t>
  </si>
  <si>
    <t xml:space="preserve">   34,04 *0,8 = 27,23</t>
  </si>
  <si>
    <t xml:space="preserve"> Поправка к ЗПМ </t>
  </si>
  <si>
    <t xml:space="preserve">   6,65 *0,8 = 5,32</t>
  </si>
  <si>
    <t xml:space="preserve"> Расчет цены </t>
  </si>
  <si>
    <t xml:space="preserve">   [200 /  6,78] +  2% Заг.скл = 30.09</t>
  </si>
  <si>
    <t xml:space="preserve">   [52 /  6,78] +  2% Заг.скл = 7.82</t>
  </si>
  <si>
    <t xml:space="preserve">   [17 838,66 /  6,78] +  2% Заг.скл = 2683.69</t>
  </si>
  <si>
    <t xml:space="preserve">   [823,2 /  6,78] +  2% Заг.скл = 123.85</t>
  </si>
  <si>
    <t xml:space="preserve">   [220,5 /  6,78] +  2% Заг.скл = 33.17</t>
  </si>
  <si>
    <t xml:space="preserve">   [174 679,92 /  6,78] +  2% Заг.скл = 26279.28</t>
  </si>
  <si>
    <t xml:space="preserve">   [2 450 /  6,78] +  2% Заг.скл = 368.59</t>
  </si>
  <si>
    <t xml:space="preserve">   205,15 *0,30 = 61,55</t>
  </si>
  <si>
    <t xml:space="preserve">   0,66 *0,30 = 0,2</t>
  </si>
  <si>
    <t xml:space="preserve">   0,12 *0,30 = 0,04</t>
  </si>
  <si>
    <t xml:space="preserve">   [108 333 /  6,78] +  2% Заг.скл = 16297.89</t>
  </si>
  <si>
    <t xml:space="preserve">   [208 000 /  6,78] +  2% Заг.скл = 31292.04</t>
  </si>
  <si>
    <t>Итого по локальной смете: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</si>
  <si>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</si>
  <si>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</si>
  <si>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</si>
  <si>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    ЗП машинистов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</si>
  <si>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</si>
  <si>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</si>
  <si>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</si>
  <si>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</si>
  <si>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</si>
  <si>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</si>
  <si>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</si>
  <si>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</si>
  <si>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</si>
  <si>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Наименование</t>
  </si>
  <si>
    <t>Стоимость                    в базовых ценах</t>
  </si>
  <si>
    <t>Коэффициенты</t>
  </si>
  <si>
    <t>Индекс пересчета</t>
  </si>
  <si>
    <t>Стоимость                    в текущих ценах</t>
  </si>
  <si>
    <t xml:space="preserve">Итого: </t>
  </si>
  <si>
    <t>Строительные</t>
  </si>
  <si>
    <t>Монтажные</t>
  </si>
  <si>
    <t>Оборудование</t>
  </si>
  <si>
    <t>Итого</t>
  </si>
  <si>
    <t>В том числе: СМР</t>
  </si>
  <si>
    <t xml:space="preserve">Всего </t>
  </si>
  <si>
    <t>НДС</t>
  </si>
  <si>
    <t>%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</si>
  <si>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</si>
  <si>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</si>
  <si>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</si>
  <si>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</si>
  <si>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</si>
  <si>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</si>
  <si>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</si>
  <si>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</si>
  <si>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РАСЧЕТ СТОИМОСТИ МАТЕРИАЛОВ</t>
  </si>
  <si>
    <t>Составлен в уровне цен : I квартал 2019 г.</t>
  </si>
  <si>
    <t>№</t>
  </si>
  <si>
    <t>п/п</t>
  </si>
  <si>
    <t>Обосно-</t>
  </si>
  <si>
    <t>вание</t>
  </si>
  <si>
    <t>материала</t>
  </si>
  <si>
    <t>измере-</t>
  </si>
  <si>
    <t>ния</t>
  </si>
  <si>
    <t>Цена,</t>
  </si>
  <si>
    <t>руб.</t>
  </si>
  <si>
    <t>Стои-</t>
  </si>
  <si>
    <t>мость</t>
  </si>
  <si>
    <t>Расчет цены ресурса,</t>
  </si>
  <si>
    <t>наименование поставщика материала,</t>
  </si>
  <si>
    <t>наименование прайса и номер строки в прайсе</t>
  </si>
  <si>
    <t>Материалы Подрядчика (учтенные в расценках)</t>
  </si>
  <si>
    <t>Расчет цены : (Цена в Базовом уровне * Индекс) = Цена в Текущем уровне                                         ( 6.38  * 6.78  = 43.26 )</t>
  </si>
  <si>
    <t>Без НДС</t>
  </si>
  <si>
    <t>Расчет цены : (Цена в Базовом уровне * Индекс) = Цена в Текущем уровне                                         ( 7.95  * 6.78  = 53.9 )</t>
  </si>
  <si>
    <t>Расчет цены : (Цена в Базовом уровне * Индекс) = Цена в Текущем уровне                                         ( 64.1  * 6.78  = 434.6 )</t>
  </si>
  <si>
    <t>Расчет цены : (Цена в Базовом уровне * Индекс) = Цена в Текущем уровне                                         ( 7.03  * 6.78  = 47.66 )</t>
  </si>
  <si>
    <t>Расчет цены : (Цена в Базовом уровне * Индекс) = Цена в Текущем уровне                                         ( 50  * 6.78  = 339 )</t>
  </si>
  <si>
    <t>Расчет цены : (Цена в Базовом уровне * Индекс) = Цена в Текущем уровне                                         ( 67  * 6.78  = 454.26 )</t>
  </si>
  <si>
    <t>Расчет цены : (Цена в Базовом уровне * Индекс) = Цена в Текущем уровне                                         ( 45  * 6.78  = 305.1 )</t>
  </si>
  <si>
    <t>Расчет цены : (Цена в Базовом уровне * Индекс) = Цена в Текущем уровне                                         ( 1.82  * 6.78  = 12.34 )</t>
  </si>
  <si>
    <t>Расчет цены : (Цена в Базовом уровне * Индекс) = Цена в Текущем уровне                                         ( 2.44  * 6.78  = 16.54 )</t>
  </si>
  <si>
    <t>Расчет цены : (Цена в Базовом уровне * Индекс) = Цена в Текущем уровне                                         ( 8475  * 6.78  = 57460.5 )</t>
  </si>
  <si>
    <t>Расчет цены : (Цена в Базовом уровне * Индекс) = Цена в Текущем уровне                                         ( 510.4  * 6.78  = 3460.51 )</t>
  </si>
  <si>
    <t>Расчет цены : (Цена в Базовом уровне * Индекс) = Цена в Текущем уровне                                         ( 517.91  * 6.78  = 3511.43 )</t>
  </si>
  <si>
    <t>Расчет цены : (Цена в Базовом уровне * Индекс) = Цена в Текущем уровне                                         ( 28.25  * 6.78  = 191.54 )</t>
  </si>
  <si>
    <t>Расчет цены : (Цена в Базовом уровне * Индекс) = Цена в Текущем уровне                                         ( 3210.5  * 6.78  = 21767.19 )</t>
  </si>
  <si>
    <t>Расчет цены : (Цена в Базовом уровне * Индекс) = Цена в Текущем уровне                                         ( 16385  * 6.78  = 111090.3 )</t>
  </si>
  <si>
    <t>Расчет цены : (Цена в Базовом уровне * Индекс) = Цена в Текущем уровне                                         ( 586.47  * 6.78  = 3976.27 )</t>
  </si>
  <si>
    <t>Расчет цены : (Цена в Базовом уровне * Индекс) = Цена в Текущем уровне                                         ( 74.58  * 6.78  = 505.65 )</t>
  </si>
  <si>
    <t>Расчет цены : (Цена в Базовом уровне * Индекс) = Цена в Текущем уровне                                         ( 8.09  * 6.78  = 54.85 )</t>
  </si>
  <si>
    <t>Расчет цены : (Цена в Базовом уровне * Индекс) = Цена в Текущем уровне                                         ( 19100  * 6.78  = 129498 )</t>
  </si>
  <si>
    <t>Расчет цены : (Цена в Базовом уровне * Индекс) = Цена в Текущем уровне                                         ( 72.32  * 6.78  = 490.33 )</t>
  </si>
  <si>
    <t>Расчет цены : (Цена в Базовом уровне * Индекс) = Цена в Текущем уровне                                         ( 25764  * 6.78  = 174679.92 )</t>
  </si>
  <si>
    <t>Расчет цены : (Цена в Базовом уровне * Индекс) = Цена в Текущем уровне                                         ( 26230  * 6.78  = 177839.4 )</t>
  </si>
  <si>
    <t>Расчет цены : (Цена в Базовом уровне * Индекс) = Цена в Текущем уровне                                         ( 2898.5  * 6.78  = 19651.83 )</t>
  </si>
  <si>
    <t>Расчет цены : (Цена в Базовом уровне * Индекс) = Цена в Текущем уровне                                         ( 35.22  * 6.78  = 238.79 )</t>
  </si>
  <si>
    <t>Материалы Подрядчика (неучтенные в расценках)</t>
  </si>
  <si>
    <t>Цена по прайсу : (занесенная вручную)</t>
  </si>
  <si>
    <t>Расчет цены : (Цена в Базовом уровне * Индекс) = Цена в Текущем уровне                                         ( 0  * 6.78  )</t>
  </si>
  <si>
    <t>- стоимость материалов (последний расчет)</t>
  </si>
  <si>
    <t>Облицовка  потолка и стен декоративным бумажно-слоистым пластиком или листами из синтетических материалов по сплошному основанию на клее   (Демонтаж.раб)</t>
  </si>
  <si>
    <t>Реконструкция  административного здания   п. Глазуновка, ул. 50 лет Октября, 3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</si>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</sst>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color indexed="17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b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sz val="9"/>
      <color indexed="9"/>
      <name val="Arial"/>
      <family val="2"/>
      <charset val="204"/>
    </font>
    <font>
      <sz val="9"/>
      <color indexed="14"/>
      <name val="Arial"/>
      <family val="2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7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0" fontId="14" fillId="0" borderId="5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0" fillId="0" borderId="5" xfId="0" applyBorder="1"/>
    <xf numFmtId="0" fontId="14" fillId="0" borderId="6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wrapText="1"/>
    </xf>
    <xf numFmtId="3" fontId="0" fillId="0" borderId="0" xfId="0" applyNumberFormat="1"/>
    <xf numFmtId="0" fontId="26" fillId="0" borderId="5" xfId="0" applyFont="1" applyBorder="1" applyAlignment="1">
      <alignment horizontal="left" vertical="top" wrapText="1"/>
    </xf>
    <xf numFmtId="0" fontId="11" fillId="0" borderId="6" xfId="0" applyFont="1" applyBorder="1"/>
    <xf numFmtId="0" fontId="22" fillId="0" borderId="5" xfId="0" applyFont="1" applyBorder="1" applyAlignment="1">
      <alignment horizontal="left" vertical="top" wrapText="1"/>
    </xf>
    <xf numFmtId="0" fontId="0" fillId="0" borderId="24" xfId="0" applyBorder="1" applyAlignment="1">
      <alignment shrinkToFit="1"/>
    </xf>
    <xf numFmtId="0" fontId="19" fillId="0" borderId="24" xfId="0" applyFont="1" applyBorder="1" applyAlignment="1">
      <alignment shrinkToFit="1"/>
    </xf>
    <xf numFmtId="3" fontId="19" fillId="0" borderId="24" xfId="0" applyNumberFormat="1" applyFont="1" applyBorder="1" applyAlignment="1">
      <alignment shrinkToFit="1"/>
    </xf>
    <xf numFmtId="0" fontId="24" fillId="0" borderId="0" xfId="0" applyFont="1"/>
    <xf numFmtId="0" fontId="25" fillId="0" borderId="0" xfId="0" applyFont="1"/>
    <xf numFmtId="0" fontId="12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3" fontId="18" fillId="0" borderId="0" xfId="0" applyNumberFormat="1" applyFont="1"/>
    <xf numFmtId="3" fontId="19" fillId="0" borderId="25" xfId="0" applyNumberFormat="1" applyFont="1" applyBorder="1" applyAlignment="1">
      <alignment horizontal="right" shrinkToFi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left" indent="1"/>
    </xf>
    <xf numFmtId="0" fontId="11" fillId="0" borderId="4" xfId="0" applyFont="1" applyBorder="1"/>
    <xf numFmtId="3" fontId="11" fillId="0" borderId="5" xfId="0" applyNumberFormat="1" applyFont="1" applyBorder="1" applyAlignment="1">
      <alignment shrinkToFit="1"/>
    </xf>
    <xf numFmtId="0" fontId="11" fillId="0" borderId="5" xfId="0" applyFont="1" applyBorder="1" applyAlignment="1">
      <alignment horizontal="right" shrinkToFit="1"/>
    </xf>
    <xf numFmtId="3" fontId="11" fillId="0" borderId="5" xfId="0" applyNumberFormat="1" applyFont="1" applyBorder="1" applyAlignment="1">
      <alignment horizontal="right" shrinkToFit="1"/>
    </xf>
    <xf numFmtId="0" fontId="11" fillId="0" borderId="26" xfId="0" applyFont="1" applyBorder="1"/>
    <xf numFmtId="0" fontId="11" fillId="0" borderId="27" xfId="0" applyFont="1" applyBorder="1"/>
    <xf numFmtId="0" fontId="11" fillId="0" borderId="28" xfId="0" applyFont="1" applyBorder="1" applyAlignment="1">
      <alignment horizontal="left" indent="1"/>
    </xf>
    <xf numFmtId="0" fontId="11" fillId="0" borderId="3" xfId="0" applyFont="1" applyBorder="1"/>
    <xf numFmtId="3" fontId="11" fillId="0" borderId="25" xfId="0" applyNumberFormat="1" applyFont="1" applyBorder="1" applyAlignment="1">
      <alignment shrinkToFit="1"/>
    </xf>
    <xf numFmtId="0" fontId="11" fillId="0" borderId="25" xfId="0" applyFont="1" applyBorder="1" applyAlignment="1">
      <alignment horizontal="right" shrinkToFi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left" indent="1"/>
    </xf>
    <xf numFmtId="0" fontId="27" fillId="0" borderId="4" xfId="0" applyFont="1" applyBorder="1"/>
    <xf numFmtId="3" fontId="27" fillId="0" borderId="5" xfId="0" applyNumberFormat="1" applyFont="1" applyBorder="1" applyAlignment="1">
      <alignment shrinkToFit="1"/>
    </xf>
    <xf numFmtId="0" fontId="27" fillId="0" borderId="5" xfId="0" applyFont="1" applyBorder="1" applyAlignment="1">
      <alignment horizontal="right" shrinkToFit="1"/>
    </xf>
    <xf numFmtId="0" fontId="27" fillId="0" borderId="5" xfId="0" applyFont="1" applyBorder="1" applyAlignment="1">
      <alignment horizontal="left" shrinkToFit="1"/>
    </xf>
    <xf numFmtId="4" fontId="28" fillId="0" borderId="5" xfId="0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left"/>
    </xf>
    <xf numFmtId="0" fontId="30" fillId="0" borderId="0" xfId="0" applyFont="1"/>
    <xf numFmtId="0" fontId="20" fillId="0" borderId="0" xfId="0" applyFont="1" applyAlignment="1">
      <alignment wrapText="1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3" fillId="0" borderId="0" xfId="0" applyFont="1"/>
    <xf numFmtId="0" fontId="19" fillId="0" borderId="0" xfId="0" applyFont="1" applyAlignment="1">
      <alignment horizontal="left" vertical="top"/>
    </xf>
    <xf numFmtId="3" fontId="19" fillId="0" borderId="0" xfId="0" applyNumberFormat="1" applyFont="1" applyAlignment="1">
      <alignment horizontal="right" vertical="top" shrinkToFit="1"/>
    </xf>
    <xf numFmtId="0" fontId="19" fillId="0" borderId="5" xfId="0" applyFont="1" applyBorder="1" applyAlignment="1">
      <alignment horizontal="left" vertical="top"/>
    </xf>
    <xf numFmtId="3" fontId="19" fillId="0" borderId="5" xfId="0" applyNumberFormat="1" applyFont="1" applyBorder="1" applyAlignment="1">
      <alignment horizontal="right" vertical="top" shrinkToFit="1"/>
    </xf>
    <xf numFmtId="0" fontId="19" fillId="0" borderId="5" xfId="0" applyFont="1" applyBorder="1"/>
    <xf numFmtId="0" fontId="22" fillId="0" borderId="5" xfId="0" applyFont="1" applyBorder="1" applyAlignment="1">
      <alignment horizontal="center" vertical="top" shrinkToFit="1"/>
    </xf>
    <xf numFmtId="0" fontId="22" fillId="0" borderId="5" xfId="0" applyFont="1" applyBorder="1" applyAlignment="1">
      <alignment horizontal="right" shrinkToFit="1"/>
    </xf>
    <xf numFmtId="4" fontId="22" fillId="0" borderId="5" xfId="0" applyNumberFormat="1" applyFont="1" applyBorder="1" applyAlignment="1">
      <alignment horizontal="right" shrinkToFit="1"/>
    </xf>
    <xf numFmtId="3" fontId="22" fillId="0" borderId="5" xfId="0" applyNumberFormat="1" applyFont="1" applyBorder="1" applyAlignment="1">
      <alignment horizontal="right" shrinkToFit="1"/>
    </xf>
    <xf numFmtId="0" fontId="34" fillId="0" borderId="5" xfId="0" applyFont="1" applyBorder="1" applyAlignment="1">
      <alignment horizontal="left" vertical="top" wrapText="1"/>
    </xf>
    <xf numFmtId="0" fontId="35" fillId="0" borderId="0" xfId="0" applyFont="1" applyAlignment="1">
      <alignment horizontal="left"/>
    </xf>
    <xf numFmtId="0" fontId="35" fillId="0" borderId="0" xfId="0" applyFont="1"/>
    <xf numFmtId="0" fontId="12" fillId="0" borderId="3" xfId="0" applyFont="1" applyBorder="1" applyAlignment="1">
      <alignment horizontal="left" wrapText="1"/>
    </xf>
    <xf numFmtId="0" fontId="35" fillId="0" borderId="27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2" fillId="0" borderId="0" xfId="0" applyFont="1" applyAlignment="1">
      <alignment horizontal="left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1" fillId="0" borderId="0" xfId="0" applyFont="1" applyAlignment="1">
      <alignment horizontal="center" wrapText="1"/>
    </xf>
    <xf numFmtId="0" fontId="13" fillId="0" borderId="0" xfId="0" applyFont="1"/>
    <xf numFmtId="0" fontId="0" fillId="0" borderId="0" xfId="0"/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0" fillId="0" borderId="27" xfId="0" applyFont="1" applyBorder="1" applyAlignment="1">
      <alignment horizontal="center"/>
    </xf>
    <xf numFmtId="0" fontId="19" fillId="0" borderId="0" xfId="0" applyFont="1" applyAlignment="1"/>
    <xf numFmtId="0" fontId="0" fillId="0" borderId="0" xfId="0" applyAlignment="1"/>
    <xf numFmtId="3" fontId="19" fillId="0" borderId="0" xfId="0" applyNumberFormat="1" applyFont="1" applyAlignment="1">
      <alignment shrinkToFit="1"/>
    </xf>
    <xf numFmtId="3" fontId="0" fillId="0" borderId="0" xfId="0" applyNumberFormat="1" applyAlignment="1">
      <alignment shrinkToFi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3" fontId="25" fillId="0" borderId="0" xfId="0" applyNumberFormat="1" applyFont="1" applyAlignment="1">
      <alignment shrinkToFit="1"/>
    </xf>
    <xf numFmtId="3" fontId="19" fillId="0" borderId="24" xfId="0" applyNumberFormat="1" applyFont="1" applyBorder="1" applyAlignment="1">
      <alignment shrinkToFit="1"/>
    </xf>
    <xf numFmtId="0" fontId="22" fillId="0" borderId="0" xfId="0" applyFont="1" applyAlignment="1">
      <alignment horizontal="left" vertical="top" wrapText="1"/>
    </xf>
    <xf numFmtId="4" fontId="14" fillId="0" borderId="3" xfId="0" applyNumberFormat="1" applyFont="1" applyBorder="1" applyAlignment="1">
      <alignment horizontal="right" shrinkToFit="1"/>
    </xf>
    <xf numFmtId="0" fontId="14" fillId="0" borderId="3" xfId="0" applyFont="1" applyBorder="1" applyAlignment="1">
      <alignment horizontal="right" shrinkToFit="1"/>
    </xf>
    <xf numFmtId="49" fontId="22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9" fontId="19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 applyAlignment="1">
      <alignment horizontal="right" vertical="top"/>
    </xf>
    <xf numFmtId="49" fontId="13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0" fillId="0" borderId="2" xfId="0" applyNumberForma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left" vertical="top"/>
    </xf>
    <xf numFmtId="0" fontId="39" fillId="0" borderId="0" xfId="0" applyFont="1"/>
    <xf numFmtId="0" fontId="40" fillId="0" borderId="0" xfId="0" applyFont="1" applyAlignment="1">
      <alignment horizontal="left" vertical="top" wrapText="1"/>
    </xf>
    <xf numFmtId="0" fontId="38" fillId="0" borderId="0" xfId="0" applyFont="1"/>
    <xf numFmtId="0" fontId="41" fillId="0" borderId="0" xfId="0" applyFont="1"/>
    <xf numFmtId="4" fontId="40" fillId="0" borderId="0" xfId="0" applyNumberFormat="1" applyFont="1" applyAlignment="1">
      <alignment horizontal="right" shrinkToFit="1"/>
    </xf>
    <xf numFmtId="0" fontId="38" fillId="0" borderId="10" xfId="0" applyFont="1" applyBorder="1" applyAlignment="1">
      <alignment horizontal="center" vertical="top" wrapText="1"/>
    </xf>
    <xf numFmtId="0" fontId="40" fillId="0" borderId="10" xfId="0" applyFont="1" applyBorder="1" applyAlignment="1">
      <alignment horizontal="center" vertical="top" wrapText="1"/>
    </xf>
    <xf numFmtId="0" fontId="40" fillId="0" borderId="13" xfId="0" applyFont="1" applyBorder="1" applyAlignment="1">
      <alignment horizontal="center" vertical="top" wrapText="1"/>
    </xf>
    <xf numFmtId="0" fontId="40" fillId="0" borderId="14" xfId="0" applyFont="1" applyBorder="1" applyAlignment="1">
      <alignment horizontal="center" vertical="top" wrapText="1"/>
    </xf>
    <xf numFmtId="0" fontId="40" fillId="0" borderId="15" xfId="0" applyFont="1" applyBorder="1" applyAlignment="1">
      <alignment horizontal="center" vertical="top" wrapText="1"/>
    </xf>
    <xf numFmtId="0" fontId="38" fillId="0" borderId="11" xfId="0" applyFont="1" applyBorder="1" applyAlignment="1">
      <alignment horizontal="center" vertical="top" wrapText="1"/>
    </xf>
    <xf numFmtId="0" fontId="40" fillId="0" borderId="11" xfId="0" applyFont="1" applyBorder="1" applyAlignment="1">
      <alignment horizontal="center" vertical="top" wrapText="1"/>
    </xf>
    <xf numFmtId="0" fontId="38" fillId="0" borderId="12" xfId="0" applyFont="1" applyBorder="1" applyAlignment="1">
      <alignment horizontal="center" vertical="top" wrapText="1"/>
    </xf>
    <xf numFmtId="0" fontId="40" fillId="0" borderId="12" xfId="0" applyFont="1" applyBorder="1" applyAlignment="1">
      <alignment horizontal="center" vertical="top" wrapText="1"/>
    </xf>
    <xf numFmtId="0" fontId="40" fillId="0" borderId="8" xfId="0" applyFont="1" applyBorder="1" applyAlignment="1">
      <alignment horizontal="center" wrapText="1"/>
    </xf>
    <xf numFmtId="0" fontId="42" fillId="0" borderId="16" xfId="0" applyFont="1" applyBorder="1" applyAlignment="1">
      <alignment horizontal="left" vertical="top" wrapText="1"/>
    </xf>
    <xf numFmtId="49" fontId="42" fillId="0" borderId="17" xfId="0" applyNumberFormat="1" applyFont="1" applyBorder="1" applyAlignment="1">
      <alignment horizontal="left" vertical="top" wrapText="1"/>
    </xf>
    <xf numFmtId="0" fontId="40" fillId="0" borderId="17" xfId="0" applyFont="1" applyBorder="1" applyAlignment="1">
      <alignment horizontal="left" vertical="top" wrapText="1"/>
    </xf>
    <xf numFmtId="0" fontId="42" fillId="0" borderId="17" xfId="0" applyFont="1" applyBorder="1" applyAlignment="1">
      <alignment horizontal="right" vertical="top" wrapText="1"/>
    </xf>
    <xf numFmtId="0" fontId="40" fillId="0" borderId="17" xfId="0" applyFont="1" applyBorder="1" applyAlignment="1">
      <alignment horizontal="right" vertical="top" shrinkToFit="1"/>
    </xf>
    <xf numFmtId="4" fontId="39" fillId="0" borderId="17" xfId="0" applyNumberFormat="1" applyFont="1" applyBorder="1" applyAlignment="1">
      <alignment vertical="top" shrinkToFit="1"/>
    </xf>
    <xf numFmtId="3" fontId="39" fillId="0" borderId="17" xfId="0" applyNumberFormat="1" applyFont="1" applyBorder="1" applyAlignment="1">
      <alignment vertical="top" shrinkToFit="1"/>
    </xf>
    <xf numFmtId="3" fontId="39" fillId="0" borderId="18" xfId="0" applyNumberFormat="1" applyFont="1" applyBorder="1" applyAlignment="1">
      <alignment vertical="top" shrinkToFit="1"/>
    </xf>
    <xf numFmtId="0" fontId="39" fillId="0" borderId="19" xfId="0" applyFont="1" applyBorder="1"/>
    <xf numFmtId="0" fontId="39" fillId="0" borderId="6" xfId="0" applyFont="1" applyBorder="1"/>
    <xf numFmtId="0" fontId="42" fillId="0" borderId="6" xfId="0" applyFont="1" applyBorder="1" applyAlignment="1">
      <alignment horizontal="left" vertical="top" shrinkToFit="1"/>
    </xf>
    <xf numFmtId="0" fontId="42" fillId="0" borderId="6" xfId="0" applyFont="1" applyBorder="1" applyAlignment="1">
      <alignment horizontal="right" vertical="top"/>
    </xf>
    <xf numFmtId="0" fontId="42" fillId="0" borderId="6" xfId="0" applyFont="1" applyBorder="1" applyAlignment="1">
      <alignment horizontal="left" vertical="top"/>
    </xf>
    <xf numFmtId="3" fontId="39" fillId="0" borderId="6" xfId="0" applyNumberFormat="1" applyFont="1" applyBorder="1" applyAlignment="1">
      <alignment horizontal="right" vertical="top" shrinkToFit="1"/>
    </xf>
    <xf numFmtId="0" fontId="39" fillId="0" borderId="20" xfId="0" applyFont="1" applyBorder="1"/>
    <xf numFmtId="0" fontId="39" fillId="0" borderId="9" xfId="0" applyFont="1" applyBorder="1"/>
    <xf numFmtId="0" fontId="39" fillId="0" borderId="7" xfId="0" applyFont="1" applyBorder="1"/>
    <xf numFmtId="0" fontId="42" fillId="0" borderId="7" xfId="0" applyFont="1" applyBorder="1" applyAlignment="1">
      <alignment horizontal="left" vertical="top" shrinkToFit="1"/>
    </xf>
    <xf numFmtId="0" fontId="42" fillId="0" borderId="7" xfId="0" applyFont="1" applyBorder="1" applyAlignment="1">
      <alignment horizontal="right" vertical="top"/>
    </xf>
    <xf numFmtId="0" fontId="42" fillId="0" borderId="7" xfId="0" applyFont="1" applyBorder="1" applyAlignment="1">
      <alignment horizontal="left" vertical="top"/>
    </xf>
    <xf numFmtId="3" fontId="39" fillId="0" borderId="7" xfId="0" applyNumberFormat="1" applyFont="1" applyBorder="1" applyAlignment="1">
      <alignment horizontal="right" vertical="top" shrinkToFit="1"/>
    </xf>
    <xf numFmtId="0" fontId="39" fillId="0" borderId="21" xfId="0" applyFont="1" applyBorder="1"/>
    <xf numFmtId="0" fontId="43" fillId="0" borderId="9" xfId="0" applyFont="1" applyBorder="1"/>
    <xf numFmtId="0" fontId="43" fillId="0" borderId="7" xfId="0" applyFont="1" applyBorder="1"/>
    <xf numFmtId="0" fontId="44" fillId="0" borderId="7" xfId="0" applyFont="1" applyBorder="1" applyAlignment="1">
      <alignment horizontal="left" vertical="top" shrinkToFit="1"/>
    </xf>
    <xf numFmtId="0" fontId="44" fillId="0" borderId="7" xfId="0" applyFont="1" applyBorder="1" applyAlignment="1">
      <alignment horizontal="right" vertical="top"/>
    </xf>
    <xf numFmtId="0" fontId="44" fillId="0" borderId="7" xfId="0" applyFont="1" applyBorder="1" applyAlignment="1">
      <alignment horizontal="left" vertical="top"/>
    </xf>
    <xf numFmtId="3" fontId="43" fillId="0" borderId="7" xfId="0" applyNumberFormat="1" applyFont="1" applyBorder="1" applyAlignment="1">
      <alignment horizontal="right" vertical="top" shrinkToFit="1"/>
    </xf>
    <xf numFmtId="0" fontId="43" fillId="0" borderId="21" xfId="0" applyFont="1" applyBorder="1"/>
    <xf numFmtId="0" fontId="42" fillId="0" borderId="22" xfId="0" applyFont="1" applyBorder="1" applyAlignment="1">
      <alignment horizontal="left" vertical="top" wrapText="1"/>
    </xf>
    <xf numFmtId="49" fontId="42" fillId="0" borderId="5" xfId="0" applyNumberFormat="1" applyFont="1" applyBorder="1" applyAlignment="1">
      <alignment horizontal="left" vertical="top" wrapText="1"/>
    </xf>
    <xf numFmtId="0" fontId="40" fillId="0" borderId="5" xfId="0" applyFont="1" applyBorder="1" applyAlignment="1">
      <alignment horizontal="left" vertical="top" wrapText="1"/>
    </xf>
    <xf numFmtId="0" fontId="42" fillId="0" borderId="5" xfId="0" applyFont="1" applyBorder="1" applyAlignment="1">
      <alignment horizontal="right" vertical="top" wrapText="1"/>
    </xf>
    <xf numFmtId="0" fontId="40" fillId="0" borderId="5" xfId="0" applyFont="1" applyBorder="1" applyAlignment="1">
      <alignment horizontal="right" vertical="top" shrinkToFit="1"/>
    </xf>
    <xf numFmtId="4" fontId="39" fillId="0" borderId="5" xfId="0" applyNumberFormat="1" applyFont="1" applyBorder="1" applyAlignment="1">
      <alignment vertical="top" shrinkToFit="1"/>
    </xf>
    <xf numFmtId="3" fontId="39" fillId="0" borderId="5" xfId="0" applyNumberFormat="1" applyFont="1" applyBorder="1" applyAlignment="1">
      <alignment vertical="top" shrinkToFit="1"/>
    </xf>
    <xf numFmtId="3" fontId="39" fillId="0" borderId="23" xfId="0" applyNumberFormat="1" applyFont="1" applyBorder="1" applyAlignment="1">
      <alignment vertical="top" shrinkToFit="1"/>
    </xf>
    <xf numFmtId="0" fontId="42" fillId="0" borderId="19" xfId="0" applyFont="1" applyBorder="1" applyAlignment="1">
      <alignment horizontal="left" vertical="top" wrapText="1"/>
    </xf>
    <xf numFmtId="49" fontId="42" fillId="0" borderId="6" xfId="0" applyNumberFormat="1" applyFont="1" applyBorder="1" applyAlignment="1">
      <alignment horizontal="left" vertical="top" wrapText="1"/>
    </xf>
    <xf numFmtId="0" fontId="40" fillId="0" borderId="6" xfId="0" applyFont="1" applyBorder="1" applyAlignment="1">
      <alignment horizontal="left" vertical="top" wrapText="1"/>
    </xf>
    <xf numFmtId="0" fontId="42" fillId="0" borderId="6" xfId="0" applyFont="1" applyBorder="1" applyAlignment="1">
      <alignment horizontal="right" vertical="top" wrapText="1"/>
    </xf>
    <xf numFmtId="0" fontId="40" fillId="0" borderId="6" xfId="0" applyFont="1" applyBorder="1" applyAlignment="1">
      <alignment horizontal="right" vertical="top" shrinkToFit="1"/>
    </xf>
    <xf numFmtId="4" fontId="39" fillId="0" borderId="6" xfId="0" applyNumberFormat="1" applyFont="1" applyBorder="1" applyAlignment="1">
      <alignment vertical="top" shrinkToFit="1"/>
    </xf>
    <xf numFmtId="3" fontId="39" fillId="0" borderId="6" xfId="0" applyNumberFormat="1" applyFont="1" applyBorder="1" applyAlignment="1">
      <alignment vertical="top" shrinkToFit="1"/>
    </xf>
    <xf numFmtId="3" fontId="39" fillId="0" borderId="20" xfId="0" applyNumberFormat="1" applyFont="1" applyBorder="1" applyAlignment="1">
      <alignment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71"/>
  <sheetViews>
    <sheetView topLeftCell="A40" workbookViewId="0">
      <selection activeCell="H71" sqref="H71"/>
    </sheetView>
  </sheetViews>
  <sheetFormatPr defaultColWidth="0"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0" max="10" width="9.140625" customWidth="1"/>
    <col min="11" max="14" width="0" hidden="1" customWidth="1"/>
    <col min="15" max="17" width="10" hidden="1" customWidth="1"/>
    <col min="18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</cols>
  <sheetData>
    <row r="1" spans="1:255" s="15" customFormat="1" ht="11.25" x14ac:dyDescent="0.2">
      <c r="A1" s="106" t="s">
        <v>377</v>
      </c>
      <c r="B1" s="106"/>
      <c r="C1" s="106"/>
      <c r="D1" s="106"/>
      <c r="E1" s="106"/>
      <c r="F1" s="106"/>
      <c r="G1" s="106"/>
    </row>
    <row r="2" spans="1:255" x14ac:dyDescent="0.2">
      <c r="A2" s="107"/>
      <c r="B2" s="107"/>
      <c r="C2" s="107"/>
      <c r="D2" s="107"/>
      <c r="E2" s="107"/>
      <c r="F2" s="107"/>
      <c r="G2" s="107"/>
    </row>
    <row r="3" spans="1:255" x14ac:dyDescent="0.2">
      <c r="A3" s="20" t="s">
        <v>384</v>
      </c>
      <c r="C3" s="108"/>
      <c r="D3" s="109"/>
      <c r="E3" s="109"/>
      <c r="F3" s="109"/>
      <c r="G3" s="109"/>
      <c r="BR3" s="22">
        <f>C3</f>
        <v>0</v>
      </c>
      <c r="IU3" s="23"/>
    </row>
    <row r="4" spans="1:255" x14ac:dyDescent="0.2">
      <c r="A4" s="20" t="s">
        <v>386</v>
      </c>
      <c r="C4" s="103"/>
      <c r="D4" s="104"/>
      <c r="E4" s="104"/>
      <c r="F4" s="104"/>
      <c r="G4" s="104"/>
      <c r="BR4" s="22">
        <f>C4</f>
        <v>0</v>
      </c>
      <c r="IU4" s="23"/>
    </row>
    <row r="5" spans="1:255" x14ac:dyDescent="0.2">
      <c r="A5" s="20" t="s">
        <v>387</v>
      </c>
      <c r="C5" s="103"/>
      <c r="D5" s="104"/>
      <c r="E5" s="104"/>
      <c r="F5" s="104"/>
      <c r="G5" s="104"/>
      <c r="BR5" s="22">
        <f>C5</f>
        <v>0</v>
      </c>
      <c r="IU5" s="23"/>
    </row>
    <row r="6" spans="1:255" x14ac:dyDescent="0.2">
      <c r="A6" s="20" t="s">
        <v>388</v>
      </c>
      <c r="C6" s="103"/>
      <c r="D6" s="104"/>
      <c r="E6" s="104"/>
      <c r="F6" s="104"/>
      <c r="G6" s="104"/>
      <c r="BR6" s="22">
        <f>C6</f>
        <v>0</v>
      </c>
      <c r="IU6" s="23"/>
    </row>
    <row r="8" spans="1:255" x14ac:dyDescent="0.2">
      <c r="A8" s="101"/>
      <c r="B8" s="101"/>
      <c r="C8" s="101"/>
      <c r="D8" s="101"/>
      <c r="E8" s="101"/>
      <c r="F8" s="101"/>
      <c r="G8" s="101"/>
    </row>
    <row r="9" spans="1:255" ht="15" x14ac:dyDescent="0.25">
      <c r="A9" s="105" t="s">
        <v>495</v>
      </c>
      <c r="B9" s="105"/>
      <c r="C9" s="105"/>
      <c r="D9" s="105"/>
      <c r="E9" s="105"/>
      <c r="F9" s="105"/>
      <c r="G9" s="105"/>
    </row>
    <row r="10" spans="1:255" ht="15" x14ac:dyDescent="0.25">
      <c r="A10" s="105"/>
      <c r="B10" s="105"/>
      <c r="C10" s="105"/>
      <c r="D10" s="105"/>
      <c r="E10" s="105"/>
      <c r="F10" s="105"/>
      <c r="G10" s="105"/>
    </row>
    <row r="11" spans="1:255" x14ac:dyDescent="0.2">
      <c r="A11" s="100"/>
      <c r="B11" s="100"/>
      <c r="C11" s="100"/>
      <c r="D11" s="100"/>
      <c r="E11" s="100"/>
      <c r="F11" s="100"/>
      <c r="G11" s="100"/>
    </row>
    <row r="12" spans="1:255" x14ac:dyDescent="0.2">
      <c r="A12" s="101"/>
      <c r="B12" s="101"/>
      <c r="C12" s="101"/>
      <c r="D12" s="101"/>
      <c r="E12" s="101"/>
      <c r="F12" s="101"/>
      <c r="G12" s="101"/>
    </row>
    <row r="13" spans="1:255" ht="15.75" x14ac:dyDescent="0.25">
      <c r="A13" s="14" t="s">
        <v>390</v>
      </c>
      <c r="B13" s="102" t="s">
        <v>5</v>
      </c>
      <c r="C13" s="102"/>
      <c r="D13" s="102"/>
      <c r="E13" s="102"/>
      <c r="F13" s="102"/>
      <c r="G13" s="102"/>
      <c r="BS13" s="79" t="str">
        <f>B13</f>
        <v>Реконструкция  административного здания   Глазуновского участка</v>
      </c>
      <c r="IU13" s="23"/>
    </row>
    <row r="14" spans="1:255" x14ac:dyDescent="0.2">
      <c r="A14" s="99"/>
      <c r="B14" s="99"/>
      <c r="C14" s="99"/>
      <c r="D14" s="99"/>
      <c r="E14" s="99"/>
      <c r="F14" s="99"/>
      <c r="G14" s="99"/>
    </row>
    <row r="15" spans="1:255" x14ac:dyDescent="0.2">
      <c r="A15" s="14" t="s">
        <v>496</v>
      </c>
    </row>
    <row r="16" spans="1:255" x14ac:dyDescent="0.2">
      <c r="A16" s="14" t="s">
        <v>405</v>
      </c>
    </row>
    <row r="17" spans="1:255" x14ac:dyDescent="0.2">
      <c r="A17" s="80" t="s">
        <v>497</v>
      </c>
      <c r="B17" s="80" t="s">
        <v>499</v>
      </c>
      <c r="C17" s="80" t="s">
        <v>473</v>
      </c>
      <c r="D17" s="80" t="s">
        <v>424</v>
      </c>
      <c r="E17" s="80" t="s">
        <v>427</v>
      </c>
      <c r="F17" s="80" t="s">
        <v>504</v>
      </c>
      <c r="G17" s="80" t="s">
        <v>506</v>
      </c>
      <c r="H17" s="80" t="s">
        <v>508</v>
      </c>
      <c r="I17" s="80" t="s">
        <v>485</v>
      </c>
    </row>
    <row r="18" spans="1:255" x14ac:dyDescent="0.2">
      <c r="A18" s="81" t="s">
        <v>498</v>
      </c>
      <c r="B18" s="81" t="s">
        <v>500</v>
      </c>
      <c r="C18" s="81" t="s">
        <v>501</v>
      </c>
      <c r="D18" s="81" t="s">
        <v>502</v>
      </c>
      <c r="E18" s="81" t="s">
        <v>428</v>
      </c>
      <c r="F18" s="81" t="s">
        <v>505</v>
      </c>
      <c r="G18" s="81" t="s">
        <v>507</v>
      </c>
      <c r="H18" s="81" t="s">
        <v>509</v>
      </c>
      <c r="I18" s="81" t="s">
        <v>486</v>
      </c>
    </row>
    <row r="19" spans="1:255" x14ac:dyDescent="0.2">
      <c r="A19" s="82"/>
      <c r="B19" s="82" t="s">
        <v>422</v>
      </c>
      <c r="C19" s="82"/>
      <c r="D19" s="82" t="s">
        <v>503</v>
      </c>
      <c r="E19" s="82"/>
      <c r="F19" s="82"/>
      <c r="G19" s="82" t="s">
        <v>505</v>
      </c>
      <c r="H19" s="82" t="s">
        <v>510</v>
      </c>
      <c r="I19" s="82"/>
    </row>
    <row r="20" spans="1:255" x14ac:dyDescent="0.2">
      <c r="A20" s="83">
        <v>1</v>
      </c>
      <c r="B20" s="83">
        <v>2</v>
      </c>
      <c r="C20" s="83">
        <v>3</v>
      </c>
      <c r="D20" s="83">
        <v>4</v>
      </c>
      <c r="E20" s="83">
        <v>5</v>
      </c>
      <c r="F20" s="83">
        <v>6</v>
      </c>
      <c r="G20" s="83">
        <v>7</v>
      </c>
      <c r="H20" s="83">
        <v>8</v>
      </c>
      <c r="I20" s="83">
        <v>9</v>
      </c>
    </row>
    <row r="21" spans="1:255" x14ac:dyDescent="0.2">
      <c r="A21" s="89"/>
      <c r="B21" s="89" t="s">
        <v>511</v>
      </c>
      <c r="C21" s="89"/>
      <c r="D21" s="89"/>
      <c r="E21" s="89"/>
      <c r="F21" s="89"/>
      <c r="G21" s="29"/>
      <c r="H21" s="29"/>
      <c r="I21" s="29"/>
    </row>
    <row r="22" spans="1:255" s="37" customFormat="1" ht="24" x14ac:dyDescent="0.2">
      <c r="A22" s="90">
        <v>1</v>
      </c>
      <c r="B22" s="43" t="s">
        <v>332</v>
      </c>
      <c r="C22" s="43" t="s">
        <v>334</v>
      </c>
      <c r="D22" s="43" t="s">
        <v>81</v>
      </c>
      <c r="E22" s="91">
        <f t="shared" ref="E22:E45" si="0">O22</f>
        <v>6.2400000000000008E-3</v>
      </c>
      <c r="F22" s="92">
        <f>ROUND( 3210.5 * 6.78, 2 )</f>
        <v>21767.19</v>
      </c>
      <c r="G22" s="93">
        <f t="shared" ref="G22:G45" si="1">ROUND(E22*F22,0)</f>
        <v>136</v>
      </c>
      <c r="H22" s="41" t="s">
        <v>526</v>
      </c>
      <c r="I22" s="41" t="s">
        <v>513</v>
      </c>
      <c r="N22" s="84"/>
      <c r="O22" s="84">
        <f t="shared" ref="O22:O45" si="2">SUM(P22:IV22)</f>
        <v>6.2400000000000008E-3</v>
      </c>
      <c r="P22" s="84">
        <f>SmtRes!CX129</f>
        <v>6.2400000000000008E-3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</row>
    <row r="23" spans="1:255" s="37" customFormat="1" ht="24" x14ac:dyDescent="0.2">
      <c r="A23" s="90">
        <v>2</v>
      </c>
      <c r="B23" s="43" t="s">
        <v>307</v>
      </c>
      <c r="C23" s="43" t="s">
        <v>309</v>
      </c>
      <c r="D23" s="43" t="s">
        <v>34</v>
      </c>
      <c r="E23" s="91">
        <f t="shared" si="0"/>
        <v>0.17424000000000001</v>
      </c>
      <c r="F23" s="92">
        <f>ROUND( 1.82 * 6.78, 2 )</f>
        <v>12.34</v>
      </c>
      <c r="G23" s="93">
        <f t="shared" si="1"/>
        <v>2</v>
      </c>
      <c r="H23" s="41" t="s">
        <v>520</v>
      </c>
      <c r="I23" s="41" t="s">
        <v>513</v>
      </c>
      <c r="N23" s="84"/>
      <c r="O23" s="84">
        <f t="shared" si="2"/>
        <v>0.17424000000000001</v>
      </c>
      <c r="P23" s="84">
        <f>SmtRes!CX74</f>
        <v>1.304E-2</v>
      </c>
      <c r="Q23" s="84">
        <f>SmtRes!CX163</f>
        <v>0.1178</v>
      </c>
      <c r="R23" s="84">
        <f>SmtRes!CX185</f>
        <v>4.3400000000000001E-2</v>
      </c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</row>
    <row r="24" spans="1:255" s="37" customFormat="1" ht="24" x14ac:dyDescent="0.2">
      <c r="A24" s="90">
        <v>3</v>
      </c>
      <c r="B24" s="43" t="s">
        <v>312</v>
      </c>
      <c r="C24" s="43" t="s">
        <v>314</v>
      </c>
      <c r="D24" s="43" t="s">
        <v>100</v>
      </c>
      <c r="E24" s="91">
        <f t="shared" si="0"/>
        <v>0.1386</v>
      </c>
      <c r="F24" s="92">
        <f>ROUND( 2.44 * 6.78, 2 )</f>
        <v>16.54</v>
      </c>
      <c r="G24" s="93">
        <f t="shared" si="1"/>
        <v>2</v>
      </c>
      <c r="H24" s="41" t="s">
        <v>521</v>
      </c>
      <c r="I24" s="41" t="s">
        <v>513</v>
      </c>
      <c r="N24" s="84"/>
      <c r="O24" s="84">
        <f t="shared" si="2"/>
        <v>0.1386</v>
      </c>
      <c r="P24" s="84">
        <f>SmtRes!CX83</f>
        <v>1.9E-2</v>
      </c>
      <c r="Q24" s="84">
        <f>SmtRes!CX146</f>
        <v>0.11960000000000001</v>
      </c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</row>
    <row r="25" spans="1:255" s="37" customFormat="1" ht="24" x14ac:dyDescent="0.2">
      <c r="A25" s="90">
        <v>4</v>
      </c>
      <c r="B25" s="43" t="s">
        <v>320</v>
      </c>
      <c r="C25" s="43" t="s">
        <v>322</v>
      </c>
      <c r="D25" s="43" t="s">
        <v>81</v>
      </c>
      <c r="E25" s="91">
        <f t="shared" si="0"/>
        <v>6.2399999999999999E-5</v>
      </c>
      <c r="F25" s="92">
        <f>ROUND( 8475 * 6.78, 2 )</f>
        <v>57460.5</v>
      </c>
      <c r="G25" s="93">
        <f t="shared" si="1"/>
        <v>4</v>
      </c>
      <c r="H25" s="41" t="s">
        <v>522</v>
      </c>
      <c r="I25" s="41" t="s">
        <v>513</v>
      </c>
      <c r="N25" s="84"/>
      <c r="O25" s="84">
        <f t="shared" si="2"/>
        <v>6.2399999999999999E-5</v>
      </c>
      <c r="P25" s="84">
        <f>SmtRes!CX97</f>
        <v>4.5600000000000004E-5</v>
      </c>
      <c r="Q25" s="84">
        <f>SmtRes!CX113</f>
        <v>1.6800000000000002E-5</v>
      </c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</row>
    <row r="26" spans="1:255" s="37" customFormat="1" ht="36" x14ac:dyDescent="0.2">
      <c r="A26" s="90">
        <v>5</v>
      </c>
      <c r="B26" s="43" t="s">
        <v>298</v>
      </c>
      <c r="C26" s="43" t="s">
        <v>300</v>
      </c>
      <c r="D26" s="43" t="s">
        <v>301</v>
      </c>
      <c r="E26" s="91">
        <f t="shared" si="0"/>
        <v>25.888500000000001</v>
      </c>
      <c r="F26" s="92">
        <f>ROUND( 67 * 6.78, 2 )</f>
        <v>454.26</v>
      </c>
      <c r="G26" s="93">
        <f t="shared" si="1"/>
        <v>11760</v>
      </c>
      <c r="H26" s="41" t="s">
        <v>518</v>
      </c>
      <c r="I26" s="41" t="s">
        <v>513</v>
      </c>
      <c r="N26" s="84"/>
      <c r="O26" s="84">
        <f t="shared" si="2"/>
        <v>25.888500000000001</v>
      </c>
      <c r="P26" s="84">
        <f>SmtRes!CX40</f>
        <v>19.32</v>
      </c>
      <c r="Q26" s="84">
        <f>SmtRes!CX54</f>
        <v>6.5684999999999993</v>
      </c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</row>
    <row r="27" spans="1:255" s="37" customFormat="1" ht="24" x14ac:dyDescent="0.2">
      <c r="A27" s="90">
        <v>6</v>
      </c>
      <c r="B27" s="43" t="s">
        <v>358</v>
      </c>
      <c r="C27" s="43" t="s">
        <v>360</v>
      </c>
      <c r="D27" s="43" t="s">
        <v>81</v>
      </c>
      <c r="E27" s="91">
        <f t="shared" si="0"/>
        <v>4.0960000000000007E-3</v>
      </c>
      <c r="F27" s="92">
        <f>ROUND( 25764 * 6.78, 2 )</f>
        <v>174679.92</v>
      </c>
      <c r="G27" s="93">
        <f t="shared" si="1"/>
        <v>715</v>
      </c>
      <c r="H27" s="41" t="s">
        <v>533</v>
      </c>
      <c r="I27" s="41" t="s">
        <v>513</v>
      </c>
      <c r="N27" s="84"/>
      <c r="O27" s="84">
        <f t="shared" si="2"/>
        <v>4.0960000000000007E-3</v>
      </c>
      <c r="P27" s="84">
        <f>SmtRes!CX165</f>
        <v>2.8500000000000001E-3</v>
      </c>
      <c r="Q27" s="84">
        <f>SmtRes!CX187</f>
        <v>1.2460000000000001E-3</v>
      </c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</row>
    <row r="28" spans="1:255" s="37" customFormat="1" ht="48" x14ac:dyDescent="0.2">
      <c r="A28" s="90">
        <v>7</v>
      </c>
      <c r="B28" s="43" t="s">
        <v>335</v>
      </c>
      <c r="C28" s="43" t="s">
        <v>337</v>
      </c>
      <c r="D28" s="43" t="s">
        <v>81</v>
      </c>
      <c r="E28" s="91">
        <f t="shared" si="0"/>
        <v>1.5600000000000002E-3</v>
      </c>
      <c r="F28" s="92">
        <f>ROUND( 16385 * 6.78, 2 )</f>
        <v>111090.3</v>
      </c>
      <c r="G28" s="93">
        <f t="shared" si="1"/>
        <v>173</v>
      </c>
      <c r="H28" s="41" t="s">
        <v>527</v>
      </c>
      <c r="I28" s="41" t="s">
        <v>513</v>
      </c>
      <c r="N28" s="84"/>
      <c r="O28" s="84">
        <f t="shared" si="2"/>
        <v>1.5600000000000002E-3</v>
      </c>
      <c r="P28" s="84">
        <f>SmtRes!CX130</f>
        <v>1.5600000000000002E-3</v>
      </c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</row>
    <row r="29" spans="1:255" s="37" customFormat="1" ht="24" x14ac:dyDescent="0.2">
      <c r="A29" s="90">
        <v>8</v>
      </c>
      <c r="B29" s="43" t="s">
        <v>290</v>
      </c>
      <c r="C29" s="43" t="s">
        <v>292</v>
      </c>
      <c r="D29" s="43" t="s">
        <v>293</v>
      </c>
      <c r="E29" s="91">
        <f t="shared" si="0"/>
        <v>12.852</v>
      </c>
      <c r="F29" s="92">
        <f>ROUND( 7.03 * 6.78, 2 )</f>
        <v>47.66</v>
      </c>
      <c r="G29" s="93">
        <f t="shared" si="1"/>
        <v>613</v>
      </c>
      <c r="H29" s="41" t="s">
        <v>516</v>
      </c>
      <c r="I29" s="41" t="s">
        <v>513</v>
      </c>
      <c r="N29" s="84"/>
      <c r="O29" s="84">
        <f t="shared" si="2"/>
        <v>12.852</v>
      </c>
      <c r="P29" s="84">
        <f>SmtRes!CX37</f>
        <v>12.852</v>
      </c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</row>
    <row r="30" spans="1:255" s="37" customFormat="1" ht="24" x14ac:dyDescent="0.2">
      <c r="A30" s="90">
        <v>9</v>
      </c>
      <c r="B30" s="43" t="s">
        <v>344</v>
      </c>
      <c r="C30" s="43" t="s">
        <v>346</v>
      </c>
      <c r="D30" s="43" t="s">
        <v>34</v>
      </c>
      <c r="E30" s="91">
        <f t="shared" si="0"/>
        <v>0.72799999999999998</v>
      </c>
      <c r="F30" s="92">
        <f>ROUND( 8.09 * 6.78, 2 )</f>
        <v>54.85</v>
      </c>
      <c r="G30" s="93">
        <f t="shared" si="1"/>
        <v>40</v>
      </c>
      <c r="H30" s="41" t="s">
        <v>530</v>
      </c>
      <c r="I30" s="41" t="s">
        <v>513</v>
      </c>
      <c r="N30" s="84"/>
      <c r="O30" s="84">
        <f t="shared" si="2"/>
        <v>0.72799999999999998</v>
      </c>
      <c r="P30" s="84">
        <f>SmtRes!CX134</f>
        <v>0.72799999999999998</v>
      </c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</row>
    <row r="31" spans="1:255" s="37" customFormat="1" ht="24" x14ac:dyDescent="0.2">
      <c r="A31" s="90">
        <v>10</v>
      </c>
      <c r="B31" s="43" t="s">
        <v>304</v>
      </c>
      <c r="C31" s="43" t="s">
        <v>306</v>
      </c>
      <c r="D31" s="43" t="s">
        <v>34</v>
      </c>
      <c r="E31" s="91">
        <f t="shared" si="0"/>
        <v>0.33600000000000002</v>
      </c>
      <c r="F31" s="92">
        <f>ROUND( 45 * 6.78, 2 )</f>
        <v>305.10000000000002</v>
      </c>
      <c r="G31" s="93">
        <f t="shared" si="1"/>
        <v>103</v>
      </c>
      <c r="H31" s="41" t="s">
        <v>519</v>
      </c>
      <c r="I31" s="41" t="s">
        <v>513</v>
      </c>
      <c r="N31" s="84"/>
      <c r="O31" s="84">
        <f t="shared" si="2"/>
        <v>0.33600000000000002</v>
      </c>
      <c r="P31" s="84">
        <f>SmtRes!CX60</f>
        <v>0.33600000000000002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</row>
    <row r="32" spans="1:255" s="37" customFormat="1" ht="24" x14ac:dyDescent="0.2">
      <c r="A32" s="90">
        <v>11</v>
      </c>
      <c r="B32" s="43" t="s">
        <v>294</v>
      </c>
      <c r="C32" s="43" t="s">
        <v>296</v>
      </c>
      <c r="D32" s="43" t="s">
        <v>297</v>
      </c>
      <c r="E32" s="91">
        <f t="shared" si="0"/>
        <v>2.2599999999999998</v>
      </c>
      <c r="F32" s="92">
        <f>ROUND( 50 * 6.78, 2 )</f>
        <v>339</v>
      </c>
      <c r="G32" s="93">
        <f t="shared" si="1"/>
        <v>766</v>
      </c>
      <c r="H32" s="41" t="s">
        <v>517</v>
      </c>
      <c r="I32" s="41" t="s">
        <v>513</v>
      </c>
      <c r="N32" s="84"/>
      <c r="O32" s="84">
        <f t="shared" si="2"/>
        <v>2.2599999999999998</v>
      </c>
      <c r="P32" s="84">
        <f>SmtRes!CX39</f>
        <v>1.68</v>
      </c>
      <c r="Q32" s="84">
        <f>SmtRes!CX53</f>
        <v>0.57999999999999996</v>
      </c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</row>
    <row r="33" spans="1:255" s="37" customFormat="1" ht="24" x14ac:dyDescent="0.2">
      <c r="A33" s="90">
        <v>12</v>
      </c>
      <c r="B33" s="43" t="s">
        <v>280</v>
      </c>
      <c r="C33" s="43" t="s">
        <v>282</v>
      </c>
      <c r="D33" s="43" t="s">
        <v>283</v>
      </c>
      <c r="E33" s="91">
        <f t="shared" si="0"/>
        <v>72.86999999999999</v>
      </c>
      <c r="F33" s="92">
        <f>ROUND( 6.38 * 6.78, 2 )</f>
        <v>43.26</v>
      </c>
      <c r="G33" s="93">
        <f t="shared" si="1"/>
        <v>3152</v>
      </c>
      <c r="H33" s="41" t="s">
        <v>512</v>
      </c>
      <c r="I33" s="41" t="s">
        <v>513</v>
      </c>
      <c r="N33" s="84"/>
      <c r="O33" s="84">
        <f t="shared" si="2"/>
        <v>72.86999999999999</v>
      </c>
      <c r="P33" s="84">
        <f>SmtRes!CX34</f>
        <v>72.86999999999999</v>
      </c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</row>
    <row r="34" spans="1:255" s="37" customFormat="1" ht="24" x14ac:dyDescent="0.2">
      <c r="A34" s="90">
        <v>13</v>
      </c>
      <c r="B34" s="43" t="s">
        <v>284</v>
      </c>
      <c r="C34" s="43" t="s">
        <v>286</v>
      </c>
      <c r="D34" s="43" t="s">
        <v>283</v>
      </c>
      <c r="E34" s="91">
        <f t="shared" si="0"/>
        <v>14.91</v>
      </c>
      <c r="F34" s="92">
        <f>ROUND( 7.95 * 6.78, 2 )</f>
        <v>53.9</v>
      </c>
      <c r="G34" s="93">
        <f t="shared" si="1"/>
        <v>804</v>
      </c>
      <c r="H34" s="41" t="s">
        <v>514</v>
      </c>
      <c r="I34" s="41" t="s">
        <v>513</v>
      </c>
      <c r="N34" s="84"/>
      <c r="O34" s="84">
        <f t="shared" si="2"/>
        <v>14.91</v>
      </c>
      <c r="P34" s="84">
        <f>SmtRes!CX35</f>
        <v>14.91</v>
      </c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</row>
    <row r="35" spans="1:255" s="37" customFormat="1" ht="24" x14ac:dyDescent="0.2">
      <c r="A35" s="90">
        <v>14</v>
      </c>
      <c r="B35" s="43" t="s">
        <v>287</v>
      </c>
      <c r="C35" s="43" t="s">
        <v>289</v>
      </c>
      <c r="D35" s="43" t="s">
        <v>92</v>
      </c>
      <c r="E35" s="91">
        <f t="shared" si="0"/>
        <v>4.4939999999999998</v>
      </c>
      <c r="F35" s="92">
        <f>ROUND( 64.1 * 6.78, 2 )</f>
        <v>434.6</v>
      </c>
      <c r="G35" s="93">
        <f t="shared" si="1"/>
        <v>1953</v>
      </c>
      <c r="H35" s="41" t="s">
        <v>515</v>
      </c>
      <c r="I35" s="41" t="s">
        <v>513</v>
      </c>
      <c r="N35" s="84"/>
      <c r="O35" s="84">
        <f t="shared" si="2"/>
        <v>4.4939999999999998</v>
      </c>
      <c r="P35" s="84">
        <f>SmtRes!CX36</f>
        <v>4.4939999999999998</v>
      </c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</row>
    <row r="36" spans="1:255" s="37" customFormat="1" ht="24" x14ac:dyDescent="0.2">
      <c r="A36" s="90">
        <v>15</v>
      </c>
      <c r="B36" s="43" t="s">
        <v>338</v>
      </c>
      <c r="C36" s="43" t="s">
        <v>340</v>
      </c>
      <c r="D36" s="43" t="s">
        <v>81</v>
      </c>
      <c r="E36" s="91">
        <f t="shared" si="0"/>
        <v>6.2400000000000008E-3</v>
      </c>
      <c r="F36" s="92">
        <f>ROUND( 586.47 * 6.78, 2 )</f>
        <v>3976.27</v>
      </c>
      <c r="G36" s="93">
        <f t="shared" si="1"/>
        <v>25</v>
      </c>
      <c r="H36" s="41" t="s">
        <v>528</v>
      </c>
      <c r="I36" s="41" t="s">
        <v>513</v>
      </c>
      <c r="N36" s="84"/>
      <c r="O36" s="84">
        <f t="shared" si="2"/>
        <v>6.2400000000000008E-3</v>
      </c>
      <c r="P36" s="84">
        <f>SmtRes!CX131</f>
        <v>6.2400000000000008E-3</v>
      </c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</row>
    <row r="37" spans="1:255" s="37" customFormat="1" ht="24" x14ac:dyDescent="0.2">
      <c r="A37" s="90">
        <v>16</v>
      </c>
      <c r="B37" s="43" t="s">
        <v>350</v>
      </c>
      <c r="C37" s="43" t="s">
        <v>352</v>
      </c>
      <c r="D37" s="43" t="s">
        <v>81</v>
      </c>
      <c r="E37" s="91">
        <f t="shared" si="0"/>
        <v>6.2400000000000008E-3</v>
      </c>
      <c r="F37" s="92">
        <f>ROUND( 19100 * 6.78, 2 )</f>
        <v>129498</v>
      </c>
      <c r="G37" s="93">
        <f t="shared" si="1"/>
        <v>808</v>
      </c>
      <c r="H37" s="41" t="s">
        <v>531</v>
      </c>
      <c r="I37" s="41" t="s">
        <v>513</v>
      </c>
      <c r="N37" s="84"/>
      <c r="O37" s="84">
        <f t="shared" si="2"/>
        <v>6.2400000000000008E-3</v>
      </c>
      <c r="P37" s="84">
        <f>SmtRes!CX145</f>
        <v>6.2400000000000008E-3</v>
      </c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</row>
    <row r="38" spans="1:255" s="37" customFormat="1" ht="24" x14ac:dyDescent="0.2">
      <c r="A38" s="90">
        <v>17</v>
      </c>
      <c r="B38" s="43" t="s">
        <v>361</v>
      </c>
      <c r="C38" s="43" t="s">
        <v>363</v>
      </c>
      <c r="D38" s="43" t="s">
        <v>81</v>
      </c>
      <c r="E38" s="91">
        <f t="shared" si="0"/>
        <v>6.1139999999999996E-3</v>
      </c>
      <c r="F38" s="92">
        <f>ROUND( 26230 * 6.78, 2 )</f>
        <v>177839.4</v>
      </c>
      <c r="G38" s="93">
        <f t="shared" si="1"/>
        <v>1087</v>
      </c>
      <c r="H38" s="41" t="s">
        <v>534</v>
      </c>
      <c r="I38" s="41" t="s">
        <v>513</v>
      </c>
      <c r="N38" s="84"/>
      <c r="O38" s="84">
        <f t="shared" si="2"/>
        <v>6.1139999999999996E-3</v>
      </c>
      <c r="P38" s="84">
        <f>SmtRes!CX167</f>
        <v>4.2940000000000001E-3</v>
      </c>
      <c r="Q38" s="84">
        <f>SmtRes!CX189</f>
        <v>1.82E-3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</row>
    <row r="39" spans="1:255" s="37" customFormat="1" ht="36" x14ac:dyDescent="0.2">
      <c r="A39" s="90">
        <v>18</v>
      </c>
      <c r="B39" s="43" t="s">
        <v>341</v>
      </c>
      <c r="C39" s="43" t="s">
        <v>343</v>
      </c>
      <c r="D39" s="43" t="s">
        <v>100</v>
      </c>
      <c r="E39" s="91">
        <f t="shared" si="0"/>
        <v>3.692E-3</v>
      </c>
      <c r="F39" s="92">
        <f>ROUND( 74.58 * 6.78, 2 )</f>
        <v>505.65</v>
      </c>
      <c r="G39" s="93">
        <f t="shared" si="1"/>
        <v>2</v>
      </c>
      <c r="H39" s="41" t="s">
        <v>529</v>
      </c>
      <c r="I39" s="41" t="s">
        <v>513</v>
      </c>
      <c r="N39" s="84"/>
      <c r="O39" s="84">
        <f t="shared" si="2"/>
        <v>3.692E-3</v>
      </c>
      <c r="P39" s="84">
        <f>SmtRes!CX132</f>
        <v>2.444E-3</v>
      </c>
      <c r="Q39" s="84">
        <f>SmtRes!CX164</f>
        <v>9.1199999999999994E-4</v>
      </c>
      <c r="R39" s="84">
        <f>SmtRes!CX186</f>
        <v>3.3599999999999998E-4</v>
      </c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</row>
    <row r="40" spans="1:255" s="37" customFormat="1" ht="24" x14ac:dyDescent="0.2">
      <c r="A40" s="90">
        <v>19</v>
      </c>
      <c r="B40" s="43" t="s">
        <v>323</v>
      </c>
      <c r="C40" s="43" t="s">
        <v>325</v>
      </c>
      <c r="D40" s="43" t="s">
        <v>100</v>
      </c>
      <c r="E40" s="91">
        <f t="shared" si="0"/>
        <v>0.8398000000000001</v>
      </c>
      <c r="F40" s="92">
        <f>ROUND( 510.4 * 6.78, 2 )</f>
        <v>3460.51</v>
      </c>
      <c r="G40" s="93">
        <f t="shared" si="1"/>
        <v>2906</v>
      </c>
      <c r="H40" s="41" t="s">
        <v>523</v>
      </c>
      <c r="I40" s="41" t="s">
        <v>513</v>
      </c>
      <c r="N40" s="84"/>
      <c r="O40" s="84">
        <f t="shared" si="2"/>
        <v>0.8398000000000001</v>
      </c>
      <c r="P40" s="84">
        <f>SmtRes!CX98</f>
        <v>0.60040000000000004</v>
      </c>
      <c r="Q40" s="84">
        <f>SmtRes!CX114</f>
        <v>0.23940000000000003</v>
      </c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</row>
    <row r="41" spans="1:255" s="37" customFormat="1" ht="24" x14ac:dyDescent="0.2">
      <c r="A41" s="90">
        <v>20</v>
      </c>
      <c r="B41" s="43" t="s">
        <v>326</v>
      </c>
      <c r="C41" s="43" t="s">
        <v>328</v>
      </c>
      <c r="D41" s="43" t="s">
        <v>100</v>
      </c>
      <c r="E41" s="91">
        <f t="shared" si="0"/>
        <v>9.1400000000000009E-2</v>
      </c>
      <c r="F41" s="92">
        <f>ROUND( 517.91 * 6.78, 2 )</f>
        <v>3511.43</v>
      </c>
      <c r="G41" s="93">
        <f t="shared" si="1"/>
        <v>321</v>
      </c>
      <c r="H41" s="41" t="s">
        <v>524</v>
      </c>
      <c r="I41" s="41" t="s">
        <v>513</v>
      </c>
      <c r="N41" s="84"/>
      <c r="O41" s="84">
        <f t="shared" si="2"/>
        <v>9.1400000000000009E-2</v>
      </c>
      <c r="P41" s="84">
        <f>SmtRes!CX99</f>
        <v>7.6000000000000012E-2</v>
      </c>
      <c r="Q41" s="84">
        <f>SmtRes!CX115</f>
        <v>1.5400000000000002E-2</v>
      </c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</row>
    <row r="42" spans="1:255" s="37" customFormat="1" ht="24" x14ac:dyDescent="0.2">
      <c r="A42" s="90">
        <v>21</v>
      </c>
      <c r="B42" s="43" t="s">
        <v>329</v>
      </c>
      <c r="C42" s="43" t="s">
        <v>331</v>
      </c>
      <c r="D42" s="43" t="s">
        <v>26</v>
      </c>
      <c r="E42" s="91">
        <f t="shared" si="0"/>
        <v>2.7456000000000005</v>
      </c>
      <c r="F42" s="92">
        <f>ROUND( 28.25 * 6.78, 2 )</f>
        <v>191.54</v>
      </c>
      <c r="G42" s="93">
        <f t="shared" si="1"/>
        <v>526</v>
      </c>
      <c r="H42" s="41" t="s">
        <v>525</v>
      </c>
      <c r="I42" s="41" t="s">
        <v>513</v>
      </c>
      <c r="N42" s="84"/>
      <c r="O42" s="84">
        <f t="shared" si="2"/>
        <v>2.7456000000000005</v>
      </c>
      <c r="P42" s="84">
        <f>SmtRes!CX100</f>
        <v>2.0064000000000002</v>
      </c>
      <c r="Q42" s="84">
        <f>SmtRes!CX116</f>
        <v>0.73920000000000008</v>
      </c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</row>
    <row r="43" spans="1:255" s="37" customFormat="1" ht="24" x14ac:dyDescent="0.2">
      <c r="A43" s="90">
        <v>22</v>
      </c>
      <c r="B43" s="43" t="s">
        <v>355</v>
      </c>
      <c r="C43" s="43" t="s">
        <v>357</v>
      </c>
      <c r="D43" s="43" t="s">
        <v>26</v>
      </c>
      <c r="E43" s="91">
        <f t="shared" si="0"/>
        <v>0.43679999999999997</v>
      </c>
      <c r="F43" s="92">
        <f>ROUND( 72.32 * 6.78, 2 )</f>
        <v>490.33</v>
      </c>
      <c r="G43" s="93">
        <f t="shared" si="1"/>
        <v>214</v>
      </c>
      <c r="H43" s="41" t="s">
        <v>532</v>
      </c>
      <c r="I43" s="41" t="s">
        <v>513</v>
      </c>
      <c r="N43" s="84"/>
      <c r="O43" s="84">
        <f t="shared" si="2"/>
        <v>0.43679999999999997</v>
      </c>
      <c r="P43" s="84">
        <f>SmtRes!CX162</f>
        <v>0.31919999999999998</v>
      </c>
      <c r="Q43" s="84">
        <f>SmtRes!CX184</f>
        <v>0.11760000000000001</v>
      </c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</row>
    <row r="44" spans="1:255" s="37" customFormat="1" ht="24" x14ac:dyDescent="0.2">
      <c r="A44" s="90">
        <v>23</v>
      </c>
      <c r="B44" s="43" t="s">
        <v>364</v>
      </c>
      <c r="C44" s="43" t="s">
        <v>366</v>
      </c>
      <c r="D44" s="43" t="s">
        <v>81</v>
      </c>
      <c r="E44" s="91">
        <f t="shared" si="0"/>
        <v>2.708E-2</v>
      </c>
      <c r="F44" s="92">
        <f>ROUND( 2898.5 * 6.78, 2 )</f>
        <v>19651.830000000002</v>
      </c>
      <c r="G44" s="93">
        <f t="shared" si="1"/>
        <v>532</v>
      </c>
      <c r="H44" s="41" t="s">
        <v>535</v>
      </c>
      <c r="I44" s="41" t="s">
        <v>513</v>
      </c>
      <c r="N44" s="84"/>
      <c r="O44" s="84">
        <f t="shared" si="2"/>
        <v>2.708E-2</v>
      </c>
      <c r="P44" s="84">
        <f>SmtRes!CX168</f>
        <v>1.9379999999999998E-2</v>
      </c>
      <c r="Q44" s="84">
        <f>SmtRes!CX190</f>
        <v>7.7000000000000011E-3</v>
      </c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</row>
    <row r="45" spans="1:255" s="37" customFormat="1" ht="24" x14ac:dyDescent="0.2">
      <c r="A45" s="90">
        <v>24</v>
      </c>
      <c r="B45" s="43" t="s">
        <v>369</v>
      </c>
      <c r="C45" s="43" t="s">
        <v>371</v>
      </c>
      <c r="D45" s="43" t="s">
        <v>26</v>
      </c>
      <c r="E45" s="91">
        <f t="shared" si="0"/>
        <v>2.8600000000000003</v>
      </c>
      <c r="F45" s="92">
        <f>ROUND( 35.22 * 6.78, 2 )</f>
        <v>238.79</v>
      </c>
      <c r="G45" s="93">
        <f t="shared" si="1"/>
        <v>683</v>
      </c>
      <c r="H45" s="41" t="s">
        <v>536</v>
      </c>
      <c r="I45" s="41" t="s">
        <v>513</v>
      </c>
      <c r="N45" s="84"/>
      <c r="O45" s="84">
        <f t="shared" si="2"/>
        <v>2.8600000000000003</v>
      </c>
      <c r="P45" s="84">
        <f>SmtRes!CX202</f>
        <v>2.8600000000000003</v>
      </c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</row>
    <row r="46" spans="1:255" x14ac:dyDescent="0.2">
      <c r="A46" s="29"/>
      <c r="B46" s="29"/>
      <c r="C46" s="87" t="s">
        <v>482</v>
      </c>
      <c r="D46" s="29"/>
      <c r="E46" s="29"/>
      <c r="F46" s="29"/>
      <c r="G46" s="88">
        <f>ROUND(SUM(G22:G45),0)</f>
        <v>27327</v>
      </c>
      <c r="H46" s="29"/>
      <c r="I46" s="29"/>
      <c r="J46" s="23"/>
      <c r="K46" s="23"/>
      <c r="L46" s="23"/>
      <c r="M46" s="51">
        <f>G46</f>
        <v>27327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</row>
    <row r="47" spans="1:255" x14ac:dyDescent="0.2">
      <c r="A47" s="89"/>
      <c r="B47" s="89" t="s">
        <v>537</v>
      </c>
      <c r="C47" s="89"/>
      <c r="D47" s="89"/>
      <c r="E47" s="89"/>
      <c r="F47" s="89"/>
      <c r="G47" s="29"/>
      <c r="H47" s="29"/>
      <c r="I47" s="29"/>
    </row>
    <row r="48" spans="1:255" s="37" customFormat="1" ht="12" x14ac:dyDescent="0.2">
      <c r="A48" s="90">
        <v>25</v>
      </c>
      <c r="B48" s="43" t="s">
        <v>49</v>
      </c>
      <c r="C48" s="43" t="s">
        <v>50</v>
      </c>
      <c r="D48" s="43" t="s">
        <v>51</v>
      </c>
      <c r="E48" s="91">
        <f t="shared" ref="E48:E58" si="3">O48</f>
        <v>10</v>
      </c>
      <c r="F48" s="92">
        <f>ROUND( 17838.66, 2 )</f>
        <v>17838.66</v>
      </c>
      <c r="G48" s="93">
        <f t="shared" ref="G48:G58" si="4">ROUND(E48*F48,0)</f>
        <v>178387</v>
      </c>
      <c r="H48" s="94" t="s">
        <v>538</v>
      </c>
      <c r="I48" s="94" t="s">
        <v>513</v>
      </c>
      <c r="N48" s="84"/>
      <c r="O48" s="84">
        <f t="shared" ref="O48:O58" si="5">SUM(P48:IV48)</f>
        <v>10</v>
      </c>
      <c r="P48" s="84">
        <f>Source!I35</f>
        <v>10</v>
      </c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</row>
    <row r="49" spans="1:255" s="37" customFormat="1" ht="12" x14ac:dyDescent="0.2">
      <c r="A49" s="90">
        <v>26</v>
      </c>
      <c r="B49" s="43" t="s">
        <v>79</v>
      </c>
      <c r="C49" s="43" t="s">
        <v>80</v>
      </c>
      <c r="D49" s="43" t="s">
        <v>81</v>
      </c>
      <c r="E49" s="91">
        <f t="shared" si="3"/>
        <v>5.8E-4</v>
      </c>
      <c r="F49" s="92">
        <f>ROUND( 174679.92, 2 )</f>
        <v>174679.92</v>
      </c>
      <c r="G49" s="93">
        <f t="shared" si="4"/>
        <v>101</v>
      </c>
      <c r="H49" s="94" t="s">
        <v>538</v>
      </c>
      <c r="I49" s="94" t="s">
        <v>513</v>
      </c>
      <c r="N49" s="84"/>
      <c r="O49" s="84">
        <f t="shared" si="5"/>
        <v>5.8E-4</v>
      </c>
      <c r="P49" s="84">
        <f>Source!I51</f>
        <v>5.8E-4</v>
      </c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</row>
    <row r="50" spans="1:255" s="37" customFormat="1" ht="24" x14ac:dyDescent="0.2">
      <c r="A50" s="90">
        <v>27</v>
      </c>
      <c r="B50" s="43" t="s">
        <v>145</v>
      </c>
      <c r="C50" s="43" t="s">
        <v>146</v>
      </c>
      <c r="D50" s="43" t="s">
        <v>100</v>
      </c>
      <c r="E50" s="91">
        <f t="shared" si="3"/>
        <v>4.1599999999999996E-3</v>
      </c>
      <c r="F50" s="92">
        <f>ROUND( 0 * 6.78, 2 )</f>
        <v>0</v>
      </c>
      <c r="G50" s="93">
        <f t="shared" si="4"/>
        <v>0</v>
      </c>
      <c r="H50" s="41" t="s">
        <v>539</v>
      </c>
      <c r="I50" s="41" t="s">
        <v>513</v>
      </c>
      <c r="N50" s="84"/>
      <c r="O50" s="84">
        <f t="shared" si="5"/>
        <v>4.1599999999999996E-3</v>
      </c>
      <c r="P50" s="84">
        <f>Source!I79</f>
        <v>4.1599999999999996E-3</v>
      </c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</row>
    <row r="51" spans="1:255" s="37" customFormat="1" ht="24" x14ac:dyDescent="0.2">
      <c r="A51" s="90">
        <v>28</v>
      </c>
      <c r="B51" s="43" t="s">
        <v>145</v>
      </c>
      <c r="C51" s="43" t="s">
        <v>148</v>
      </c>
      <c r="D51" s="43" t="s">
        <v>81</v>
      </c>
      <c r="E51" s="91">
        <f t="shared" si="3"/>
        <v>1.508E-2</v>
      </c>
      <c r="F51" s="92">
        <f>ROUND( 0 * 6.78, 2 )</f>
        <v>0</v>
      </c>
      <c r="G51" s="93">
        <f t="shared" si="4"/>
        <v>0</v>
      </c>
      <c r="H51" s="41" t="s">
        <v>539</v>
      </c>
      <c r="I51" s="41" t="s">
        <v>513</v>
      </c>
      <c r="N51" s="84"/>
      <c r="O51" s="84">
        <f t="shared" si="5"/>
        <v>1.508E-2</v>
      </c>
      <c r="P51" s="84">
        <f>Source!I81</f>
        <v>1.508E-2</v>
      </c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</row>
    <row r="52" spans="1:255" s="37" customFormat="1" ht="12" x14ac:dyDescent="0.2">
      <c r="A52" s="90">
        <v>29</v>
      </c>
      <c r="B52" s="43" t="s">
        <v>59</v>
      </c>
      <c r="C52" s="43" t="s">
        <v>60</v>
      </c>
      <c r="D52" s="43" t="s">
        <v>61</v>
      </c>
      <c r="E52" s="91">
        <f t="shared" si="3"/>
        <v>10</v>
      </c>
      <c r="F52" s="92">
        <f>ROUND( 823.2, 2 )</f>
        <v>823.2</v>
      </c>
      <c r="G52" s="93">
        <f t="shared" si="4"/>
        <v>8232</v>
      </c>
      <c r="H52" s="94" t="s">
        <v>538</v>
      </c>
      <c r="I52" s="94" t="s">
        <v>513</v>
      </c>
      <c r="N52" s="84"/>
      <c r="O52" s="84">
        <f t="shared" si="5"/>
        <v>10</v>
      </c>
      <c r="P52" s="84">
        <f>Source!I39</f>
        <v>10</v>
      </c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</row>
    <row r="53" spans="1:255" s="37" customFormat="1" ht="12" x14ac:dyDescent="0.2">
      <c r="A53" s="90">
        <v>30</v>
      </c>
      <c r="B53" s="43" t="s">
        <v>32</v>
      </c>
      <c r="C53" s="43" t="s">
        <v>33</v>
      </c>
      <c r="D53" s="43" t="s">
        <v>34</v>
      </c>
      <c r="E53" s="91">
        <f t="shared" si="3"/>
        <v>17.088000000000001</v>
      </c>
      <c r="F53" s="92">
        <f>ROUND( 52, 2 )</f>
        <v>52</v>
      </c>
      <c r="G53" s="93">
        <f t="shared" si="4"/>
        <v>889</v>
      </c>
      <c r="H53" s="94" t="s">
        <v>538</v>
      </c>
      <c r="I53" s="94" t="s">
        <v>513</v>
      </c>
      <c r="N53" s="84"/>
      <c r="O53" s="84">
        <f t="shared" si="5"/>
        <v>17.088000000000001</v>
      </c>
      <c r="P53" s="84">
        <f>Source!I29</f>
        <v>15.132000000000001</v>
      </c>
      <c r="Q53" s="84">
        <f>Source!I49</f>
        <v>1.9559999999999997</v>
      </c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</row>
    <row r="54" spans="1:255" s="37" customFormat="1" ht="24" x14ac:dyDescent="0.2">
      <c r="A54" s="90">
        <v>31</v>
      </c>
      <c r="B54" s="43" t="s">
        <v>130</v>
      </c>
      <c r="C54" s="43" t="s">
        <v>131</v>
      </c>
      <c r="D54" s="43" t="s">
        <v>81</v>
      </c>
      <c r="E54" s="91">
        <f t="shared" si="3"/>
        <v>9.9209999999999993E-3</v>
      </c>
      <c r="F54" s="92">
        <f>ROUND( 208000, 2 )</f>
        <v>208000</v>
      </c>
      <c r="G54" s="93">
        <f t="shared" si="4"/>
        <v>2064</v>
      </c>
      <c r="H54" s="94" t="s">
        <v>538</v>
      </c>
      <c r="I54" s="94" t="s">
        <v>513</v>
      </c>
      <c r="N54" s="84"/>
      <c r="O54" s="84">
        <f t="shared" si="5"/>
        <v>9.9209999999999993E-3</v>
      </c>
      <c r="P54" s="84">
        <f>Source!I71</f>
        <v>6.9810000000000002E-3</v>
      </c>
      <c r="Q54" s="84">
        <f>Source!I75</f>
        <v>2.9399999999999999E-3</v>
      </c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</row>
    <row r="55" spans="1:255" s="37" customFormat="1" ht="12" x14ac:dyDescent="0.2">
      <c r="A55" s="90">
        <v>32</v>
      </c>
      <c r="B55" s="43" t="s">
        <v>24</v>
      </c>
      <c r="C55" s="43" t="s">
        <v>25</v>
      </c>
      <c r="D55" s="43" t="s">
        <v>26</v>
      </c>
      <c r="E55" s="91">
        <f t="shared" si="3"/>
        <v>59.456000000000003</v>
      </c>
      <c r="F55" s="92">
        <f>ROUND( 200, 2 )</f>
        <v>200</v>
      </c>
      <c r="G55" s="93">
        <f t="shared" si="4"/>
        <v>11891</v>
      </c>
      <c r="H55" s="94" t="s">
        <v>538</v>
      </c>
      <c r="I55" s="94" t="s">
        <v>513</v>
      </c>
      <c r="N55" s="84"/>
      <c r="O55" s="84">
        <f t="shared" si="5"/>
        <v>59.456000000000003</v>
      </c>
      <c r="P55" s="84">
        <f>Source!I27</f>
        <v>52.936</v>
      </c>
      <c r="Q55" s="84">
        <f>Source!I47</f>
        <v>6.52</v>
      </c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</row>
    <row r="56" spans="1:255" s="37" customFormat="1" ht="12" x14ac:dyDescent="0.2">
      <c r="A56" s="90">
        <v>33</v>
      </c>
      <c r="B56" s="43" t="s">
        <v>98</v>
      </c>
      <c r="C56" s="43" t="s">
        <v>99</v>
      </c>
      <c r="D56" s="43" t="s">
        <v>100</v>
      </c>
      <c r="E56" s="91">
        <f t="shared" si="3"/>
        <v>3.7999999999999999E-2</v>
      </c>
      <c r="F56" s="92">
        <f>ROUND( 2450, 2 )</f>
        <v>2450</v>
      </c>
      <c r="G56" s="93">
        <f t="shared" si="4"/>
        <v>93</v>
      </c>
      <c r="H56" s="94" t="s">
        <v>538</v>
      </c>
      <c r="I56" s="94" t="s">
        <v>513</v>
      </c>
      <c r="N56" s="84"/>
      <c r="O56" s="84">
        <f t="shared" si="5"/>
        <v>3.7999999999999999E-2</v>
      </c>
      <c r="P56" s="84">
        <f>Source!I57</f>
        <v>3.7999999999999999E-2</v>
      </c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</row>
    <row r="57" spans="1:255" s="37" customFormat="1" ht="12" x14ac:dyDescent="0.2">
      <c r="A57" s="90">
        <v>34</v>
      </c>
      <c r="B57" s="43" t="s">
        <v>68</v>
      </c>
      <c r="C57" s="43" t="s">
        <v>69</v>
      </c>
      <c r="D57" s="43" t="s">
        <v>70</v>
      </c>
      <c r="E57" s="91">
        <f t="shared" si="3"/>
        <v>42</v>
      </c>
      <c r="F57" s="92">
        <f>ROUND( 220.5, 2 )</f>
        <v>220.5</v>
      </c>
      <c r="G57" s="93">
        <f t="shared" si="4"/>
        <v>9261</v>
      </c>
      <c r="H57" s="94" t="s">
        <v>538</v>
      </c>
      <c r="I57" s="94" t="s">
        <v>513</v>
      </c>
      <c r="N57" s="84"/>
      <c r="O57" s="84">
        <f t="shared" si="5"/>
        <v>42</v>
      </c>
      <c r="P57" s="84">
        <f>Source!I43</f>
        <v>42</v>
      </c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</row>
    <row r="58" spans="1:255" s="37" customFormat="1" ht="12" x14ac:dyDescent="0.2">
      <c r="A58" s="90">
        <v>35</v>
      </c>
      <c r="B58" s="43" t="s">
        <v>118</v>
      </c>
      <c r="C58" s="43" t="s">
        <v>119</v>
      </c>
      <c r="D58" s="43" t="s">
        <v>81</v>
      </c>
      <c r="E58" s="91">
        <f t="shared" si="3"/>
        <v>6.239999999999999E-3</v>
      </c>
      <c r="F58" s="92">
        <f>ROUND( 108333, 2 )</f>
        <v>108333</v>
      </c>
      <c r="G58" s="93">
        <f t="shared" si="4"/>
        <v>676</v>
      </c>
      <c r="H58" s="94" t="s">
        <v>538</v>
      </c>
      <c r="I58" s="94" t="s">
        <v>513</v>
      </c>
      <c r="N58" s="84"/>
      <c r="O58" s="84">
        <f t="shared" si="5"/>
        <v>6.239999999999999E-3</v>
      </c>
      <c r="P58" s="84">
        <f>Source!I65</f>
        <v>6.239999999999999E-3</v>
      </c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</row>
    <row r="59" spans="1:255" x14ac:dyDescent="0.2">
      <c r="A59" s="29"/>
      <c r="B59" s="29"/>
      <c r="C59" s="87" t="s">
        <v>482</v>
      </c>
      <c r="D59" s="29"/>
      <c r="E59" s="29"/>
      <c r="F59" s="29"/>
      <c r="G59" s="88">
        <f>ROUND(SUM(G48:G58),0)</f>
        <v>211594</v>
      </c>
      <c r="H59" s="29"/>
      <c r="I59" s="29"/>
      <c r="J59" s="23"/>
      <c r="K59" s="23"/>
      <c r="L59" s="23"/>
      <c r="M59" s="51">
        <f>G59</f>
        <v>211594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</row>
    <row r="61" spans="1:255" x14ac:dyDescent="0.2">
      <c r="C61" s="85" t="s">
        <v>199</v>
      </c>
      <c r="G61" s="86">
        <f>ROUND(SUM(M21:M61),0)</f>
        <v>238921</v>
      </c>
    </row>
    <row r="64" spans="1:255" x14ac:dyDescent="0.2">
      <c r="A64" s="73" t="s">
        <v>493</v>
      </c>
      <c r="B64" s="73"/>
      <c r="C64" s="75"/>
      <c r="D64" s="74"/>
      <c r="E64" s="74"/>
      <c r="F64" s="97"/>
      <c r="G64" s="97"/>
      <c r="BY64" s="76">
        <f>C64</f>
        <v>0</v>
      </c>
      <c r="BZ64" s="76">
        <f>F64</f>
        <v>0</v>
      </c>
      <c r="IU64" s="23"/>
    </row>
    <row r="65" spans="1:255" s="96" customFormat="1" ht="11.25" x14ac:dyDescent="0.2">
      <c r="A65" s="95"/>
      <c r="B65" s="95"/>
      <c r="C65" s="98" t="s">
        <v>489</v>
      </c>
      <c r="D65" s="98"/>
      <c r="E65" s="98"/>
      <c r="F65" s="98" t="s">
        <v>490</v>
      </c>
      <c r="G65" s="98"/>
    </row>
    <row r="66" spans="1:255" x14ac:dyDescent="0.2">
      <c r="A66" s="18"/>
      <c r="B66" s="18"/>
      <c r="C66" s="18"/>
      <c r="D66" s="11" t="s">
        <v>491</v>
      </c>
      <c r="E66" s="18"/>
      <c r="F66" s="18"/>
      <c r="G66" s="18"/>
    </row>
    <row r="67" spans="1:255" x14ac:dyDescent="0.2">
      <c r="A67" s="73" t="s">
        <v>494</v>
      </c>
      <c r="B67" s="73"/>
      <c r="C67" s="75"/>
      <c r="D67" s="74"/>
      <c r="E67" s="74"/>
      <c r="F67" s="97"/>
      <c r="G67" s="97"/>
      <c r="BY67" s="76">
        <f>C67</f>
        <v>0</v>
      </c>
      <c r="BZ67" s="76">
        <f>F67</f>
        <v>0</v>
      </c>
      <c r="IU67" s="23"/>
    </row>
    <row r="68" spans="1:255" s="96" customFormat="1" ht="11.25" x14ac:dyDescent="0.2">
      <c r="A68" s="95"/>
      <c r="B68" s="95"/>
      <c r="C68" s="98" t="s">
        <v>489</v>
      </c>
      <c r="D68" s="98"/>
      <c r="E68" s="98"/>
      <c r="F68" s="98" t="s">
        <v>490</v>
      </c>
      <c r="G68" s="98"/>
    </row>
    <row r="69" spans="1:255" x14ac:dyDescent="0.2">
      <c r="A69" s="18"/>
      <c r="B69" s="18"/>
      <c r="C69" s="18"/>
      <c r="D69" s="11" t="s">
        <v>491</v>
      </c>
      <c r="E69" s="18"/>
      <c r="F69" s="18"/>
      <c r="G69" s="18"/>
    </row>
    <row r="71" spans="1:255" x14ac:dyDescent="0.2">
      <c r="A71" s="28"/>
      <c r="B71" s="28"/>
    </row>
  </sheetData>
  <mergeCells count="19">
    <mergeCell ref="A1:G1"/>
    <mergeCell ref="A2:G2"/>
    <mergeCell ref="C3:G3"/>
    <mergeCell ref="C4:G4"/>
    <mergeCell ref="A10:G10"/>
    <mergeCell ref="A11:G11"/>
    <mergeCell ref="A12:G12"/>
    <mergeCell ref="B13:G13"/>
    <mergeCell ref="C5:G5"/>
    <mergeCell ref="C6:G6"/>
    <mergeCell ref="A8:G8"/>
    <mergeCell ref="A9:G9"/>
    <mergeCell ref="F67:G67"/>
    <mergeCell ref="C68:E68"/>
    <mergeCell ref="F68:G68"/>
    <mergeCell ref="A14:G14"/>
    <mergeCell ref="F64:G64"/>
    <mergeCell ref="C65:E65"/>
    <mergeCell ref="F65:G65"/>
  </mergeCells>
  <phoneticPr fontId="12" type="noConversion"/>
  <pageMargins left="0.75" right="0.75" top="1" bottom="1" header="0.5" footer="0.5"/>
  <pageSetup paperSize="9" orientation="portrait" r:id="rId1"/>
  <headerFooter alignWithMargins="0"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82"/>
  <sheetViews>
    <sheetView tabSelected="1" zoomScale="120" workbookViewId="0">
      <selection activeCell="A181" sqref="A181"/>
    </sheetView>
  </sheetViews>
  <sheetFormatPr defaultColWidth="0" defaultRowHeight="12.75" outlineLevelRow="1" x14ac:dyDescent="0.2"/>
  <cols>
    <col min="1" max="1" width="5.7109375" customWidth="1"/>
    <col min="2" max="2" width="16.7109375" customWidth="1"/>
    <col min="3" max="3" width="42.7109375" customWidth="1"/>
    <col min="4" max="4" width="10.7109375" customWidth="1"/>
    <col min="5" max="5" width="7.7109375" customWidth="1"/>
    <col min="6" max="6" width="11.7109375" customWidth="1"/>
    <col min="7" max="9" width="10.7109375" customWidth="1"/>
    <col min="10" max="10" width="11.7109375" customWidth="1"/>
    <col min="11" max="13" width="10.7109375" customWidth="1"/>
    <col min="14" max="24" width="9.140625" customWidth="1"/>
    <col min="25" max="69" width="0" hidden="1" customWidth="1"/>
    <col min="70" max="71" width="101.7109375" hidden="1" customWidth="1"/>
    <col min="72" max="72" width="142.7109375" hidden="1" customWidth="1"/>
    <col min="73" max="74" width="163.7109375" hidden="1" customWidth="1"/>
    <col min="75" max="75" width="21.7109375" hidden="1" customWidth="1"/>
    <col min="76" max="76" width="0" hidden="1" customWidth="1"/>
    <col min="77" max="77" width="71.7109375" hidden="1" customWidth="1"/>
    <col min="78" max="78" width="22.7109375" hidden="1" customWidth="1"/>
  </cols>
  <sheetData>
    <row r="1" spans="1:255" s="15" customFormat="1" ht="11.25" x14ac:dyDescent="0.2">
      <c r="A1" s="15" t="s">
        <v>377</v>
      </c>
    </row>
    <row r="2" spans="1:255" hidden="1" outlineLevel="1" x14ac:dyDescent="0.2">
      <c r="J2" s="144" t="s">
        <v>378</v>
      </c>
      <c r="K2" s="144"/>
      <c r="L2" s="144"/>
      <c r="M2" s="144"/>
    </row>
    <row r="3" spans="1:255" hidden="1" outlineLevel="1" x14ac:dyDescent="0.2">
      <c r="J3" s="144" t="s">
        <v>379</v>
      </c>
      <c r="K3" s="144"/>
      <c r="L3" s="144"/>
      <c r="M3" s="144"/>
    </row>
    <row r="4" spans="1:255" hidden="1" outlineLevel="1" x14ac:dyDescent="0.2">
      <c r="J4" s="144" t="s">
        <v>380</v>
      </c>
      <c r="K4" s="144"/>
      <c r="L4" s="144"/>
      <c r="M4" s="144"/>
    </row>
    <row r="5" spans="1:255" s="14" customFormat="1" ht="11.25" hidden="1" outlineLevel="1" x14ac:dyDescent="0.2">
      <c r="L5" s="145" t="s">
        <v>381</v>
      </c>
      <c r="M5" s="138"/>
    </row>
    <row r="6" spans="1:255" s="16" customFormat="1" ht="9.75" hidden="1" outlineLevel="1" x14ac:dyDescent="0.2">
      <c r="K6" s="17" t="s">
        <v>382</v>
      </c>
      <c r="L6" s="143" t="s">
        <v>383</v>
      </c>
      <c r="M6" s="131"/>
    </row>
    <row r="7" spans="1:255" hidden="1" outlineLevel="1" x14ac:dyDescent="0.2">
      <c r="A7" s="21" t="s">
        <v>384</v>
      </c>
      <c r="B7" s="19"/>
      <c r="C7" s="108"/>
      <c r="D7" s="109"/>
      <c r="E7" s="109"/>
      <c r="F7" s="109"/>
      <c r="G7" s="109"/>
      <c r="H7" s="109"/>
      <c r="I7" s="109"/>
      <c r="K7" s="17" t="s">
        <v>385</v>
      </c>
      <c r="L7" s="137"/>
      <c r="M7" s="142"/>
      <c r="BR7" s="22">
        <f>C7</f>
        <v>0</v>
      </c>
      <c r="IU7" s="23"/>
    </row>
    <row r="8" spans="1:255" hidden="1" outlineLevel="1" x14ac:dyDescent="0.2">
      <c r="A8" s="21" t="s">
        <v>386</v>
      </c>
      <c r="B8" s="19"/>
      <c r="C8" s="103"/>
      <c r="D8" s="104"/>
      <c r="E8" s="104"/>
      <c r="F8" s="104"/>
      <c r="G8" s="104"/>
      <c r="H8" s="104"/>
      <c r="I8" s="104"/>
      <c r="K8" s="17" t="s">
        <v>385</v>
      </c>
      <c r="L8" s="137"/>
      <c r="M8" s="142"/>
      <c r="BR8" s="22">
        <f>C8</f>
        <v>0</v>
      </c>
      <c r="IU8" s="23"/>
    </row>
    <row r="9" spans="1:255" hidden="1" outlineLevel="1" x14ac:dyDescent="0.2">
      <c r="A9" s="21" t="s">
        <v>387</v>
      </c>
      <c r="B9" s="19"/>
      <c r="C9" s="103"/>
      <c r="D9" s="104"/>
      <c r="E9" s="104"/>
      <c r="F9" s="104"/>
      <c r="G9" s="104"/>
      <c r="H9" s="104"/>
      <c r="I9" s="104"/>
      <c r="K9" s="17" t="s">
        <v>385</v>
      </c>
      <c r="L9" s="137"/>
      <c r="M9" s="142"/>
      <c r="BR9" s="22">
        <f>C9</f>
        <v>0</v>
      </c>
      <c r="IU9" s="23"/>
    </row>
    <row r="10" spans="1:255" hidden="1" outlineLevel="1" x14ac:dyDescent="0.2">
      <c r="A10" s="21" t="s">
        <v>388</v>
      </c>
      <c r="B10" s="19"/>
      <c r="C10" s="103"/>
      <c r="D10" s="104"/>
      <c r="E10" s="104"/>
      <c r="F10" s="104"/>
      <c r="G10" s="104"/>
      <c r="H10" s="104"/>
      <c r="I10" s="104"/>
      <c r="K10" s="17" t="s">
        <v>385</v>
      </c>
      <c r="L10" s="137"/>
      <c r="M10" s="142"/>
      <c r="BR10" s="22">
        <f>C10</f>
        <v>0</v>
      </c>
      <c r="IU10" s="23"/>
    </row>
    <row r="11" spans="1:255" hidden="1" outlineLevel="1" x14ac:dyDescent="0.2">
      <c r="A11" s="21" t="s">
        <v>389</v>
      </c>
      <c r="C11" s="136"/>
      <c r="D11" s="104"/>
      <c r="E11" s="104"/>
      <c r="F11" s="104"/>
      <c r="G11" s="104"/>
      <c r="H11" s="104"/>
      <c r="I11" s="104"/>
      <c r="J11" s="14"/>
      <c r="K11" s="14"/>
      <c r="L11" s="137"/>
      <c r="M11" s="138"/>
      <c r="BS11" s="25">
        <f>C11</f>
        <v>0</v>
      </c>
      <c r="IU11" s="23"/>
    </row>
    <row r="12" spans="1:255" hidden="1" outlineLevel="1" x14ac:dyDescent="0.2">
      <c r="A12" s="21" t="s">
        <v>390</v>
      </c>
      <c r="C12" s="136" t="s">
        <v>5</v>
      </c>
      <c r="D12" s="104"/>
      <c r="E12" s="104"/>
      <c r="F12" s="104"/>
      <c r="G12" s="104"/>
      <c r="H12" s="104"/>
      <c r="I12" s="104"/>
      <c r="J12" s="14"/>
      <c r="K12" s="14"/>
      <c r="L12" s="137"/>
      <c r="M12" s="138"/>
      <c r="BS12" s="25" t="str">
        <f>C12</f>
        <v>Реконструкция  административного здания   Глазуновского участка</v>
      </c>
      <c r="IU12" s="23"/>
    </row>
    <row r="13" spans="1:255" hidden="1" outlineLevel="1" x14ac:dyDescent="0.2">
      <c r="A13" s="21" t="s">
        <v>391</v>
      </c>
      <c r="C13" s="136"/>
      <c r="D13" s="104"/>
      <c r="E13" s="104"/>
      <c r="F13" s="104"/>
      <c r="G13" s="104"/>
      <c r="H13" s="104"/>
      <c r="I13" s="104"/>
      <c r="K13" s="17" t="s">
        <v>392</v>
      </c>
      <c r="L13" s="137"/>
      <c r="M13" s="138"/>
      <c r="BS13" s="25">
        <f>C13</f>
        <v>0</v>
      </c>
      <c r="IU13" s="23"/>
    </row>
    <row r="14" spans="1:255" hidden="1" outlineLevel="1" x14ac:dyDescent="0.2">
      <c r="I14" s="139" t="s">
        <v>393</v>
      </c>
      <c r="J14" s="139"/>
      <c r="K14" s="26" t="s">
        <v>394</v>
      </c>
      <c r="L14" s="140"/>
      <c r="M14" s="141"/>
      <c r="BW14" s="27">
        <f>L14</f>
        <v>0</v>
      </c>
      <c r="IU14" s="23"/>
    </row>
    <row r="15" spans="1:255" hidden="1" outlineLevel="1" x14ac:dyDescent="0.2">
      <c r="K15" s="26" t="s">
        <v>395</v>
      </c>
      <c r="L15" s="128"/>
      <c r="M15" s="129"/>
    </row>
    <row r="16" spans="1:255" s="16" customFormat="1" hidden="1" outlineLevel="1" x14ac:dyDescent="0.2">
      <c r="K16" s="17" t="s">
        <v>396</v>
      </c>
      <c r="L16" s="130"/>
      <c r="M16" s="131"/>
    </row>
    <row r="17" spans="1:255" hidden="1" outlineLevel="1" x14ac:dyDescent="0.2"/>
    <row r="18" spans="1:255" hidden="1" outlineLevel="1" x14ac:dyDescent="0.2">
      <c r="I18" s="132" t="s">
        <v>397</v>
      </c>
      <c r="J18" s="132" t="s">
        <v>398</v>
      </c>
      <c r="K18" s="134" t="s">
        <v>399</v>
      </c>
      <c r="L18" s="135"/>
    </row>
    <row r="19" spans="1:255" ht="13.5" hidden="1" outlineLevel="1" thickBot="1" x14ac:dyDescent="0.25">
      <c r="I19" s="133"/>
      <c r="J19" s="133"/>
      <c r="K19" s="30" t="s">
        <v>400</v>
      </c>
      <c r="L19" s="30" t="s">
        <v>401</v>
      </c>
    </row>
    <row r="20" spans="1:255" ht="14.25" hidden="1" outlineLevel="1" thickBot="1" x14ac:dyDescent="0.3">
      <c r="C20" s="124" t="s">
        <v>402</v>
      </c>
      <c r="D20" s="101"/>
      <c r="E20" s="101"/>
      <c r="F20" s="101"/>
      <c r="G20" s="101"/>
      <c r="H20" s="125"/>
      <c r="I20" s="31"/>
      <c r="J20" s="32"/>
      <c r="K20" s="33"/>
      <c r="L20" s="33"/>
      <c r="M20" s="34"/>
    </row>
    <row r="21" spans="1:255" ht="13.5" hidden="1" outlineLevel="1" x14ac:dyDescent="0.25">
      <c r="C21" s="124" t="s">
        <v>403</v>
      </c>
      <c r="D21" s="101"/>
      <c r="E21" s="101"/>
      <c r="F21" s="101"/>
      <c r="G21" s="101"/>
      <c r="H21" s="101"/>
    </row>
    <row r="22" spans="1:255" hidden="1" outlineLevel="1" x14ac:dyDescent="0.2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255" hidden="1" outlineLevel="1" x14ac:dyDescent="0.2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35">
        <f>A23</f>
        <v>0</v>
      </c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</row>
    <row r="24" spans="1:255" hidden="1" outlineLevel="1" x14ac:dyDescent="0.2">
      <c r="A24" s="16" t="s">
        <v>404</v>
      </c>
    </row>
    <row r="25" spans="1:255" hidden="1" outlineLevel="1" x14ac:dyDescent="0.2">
      <c r="A25" s="16" t="s">
        <v>405</v>
      </c>
    </row>
    <row r="26" spans="1:255" hidden="1" outlineLevel="1" x14ac:dyDescent="0.2">
      <c r="A26" s="16" t="s">
        <v>406</v>
      </c>
      <c r="B26" s="16"/>
      <c r="C26" s="16"/>
      <c r="D26" s="16"/>
      <c r="E26" s="121">
        <f>J165/1000</f>
        <v>347.29320000000001</v>
      </c>
      <c r="F26" s="122"/>
      <c r="G26" s="16" t="s">
        <v>407</v>
      </c>
      <c r="H26" s="16"/>
      <c r="I26" s="16"/>
      <c r="J26" s="16"/>
      <c r="K26" s="16"/>
      <c r="L26" s="16"/>
      <c r="M26" s="16"/>
    </row>
    <row r="27" spans="1:255" collapsed="1" x14ac:dyDescent="0.2"/>
    <row r="28" spans="1:255" outlineLevel="1" x14ac:dyDescent="0.2">
      <c r="M28" s="36"/>
    </row>
    <row r="29" spans="1:255" outlineLevel="1" x14ac:dyDescent="0.2"/>
    <row r="30" spans="1:255" outlineLevel="1" x14ac:dyDescent="0.2">
      <c r="A30" s="21" t="s">
        <v>389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BT30" s="38">
        <f>C30</f>
        <v>0</v>
      </c>
      <c r="IU30" s="23"/>
    </row>
    <row r="31" spans="1:255" outlineLevel="1" x14ac:dyDescent="0.2">
      <c r="A31" s="21" t="s">
        <v>390</v>
      </c>
      <c r="C31" s="146" t="s">
        <v>542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BT31" s="38" t="str">
        <f>C31</f>
        <v>Реконструкция  административного здания   п. Глазуновка, ул. 50 лет Октября, 3</v>
      </c>
      <c r="IU31" s="23"/>
    </row>
    <row r="32" spans="1:255" outlineLevel="1" x14ac:dyDescent="0.2">
      <c r="A32" s="21" t="s">
        <v>408</v>
      </c>
      <c r="C32" s="123" t="s">
        <v>409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BT32" s="39" t="str">
        <f>C32</f>
        <v xml:space="preserve"> </v>
      </c>
      <c r="IU32" s="23"/>
    </row>
    <row r="33" spans="1:255" ht="18.75" outlineLevel="1" x14ac:dyDescent="0.3">
      <c r="A33" s="147" t="s">
        <v>410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</row>
    <row r="34" spans="1:255" outlineLevel="1" x14ac:dyDescent="0.2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Y34" s="23">
        <v>3</v>
      </c>
      <c r="Z34" s="23" t="s">
        <v>411</v>
      </c>
      <c r="AA34" s="23"/>
      <c r="AB34" s="23" t="s">
        <v>412</v>
      </c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35">
        <f>A34</f>
        <v>0</v>
      </c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</row>
    <row r="35" spans="1:255" outlineLevel="1" x14ac:dyDescent="0.2">
      <c r="A35" s="149" t="s">
        <v>413</v>
      </c>
      <c r="B35" s="150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BT35" s="38">
        <f>C35</f>
        <v>0</v>
      </c>
      <c r="IU35" s="23"/>
    </row>
    <row r="36" spans="1:255" outlineLevel="1" x14ac:dyDescent="0.2">
      <c r="A36" s="152" t="s">
        <v>414</v>
      </c>
      <c r="B36" s="150"/>
      <c r="C36" s="150"/>
      <c r="D36" s="150"/>
      <c r="E36" s="150"/>
      <c r="F36" s="150"/>
      <c r="G36" s="150"/>
      <c r="H36" s="150"/>
      <c r="I36" s="153" t="s">
        <v>415</v>
      </c>
      <c r="J36" s="150"/>
      <c r="K36" s="154"/>
      <c r="L36" s="154">
        <f>I148/1000</f>
        <v>42.686</v>
      </c>
      <c r="M36" s="152" t="s">
        <v>416</v>
      </c>
    </row>
    <row r="37" spans="1:255" outlineLevel="1" x14ac:dyDescent="0.2">
      <c r="A37" s="152" t="s">
        <v>405</v>
      </c>
      <c r="B37" s="150"/>
      <c r="C37" s="150"/>
      <c r="D37" s="150"/>
      <c r="E37" s="150"/>
      <c r="F37" s="150"/>
      <c r="G37" s="150"/>
      <c r="H37" s="150"/>
      <c r="I37" s="153" t="s">
        <v>417</v>
      </c>
      <c r="J37" s="150"/>
      <c r="K37" s="154"/>
      <c r="L37" s="154">
        <f>CW136</f>
        <v>274.64536400000003</v>
      </c>
      <c r="M37" s="152" t="s">
        <v>418</v>
      </c>
    </row>
    <row r="38" spans="1:255" ht="13.5" outlineLevel="1" thickBot="1" x14ac:dyDescent="0.25">
      <c r="A38" s="150"/>
      <c r="B38" s="150"/>
      <c r="C38" s="150"/>
      <c r="D38" s="150"/>
      <c r="E38" s="150"/>
      <c r="F38" s="150"/>
      <c r="G38" s="150"/>
      <c r="H38" s="150"/>
      <c r="I38" s="153" t="s">
        <v>419</v>
      </c>
      <c r="J38" s="150"/>
      <c r="K38" s="154"/>
      <c r="L38" s="154">
        <f>(CZ136+DB136)/1000</f>
        <v>2.4710000000000001</v>
      </c>
      <c r="M38" s="152" t="s">
        <v>416</v>
      </c>
    </row>
    <row r="39" spans="1:255" ht="13.5" thickBot="1" x14ac:dyDescent="0.25">
      <c r="A39" s="155" t="s">
        <v>420</v>
      </c>
      <c r="B39" s="156" t="s">
        <v>421</v>
      </c>
      <c r="C39" s="156"/>
      <c r="D39" s="156" t="s">
        <v>424</v>
      </c>
      <c r="E39" s="156" t="s">
        <v>427</v>
      </c>
      <c r="F39" s="157" t="s">
        <v>429</v>
      </c>
      <c r="G39" s="158"/>
      <c r="H39" s="158"/>
      <c r="I39" s="159"/>
      <c r="J39" s="157" t="s">
        <v>435</v>
      </c>
      <c r="K39" s="158"/>
      <c r="L39" s="158"/>
      <c r="M39" s="159"/>
    </row>
    <row r="40" spans="1:255" ht="13.5" thickBot="1" x14ac:dyDescent="0.25">
      <c r="A40" s="160"/>
      <c r="B40" s="161" t="s">
        <v>422</v>
      </c>
      <c r="C40" s="161" t="s">
        <v>423</v>
      </c>
      <c r="D40" s="161" t="s">
        <v>425</v>
      </c>
      <c r="E40" s="161" t="s">
        <v>428</v>
      </c>
      <c r="F40" s="156"/>
      <c r="G40" s="157" t="s">
        <v>430</v>
      </c>
      <c r="H40" s="158"/>
      <c r="I40" s="159"/>
      <c r="J40" s="156"/>
      <c r="K40" s="157" t="s">
        <v>430</v>
      </c>
      <c r="L40" s="158"/>
      <c r="M40" s="159"/>
    </row>
    <row r="41" spans="1:255" x14ac:dyDescent="0.2">
      <c r="A41" s="160"/>
      <c r="B41" s="161"/>
      <c r="C41" s="161"/>
      <c r="D41" s="161" t="s">
        <v>426</v>
      </c>
      <c r="E41" s="161"/>
      <c r="F41" s="161" t="s">
        <v>199</v>
      </c>
      <c r="G41" s="156" t="s">
        <v>175</v>
      </c>
      <c r="H41" s="156" t="s">
        <v>431</v>
      </c>
      <c r="I41" s="156" t="s">
        <v>433</v>
      </c>
      <c r="J41" s="161" t="s">
        <v>199</v>
      </c>
      <c r="K41" s="156" t="s">
        <v>175</v>
      </c>
      <c r="L41" s="156" t="s">
        <v>431</v>
      </c>
      <c r="M41" s="156" t="s">
        <v>433</v>
      </c>
    </row>
    <row r="42" spans="1:255" ht="13.5" thickBot="1" x14ac:dyDescent="0.25">
      <c r="A42" s="162"/>
      <c r="B42" s="163"/>
      <c r="C42" s="163"/>
      <c r="D42" s="163"/>
      <c r="E42" s="163"/>
      <c r="F42" s="163"/>
      <c r="G42" s="163" t="s">
        <v>409</v>
      </c>
      <c r="H42" s="163" t="s">
        <v>432</v>
      </c>
      <c r="I42" s="163" t="s">
        <v>434</v>
      </c>
      <c r="J42" s="163"/>
      <c r="K42" s="163" t="s">
        <v>409</v>
      </c>
      <c r="L42" s="163" t="s">
        <v>432</v>
      </c>
      <c r="M42" s="163" t="s">
        <v>434</v>
      </c>
    </row>
    <row r="43" spans="1:255" ht="13.5" thickBot="1" x14ac:dyDescent="0.25">
      <c r="A43" s="164">
        <v>1</v>
      </c>
      <c r="B43" s="164">
        <v>2</v>
      </c>
      <c r="C43" s="164">
        <v>3</v>
      </c>
      <c r="D43" s="164">
        <v>4</v>
      </c>
      <c r="E43" s="164">
        <v>5</v>
      </c>
      <c r="F43" s="164">
        <v>6</v>
      </c>
      <c r="G43" s="164">
        <v>7</v>
      </c>
      <c r="H43" s="164">
        <v>8</v>
      </c>
      <c r="I43" s="164">
        <v>9</v>
      </c>
      <c r="J43" s="164">
        <v>10</v>
      </c>
      <c r="K43" s="164">
        <v>11</v>
      </c>
      <c r="L43" s="164">
        <v>12</v>
      </c>
      <c r="M43" s="164">
        <v>13</v>
      </c>
    </row>
    <row r="44" spans="1:255" ht="48" x14ac:dyDescent="0.2">
      <c r="A44" s="165">
        <v>3</v>
      </c>
      <c r="B44" s="166" t="s">
        <v>15</v>
      </c>
      <c r="C44" s="167" t="s">
        <v>541</v>
      </c>
      <c r="D44" s="168" t="s">
        <v>17</v>
      </c>
      <c r="E44" s="169">
        <v>0.52</v>
      </c>
      <c r="F44" s="170">
        <f>Source!AC24+Source!AD24+Source!AF24</f>
        <v>312.69</v>
      </c>
      <c r="G44" s="170">
        <v>285.45999999999998</v>
      </c>
      <c r="H44" s="170">
        <v>27.23</v>
      </c>
      <c r="I44" s="170">
        <v>5.32</v>
      </c>
      <c r="J44" s="171">
        <f>Source!O24</f>
        <v>162</v>
      </c>
      <c r="K44" s="171">
        <f>Source!S24</f>
        <v>148</v>
      </c>
      <c r="L44" s="171">
        <f>Source!Q24</f>
        <v>14</v>
      </c>
      <c r="M44" s="172">
        <f>Source!R24</f>
        <v>3</v>
      </c>
    </row>
    <row r="45" spans="1:255" x14ac:dyDescent="0.2">
      <c r="A45" s="173"/>
      <c r="B45" s="174"/>
      <c r="C45" s="175" t="s">
        <v>436</v>
      </c>
      <c r="D45" s="174"/>
      <c r="E45" s="176">
        <v>105</v>
      </c>
      <c r="F45" s="177" t="s">
        <v>437</v>
      </c>
      <c r="G45" s="174"/>
      <c r="H45" s="174"/>
      <c r="I45" s="174"/>
      <c r="J45" s="178">
        <f>Source!X24</f>
        <v>159</v>
      </c>
      <c r="K45" s="174"/>
      <c r="L45" s="174"/>
      <c r="M45" s="179"/>
    </row>
    <row r="46" spans="1:255" x14ac:dyDescent="0.2">
      <c r="A46" s="180"/>
      <c r="B46" s="181"/>
      <c r="C46" s="182" t="s">
        <v>438</v>
      </c>
      <c r="D46" s="181"/>
      <c r="E46" s="183">
        <v>55</v>
      </c>
      <c r="F46" s="184" t="s">
        <v>437</v>
      </c>
      <c r="G46" s="181"/>
      <c r="H46" s="181"/>
      <c r="I46" s="181"/>
      <c r="J46" s="185">
        <f>Source!Y24</f>
        <v>83</v>
      </c>
      <c r="K46" s="181"/>
      <c r="L46" s="181"/>
      <c r="M46" s="186"/>
    </row>
    <row r="47" spans="1:255" x14ac:dyDescent="0.2">
      <c r="A47" s="187"/>
      <c r="B47" s="188"/>
      <c r="C47" s="189" t="s">
        <v>439</v>
      </c>
      <c r="D47" s="188"/>
      <c r="E47" s="190"/>
      <c r="F47" s="191"/>
      <c r="G47" s="188"/>
      <c r="H47" s="188"/>
      <c r="I47" s="188"/>
      <c r="J47" s="192">
        <f>J44+J45+J46</f>
        <v>404</v>
      </c>
      <c r="K47" s="188"/>
      <c r="L47" s="188"/>
      <c r="M47" s="193"/>
    </row>
    <row r="48" spans="1:255" x14ac:dyDescent="0.2">
      <c r="A48" s="180"/>
      <c r="B48" s="182" t="s">
        <v>440</v>
      </c>
      <c r="C48" s="182" t="s">
        <v>441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6"/>
    </row>
    <row r="49" spans="1:13" x14ac:dyDescent="0.2">
      <c r="A49" s="180"/>
      <c r="B49" s="182" t="s">
        <v>442</v>
      </c>
      <c r="C49" s="182" t="s">
        <v>443</v>
      </c>
      <c r="D49" s="181"/>
      <c r="E49" s="181"/>
      <c r="F49" s="181"/>
      <c r="G49" s="181"/>
      <c r="H49" s="181"/>
      <c r="I49" s="181"/>
      <c r="J49" s="181"/>
      <c r="K49" s="181"/>
      <c r="L49" s="181"/>
      <c r="M49" s="186"/>
    </row>
    <row r="50" spans="1:13" x14ac:dyDescent="0.2">
      <c r="A50" s="180"/>
      <c r="B50" s="182" t="s">
        <v>444</v>
      </c>
      <c r="C50" s="182" t="s">
        <v>445</v>
      </c>
      <c r="D50" s="181"/>
      <c r="E50" s="181"/>
      <c r="F50" s="181"/>
      <c r="G50" s="181"/>
      <c r="H50" s="181"/>
      <c r="I50" s="181"/>
      <c r="J50" s="181"/>
      <c r="K50" s="181"/>
      <c r="L50" s="181"/>
      <c r="M50" s="186"/>
    </row>
    <row r="51" spans="1:13" hidden="1" x14ac:dyDescent="0.2">
      <c r="A51" s="194" t="s">
        <v>23</v>
      </c>
      <c r="B51" s="195" t="s">
        <v>24</v>
      </c>
      <c r="C51" s="196" t="s">
        <v>25</v>
      </c>
      <c r="D51" s="197" t="s">
        <v>26</v>
      </c>
      <c r="E51" s="198">
        <f>Source!I26</f>
        <v>52.936</v>
      </c>
      <c r="F51" s="199">
        <v>30.09</v>
      </c>
      <c r="G51" s="199"/>
      <c r="H51" s="199"/>
      <c r="I51" s="199"/>
      <c r="J51" s="200">
        <f>Source!O26</f>
        <v>1593</v>
      </c>
      <c r="K51" s="200"/>
      <c r="L51" s="200"/>
      <c r="M51" s="201"/>
    </row>
    <row r="52" spans="1:13" hidden="1" x14ac:dyDescent="0.2">
      <c r="A52" s="173"/>
      <c r="B52" s="177" t="s">
        <v>446</v>
      </c>
      <c r="C52" s="177" t="s">
        <v>447</v>
      </c>
      <c r="D52" s="174"/>
      <c r="E52" s="174"/>
      <c r="F52" s="174"/>
      <c r="G52" s="174"/>
      <c r="H52" s="174"/>
      <c r="I52" s="174"/>
      <c r="J52" s="174"/>
      <c r="K52" s="174"/>
      <c r="L52" s="174"/>
      <c r="M52" s="179"/>
    </row>
    <row r="53" spans="1:13" hidden="1" x14ac:dyDescent="0.2">
      <c r="A53" s="194" t="s">
        <v>31</v>
      </c>
      <c r="B53" s="195" t="s">
        <v>32</v>
      </c>
      <c r="C53" s="196" t="s">
        <v>33</v>
      </c>
      <c r="D53" s="197" t="s">
        <v>34</v>
      </c>
      <c r="E53" s="198">
        <f>Source!I28</f>
        <v>15.132000000000001</v>
      </c>
      <c r="F53" s="199">
        <v>7.82</v>
      </c>
      <c r="G53" s="199"/>
      <c r="H53" s="199"/>
      <c r="I53" s="199"/>
      <c r="J53" s="200">
        <f>Source!O28</f>
        <v>118</v>
      </c>
      <c r="K53" s="200"/>
      <c r="L53" s="200"/>
      <c r="M53" s="201"/>
    </row>
    <row r="54" spans="1:13" hidden="1" x14ac:dyDescent="0.2">
      <c r="A54" s="173"/>
      <c r="B54" s="177" t="s">
        <v>446</v>
      </c>
      <c r="C54" s="177" t="s">
        <v>448</v>
      </c>
      <c r="D54" s="174"/>
      <c r="E54" s="174"/>
      <c r="F54" s="174"/>
      <c r="G54" s="174"/>
      <c r="H54" s="174"/>
      <c r="I54" s="174"/>
      <c r="J54" s="174"/>
      <c r="K54" s="174"/>
      <c r="L54" s="174"/>
      <c r="M54" s="179"/>
    </row>
    <row r="55" spans="1:13" ht="24" x14ac:dyDescent="0.2">
      <c r="A55" s="194">
        <v>5</v>
      </c>
      <c r="B55" s="195" t="s">
        <v>37</v>
      </c>
      <c r="C55" s="196" t="s">
        <v>38</v>
      </c>
      <c r="D55" s="197" t="s">
        <v>17</v>
      </c>
      <c r="E55" s="198">
        <v>0.21</v>
      </c>
      <c r="F55" s="199">
        <f>Source!AC30+Source!AD30+Source!AF30</f>
        <v>1767.24</v>
      </c>
      <c r="G55" s="199">
        <v>1525.29</v>
      </c>
      <c r="H55" s="199">
        <v>241.95</v>
      </c>
      <c r="I55" s="199">
        <v>104.49</v>
      </c>
      <c r="J55" s="200">
        <f>Source!O30</f>
        <v>371</v>
      </c>
      <c r="K55" s="200">
        <f>Source!S30</f>
        <v>320</v>
      </c>
      <c r="L55" s="200">
        <f>Source!Q30</f>
        <v>51</v>
      </c>
      <c r="M55" s="201">
        <f>Source!R30</f>
        <v>22</v>
      </c>
    </row>
    <row r="56" spans="1:13" x14ac:dyDescent="0.2">
      <c r="A56" s="173"/>
      <c r="B56" s="174"/>
      <c r="C56" s="175" t="s">
        <v>436</v>
      </c>
      <c r="D56" s="174"/>
      <c r="E56" s="176">
        <v>110</v>
      </c>
      <c r="F56" s="177" t="s">
        <v>437</v>
      </c>
      <c r="G56" s="174"/>
      <c r="H56" s="174"/>
      <c r="I56" s="174"/>
      <c r="J56" s="178">
        <f>Source!X30</f>
        <v>376</v>
      </c>
      <c r="K56" s="174"/>
      <c r="L56" s="174"/>
      <c r="M56" s="179"/>
    </row>
    <row r="57" spans="1:13" x14ac:dyDescent="0.2">
      <c r="A57" s="180"/>
      <c r="B57" s="181"/>
      <c r="C57" s="182" t="s">
        <v>438</v>
      </c>
      <c r="D57" s="181"/>
      <c r="E57" s="183">
        <v>70</v>
      </c>
      <c r="F57" s="184" t="s">
        <v>437</v>
      </c>
      <c r="G57" s="181"/>
      <c r="H57" s="181"/>
      <c r="I57" s="181"/>
      <c r="J57" s="185">
        <f>Source!Y30</f>
        <v>239</v>
      </c>
      <c r="K57" s="181"/>
      <c r="L57" s="181"/>
      <c r="M57" s="186"/>
    </row>
    <row r="58" spans="1:13" x14ac:dyDescent="0.2">
      <c r="A58" s="187"/>
      <c r="B58" s="188"/>
      <c r="C58" s="189" t="s">
        <v>439</v>
      </c>
      <c r="D58" s="188"/>
      <c r="E58" s="190"/>
      <c r="F58" s="191"/>
      <c r="G58" s="188"/>
      <c r="H58" s="188"/>
      <c r="I58" s="188"/>
      <c r="J58" s="192">
        <f>J55+J56+J57</f>
        <v>986</v>
      </c>
      <c r="K58" s="188"/>
      <c r="L58" s="188"/>
      <c r="M58" s="193"/>
    </row>
    <row r="59" spans="1:13" ht="48" x14ac:dyDescent="0.2">
      <c r="A59" s="194">
        <v>7</v>
      </c>
      <c r="B59" s="195" t="s">
        <v>43</v>
      </c>
      <c r="C59" s="196" t="s">
        <v>44</v>
      </c>
      <c r="D59" s="197" t="s">
        <v>17</v>
      </c>
      <c r="E59" s="198">
        <v>0.21</v>
      </c>
      <c r="F59" s="199">
        <f>Source!AC32+Source!AD32+Source!AF32</f>
        <v>13073.080000000002</v>
      </c>
      <c r="G59" s="199">
        <v>1639.19</v>
      </c>
      <c r="H59" s="199">
        <v>289.60000000000002</v>
      </c>
      <c r="I59" s="199">
        <v>65.17</v>
      </c>
      <c r="J59" s="200">
        <f>Source!O32</f>
        <v>2745</v>
      </c>
      <c r="K59" s="200">
        <f>Source!S32</f>
        <v>344</v>
      </c>
      <c r="L59" s="200">
        <f>Source!Q32</f>
        <v>61</v>
      </c>
      <c r="M59" s="201">
        <f>Source!R32</f>
        <v>14</v>
      </c>
    </row>
    <row r="60" spans="1:13" x14ac:dyDescent="0.2">
      <c r="A60" s="173"/>
      <c r="B60" s="174"/>
      <c r="C60" s="175" t="s">
        <v>436</v>
      </c>
      <c r="D60" s="174"/>
      <c r="E60" s="176">
        <v>118</v>
      </c>
      <c r="F60" s="177" t="s">
        <v>437</v>
      </c>
      <c r="G60" s="174"/>
      <c r="H60" s="174"/>
      <c r="I60" s="174"/>
      <c r="J60" s="178">
        <f>Source!X32</f>
        <v>422</v>
      </c>
      <c r="K60" s="174"/>
      <c r="L60" s="174"/>
      <c r="M60" s="179"/>
    </row>
    <row r="61" spans="1:13" x14ac:dyDescent="0.2">
      <c r="A61" s="180"/>
      <c r="B61" s="181"/>
      <c r="C61" s="182" t="s">
        <v>438</v>
      </c>
      <c r="D61" s="181"/>
      <c r="E61" s="183">
        <v>63</v>
      </c>
      <c r="F61" s="184" t="s">
        <v>437</v>
      </c>
      <c r="G61" s="181"/>
      <c r="H61" s="181"/>
      <c r="I61" s="181"/>
      <c r="J61" s="185">
        <f>Source!Y32</f>
        <v>226</v>
      </c>
      <c r="K61" s="181"/>
      <c r="L61" s="181"/>
      <c r="M61" s="186"/>
    </row>
    <row r="62" spans="1:13" x14ac:dyDescent="0.2">
      <c r="A62" s="187"/>
      <c r="B62" s="188"/>
      <c r="C62" s="189" t="s">
        <v>439</v>
      </c>
      <c r="D62" s="188"/>
      <c r="E62" s="190"/>
      <c r="F62" s="191"/>
      <c r="G62" s="188"/>
      <c r="H62" s="188"/>
      <c r="I62" s="188"/>
      <c r="J62" s="192">
        <f>J59+J60+J61</f>
        <v>3393</v>
      </c>
      <c r="K62" s="188"/>
      <c r="L62" s="188"/>
      <c r="M62" s="193"/>
    </row>
    <row r="63" spans="1:13" x14ac:dyDescent="0.2">
      <c r="A63" s="194" t="s">
        <v>48</v>
      </c>
      <c r="B63" s="195" t="s">
        <v>49</v>
      </c>
      <c r="C63" s="196" t="s">
        <v>50</v>
      </c>
      <c r="D63" s="197" t="s">
        <v>51</v>
      </c>
      <c r="E63" s="198">
        <f>Source!I34</f>
        <v>10</v>
      </c>
      <c r="F63" s="199">
        <v>2683.69</v>
      </c>
      <c r="G63" s="199"/>
      <c r="H63" s="199"/>
      <c r="I63" s="199"/>
      <c r="J63" s="200">
        <f>Source!O34</f>
        <v>26837</v>
      </c>
      <c r="K63" s="200"/>
      <c r="L63" s="200"/>
      <c r="M63" s="201"/>
    </row>
    <row r="64" spans="1:13" x14ac:dyDescent="0.2">
      <c r="A64" s="173"/>
      <c r="B64" s="177" t="s">
        <v>446</v>
      </c>
      <c r="C64" s="177" t="s">
        <v>449</v>
      </c>
      <c r="D64" s="174"/>
      <c r="E64" s="174"/>
      <c r="F64" s="174"/>
      <c r="G64" s="174"/>
      <c r="H64" s="174"/>
      <c r="I64" s="174"/>
      <c r="J64" s="174"/>
      <c r="K64" s="174"/>
      <c r="L64" s="174"/>
      <c r="M64" s="179"/>
    </row>
    <row r="65" spans="1:13" ht="24" x14ac:dyDescent="0.2">
      <c r="A65" s="194">
        <v>8</v>
      </c>
      <c r="B65" s="195" t="s">
        <v>54</v>
      </c>
      <c r="C65" s="196" t="s">
        <v>55</v>
      </c>
      <c r="D65" s="197" t="s">
        <v>56</v>
      </c>
      <c r="E65" s="198">
        <v>0.14499999999999999</v>
      </c>
      <c r="F65" s="199">
        <f>Source!AC36+Source!AD36+Source!AF36</f>
        <v>3430.49</v>
      </c>
      <c r="G65" s="199">
        <v>181.35</v>
      </c>
      <c r="H65" s="199">
        <v>14.04</v>
      </c>
      <c r="I65" s="199">
        <v>2.88</v>
      </c>
      <c r="J65" s="200">
        <f>Source!O36</f>
        <v>497</v>
      </c>
      <c r="K65" s="200">
        <f>Source!S36</f>
        <v>26</v>
      </c>
      <c r="L65" s="200">
        <f>Source!Q36</f>
        <v>2</v>
      </c>
      <c r="M65" s="201">
        <f>Source!R36</f>
        <v>0</v>
      </c>
    </row>
    <row r="66" spans="1:13" x14ac:dyDescent="0.2">
      <c r="A66" s="173"/>
      <c r="B66" s="174"/>
      <c r="C66" s="175" t="s">
        <v>436</v>
      </c>
      <c r="D66" s="174"/>
      <c r="E66" s="176">
        <v>118</v>
      </c>
      <c r="F66" s="177" t="s">
        <v>437</v>
      </c>
      <c r="G66" s="174"/>
      <c r="H66" s="174"/>
      <c r="I66" s="174"/>
      <c r="J66" s="178">
        <f>Source!X36</f>
        <v>31</v>
      </c>
      <c r="K66" s="174"/>
      <c r="L66" s="174"/>
      <c r="M66" s="179"/>
    </row>
    <row r="67" spans="1:13" x14ac:dyDescent="0.2">
      <c r="A67" s="180"/>
      <c r="B67" s="181"/>
      <c r="C67" s="182" t="s">
        <v>438</v>
      </c>
      <c r="D67" s="181"/>
      <c r="E67" s="183">
        <v>63</v>
      </c>
      <c r="F67" s="184" t="s">
        <v>437</v>
      </c>
      <c r="G67" s="181"/>
      <c r="H67" s="181"/>
      <c r="I67" s="181"/>
      <c r="J67" s="185">
        <f>Source!Y36</f>
        <v>16</v>
      </c>
      <c r="K67" s="181"/>
      <c r="L67" s="181"/>
      <c r="M67" s="186"/>
    </row>
    <row r="68" spans="1:13" x14ac:dyDescent="0.2">
      <c r="A68" s="187"/>
      <c r="B68" s="188"/>
      <c r="C68" s="189" t="s">
        <v>439</v>
      </c>
      <c r="D68" s="188"/>
      <c r="E68" s="190"/>
      <c r="F68" s="191"/>
      <c r="G68" s="188"/>
      <c r="H68" s="188"/>
      <c r="I68" s="188"/>
      <c r="J68" s="192">
        <f>J65+J66+J67</f>
        <v>544</v>
      </c>
      <c r="K68" s="188"/>
      <c r="L68" s="188"/>
      <c r="M68" s="193"/>
    </row>
    <row r="69" spans="1:13" x14ac:dyDescent="0.2">
      <c r="A69" s="194" t="s">
        <v>58</v>
      </c>
      <c r="B69" s="195" t="s">
        <v>59</v>
      </c>
      <c r="C69" s="196" t="s">
        <v>60</v>
      </c>
      <c r="D69" s="197" t="s">
        <v>61</v>
      </c>
      <c r="E69" s="198">
        <f>Source!I38</f>
        <v>10</v>
      </c>
      <c r="F69" s="199">
        <v>123.85</v>
      </c>
      <c r="G69" s="199"/>
      <c r="H69" s="199"/>
      <c r="I69" s="199"/>
      <c r="J69" s="200">
        <f>Source!O38</f>
        <v>1239</v>
      </c>
      <c r="K69" s="200"/>
      <c r="L69" s="200"/>
      <c r="M69" s="201"/>
    </row>
    <row r="70" spans="1:13" x14ac:dyDescent="0.2">
      <c r="A70" s="173"/>
      <c r="B70" s="177" t="s">
        <v>446</v>
      </c>
      <c r="C70" s="177" t="s">
        <v>450</v>
      </c>
      <c r="D70" s="174"/>
      <c r="E70" s="174"/>
      <c r="F70" s="174"/>
      <c r="G70" s="174"/>
      <c r="H70" s="174"/>
      <c r="I70" s="174"/>
      <c r="J70" s="174"/>
      <c r="K70" s="174"/>
      <c r="L70" s="174"/>
      <c r="M70" s="179"/>
    </row>
    <row r="71" spans="1:13" x14ac:dyDescent="0.2">
      <c r="A71" s="194">
        <v>9</v>
      </c>
      <c r="B71" s="195" t="s">
        <v>64</v>
      </c>
      <c r="C71" s="196" t="s">
        <v>65</v>
      </c>
      <c r="D71" s="197" t="s">
        <v>56</v>
      </c>
      <c r="E71" s="198">
        <v>0.42</v>
      </c>
      <c r="F71" s="199">
        <f>Source!AC40+Source!AD40+Source!AF40</f>
        <v>93.15</v>
      </c>
      <c r="G71" s="199">
        <v>57.15</v>
      </c>
      <c r="H71" s="199">
        <v>0</v>
      </c>
      <c r="I71" s="199">
        <v>0</v>
      </c>
      <c r="J71" s="200">
        <f>Source!O40</f>
        <v>39</v>
      </c>
      <c r="K71" s="200">
        <f>Source!S40</f>
        <v>24</v>
      </c>
      <c r="L71" s="200">
        <f>Source!Q40</f>
        <v>0</v>
      </c>
      <c r="M71" s="201">
        <f>Source!R40</f>
        <v>0</v>
      </c>
    </row>
    <row r="72" spans="1:13" x14ac:dyDescent="0.2">
      <c r="A72" s="173"/>
      <c r="B72" s="174"/>
      <c r="C72" s="175" t="s">
        <v>436</v>
      </c>
      <c r="D72" s="174"/>
      <c r="E72" s="176">
        <v>118</v>
      </c>
      <c r="F72" s="177" t="s">
        <v>437</v>
      </c>
      <c r="G72" s="174"/>
      <c r="H72" s="174"/>
      <c r="I72" s="174"/>
      <c r="J72" s="178">
        <f>Source!X40</f>
        <v>28</v>
      </c>
      <c r="K72" s="174"/>
      <c r="L72" s="174"/>
      <c r="M72" s="179"/>
    </row>
    <row r="73" spans="1:13" x14ac:dyDescent="0.2">
      <c r="A73" s="180"/>
      <c r="B73" s="181"/>
      <c r="C73" s="182" t="s">
        <v>438</v>
      </c>
      <c r="D73" s="181"/>
      <c r="E73" s="183">
        <v>63</v>
      </c>
      <c r="F73" s="184" t="s">
        <v>437</v>
      </c>
      <c r="G73" s="181"/>
      <c r="H73" s="181"/>
      <c r="I73" s="181"/>
      <c r="J73" s="185">
        <f>Source!Y40</f>
        <v>15</v>
      </c>
      <c r="K73" s="181"/>
      <c r="L73" s="181"/>
      <c r="M73" s="186"/>
    </row>
    <row r="74" spans="1:13" x14ac:dyDescent="0.2">
      <c r="A74" s="187"/>
      <c r="B74" s="188"/>
      <c r="C74" s="189" t="s">
        <v>439</v>
      </c>
      <c r="D74" s="188"/>
      <c r="E74" s="190"/>
      <c r="F74" s="191"/>
      <c r="G74" s="188"/>
      <c r="H74" s="188"/>
      <c r="I74" s="188"/>
      <c r="J74" s="192">
        <f>J71+J72+J73</f>
        <v>82</v>
      </c>
      <c r="K74" s="188"/>
      <c r="L74" s="188"/>
      <c r="M74" s="193"/>
    </row>
    <row r="75" spans="1:13" x14ac:dyDescent="0.2">
      <c r="A75" s="194" t="s">
        <v>67</v>
      </c>
      <c r="B75" s="195" t="s">
        <v>68</v>
      </c>
      <c r="C75" s="196" t="s">
        <v>69</v>
      </c>
      <c r="D75" s="197" t="s">
        <v>70</v>
      </c>
      <c r="E75" s="198">
        <f>Source!I42</f>
        <v>42</v>
      </c>
      <c r="F75" s="199">
        <v>33.17</v>
      </c>
      <c r="G75" s="199"/>
      <c r="H75" s="199"/>
      <c r="I75" s="199"/>
      <c r="J75" s="200">
        <f>Source!O42</f>
        <v>1393</v>
      </c>
      <c r="K75" s="200"/>
      <c r="L75" s="200"/>
      <c r="M75" s="201"/>
    </row>
    <row r="76" spans="1:13" x14ac:dyDescent="0.2">
      <c r="A76" s="173"/>
      <c r="B76" s="177" t="s">
        <v>446</v>
      </c>
      <c r="C76" s="177" t="s">
        <v>451</v>
      </c>
      <c r="D76" s="174"/>
      <c r="E76" s="174"/>
      <c r="F76" s="174"/>
      <c r="G76" s="174"/>
      <c r="H76" s="174"/>
      <c r="I76" s="174"/>
      <c r="J76" s="174"/>
      <c r="K76" s="174"/>
      <c r="L76" s="174"/>
      <c r="M76" s="179"/>
    </row>
    <row r="77" spans="1:13" ht="36" x14ac:dyDescent="0.2">
      <c r="A77" s="194">
        <v>10</v>
      </c>
      <c r="B77" s="195" t="s">
        <v>73</v>
      </c>
      <c r="C77" s="196" t="s">
        <v>74</v>
      </c>
      <c r="D77" s="197" t="s">
        <v>17</v>
      </c>
      <c r="E77" s="198">
        <v>6.5199999999999994E-2</v>
      </c>
      <c r="F77" s="199">
        <f>Source!AC44+Source!AD44+Source!AF44</f>
        <v>1563.91</v>
      </c>
      <c r="G77" s="199">
        <v>1528.19</v>
      </c>
      <c r="H77" s="199">
        <v>35.36</v>
      </c>
      <c r="I77" s="199">
        <v>6.88</v>
      </c>
      <c r="J77" s="200">
        <f>Source!O44</f>
        <v>102</v>
      </c>
      <c r="K77" s="200">
        <f>Source!S44</f>
        <v>100</v>
      </c>
      <c r="L77" s="200">
        <f>Source!Q44</f>
        <v>2</v>
      </c>
      <c r="M77" s="201">
        <f>Source!R44</f>
        <v>0</v>
      </c>
    </row>
    <row r="78" spans="1:13" x14ac:dyDescent="0.2">
      <c r="A78" s="173"/>
      <c r="B78" s="174"/>
      <c r="C78" s="175" t="s">
        <v>436</v>
      </c>
      <c r="D78" s="174"/>
      <c r="E78" s="176">
        <v>105</v>
      </c>
      <c r="F78" s="177" t="s">
        <v>437</v>
      </c>
      <c r="G78" s="174"/>
      <c r="H78" s="174"/>
      <c r="I78" s="174"/>
      <c r="J78" s="178">
        <f>Source!X44</f>
        <v>105</v>
      </c>
      <c r="K78" s="174"/>
      <c r="L78" s="174"/>
      <c r="M78" s="179"/>
    </row>
    <row r="79" spans="1:13" x14ac:dyDescent="0.2">
      <c r="A79" s="180"/>
      <c r="B79" s="181"/>
      <c r="C79" s="182" t="s">
        <v>438</v>
      </c>
      <c r="D79" s="181"/>
      <c r="E79" s="183">
        <v>55</v>
      </c>
      <c r="F79" s="184" t="s">
        <v>437</v>
      </c>
      <c r="G79" s="181"/>
      <c r="H79" s="181"/>
      <c r="I79" s="181"/>
      <c r="J79" s="185">
        <f>Source!Y44</f>
        <v>55</v>
      </c>
      <c r="K79" s="181"/>
      <c r="L79" s="181"/>
      <c r="M79" s="186"/>
    </row>
    <row r="80" spans="1:13" x14ac:dyDescent="0.2">
      <c r="A80" s="187"/>
      <c r="B80" s="188"/>
      <c r="C80" s="189" t="s">
        <v>439</v>
      </c>
      <c r="D80" s="188"/>
      <c r="E80" s="190"/>
      <c r="F80" s="191"/>
      <c r="G80" s="188"/>
      <c r="H80" s="188"/>
      <c r="I80" s="188"/>
      <c r="J80" s="192">
        <f>J77+J78+J79</f>
        <v>262</v>
      </c>
      <c r="K80" s="188"/>
      <c r="L80" s="188"/>
      <c r="M80" s="193"/>
    </row>
    <row r="81" spans="1:13" x14ac:dyDescent="0.2">
      <c r="A81" s="194" t="s">
        <v>76</v>
      </c>
      <c r="B81" s="195" t="s">
        <v>24</v>
      </c>
      <c r="C81" s="196" t="s">
        <v>25</v>
      </c>
      <c r="D81" s="197" t="s">
        <v>26</v>
      </c>
      <c r="E81" s="198">
        <f>Source!I46</f>
        <v>6.52</v>
      </c>
      <c r="F81" s="199">
        <v>30.09</v>
      </c>
      <c r="G81" s="199"/>
      <c r="H81" s="199"/>
      <c r="I81" s="199"/>
      <c r="J81" s="200">
        <f>Source!O46</f>
        <v>196</v>
      </c>
      <c r="K81" s="200"/>
      <c r="L81" s="200"/>
      <c r="M81" s="201"/>
    </row>
    <row r="82" spans="1:13" x14ac:dyDescent="0.2">
      <c r="A82" s="173"/>
      <c r="B82" s="177" t="s">
        <v>446</v>
      </c>
      <c r="C82" s="177" t="s">
        <v>447</v>
      </c>
      <c r="D82" s="174"/>
      <c r="E82" s="174"/>
      <c r="F82" s="174"/>
      <c r="G82" s="174"/>
      <c r="H82" s="174"/>
      <c r="I82" s="174"/>
      <c r="J82" s="174"/>
      <c r="K82" s="174"/>
      <c r="L82" s="174"/>
      <c r="M82" s="179"/>
    </row>
    <row r="83" spans="1:13" x14ac:dyDescent="0.2">
      <c r="A83" s="194" t="s">
        <v>77</v>
      </c>
      <c r="B83" s="195" t="s">
        <v>32</v>
      </c>
      <c r="C83" s="196" t="s">
        <v>33</v>
      </c>
      <c r="D83" s="197" t="s">
        <v>34</v>
      </c>
      <c r="E83" s="198">
        <f>Source!I48</f>
        <v>1.9559999999999997</v>
      </c>
      <c r="F83" s="199">
        <v>7.82</v>
      </c>
      <c r="G83" s="199"/>
      <c r="H83" s="199"/>
      <c r="I83" s="199"/>
      <c r="J83" s="200">
        <f>Source!O48</f>
        <v>15</v>
      </c>
      <c r="K83" s="200"/>
      <c r="L83" s="200"/>
      <c r="M83" s="201"/>
    </row>
    <row r="84" spans="1:13" x14ac:dyDescent="0.2">
      <c r="A84" s="173"/>
      <c r="B84" s="177" t="s">
        <v>446</v>
      </c>
      <c r="C84" s="177" t="s">
        <v>448</v>
      </c>
      <c r="D84" s="174"/>
      <c r="E84" s="174"/>
      <c r="F84" s="174"/>
      <c r="G84" s="174"/>
      <c r="H84" s="174"/>
      <c r="I84" s="174"/>
      <c r="J84" s="174"/>
      <c r="K84" s="174"/>
      <c r="L84" s="174"/>
      <c r="M84" s="179"/>
    </row>
    <row r="85" spans="1:13" x14ac:dyDescent="0.2">
      <c r="A85" s="194" t="s">
        <v>78</v>
      </c>
      <c r="B85" s="195" t="s">
        <v>79</v>
      </c>
      <c r="C85" s="196" t="s">
        <v>80</v>
      </c>
      <c r="D85" s="197" t="s">
        <v>81</v>
      </c>
      <c r="E85" s="198">
        <f>Source!I50</f>
        <v>5.8E-4</v>
      </c>
      <c r="F85" s="199">
        <v>26279.279999999999</v>
      </c>
      <c r="G85" s="199"/>
      <c r="H85" s="199"/>
      <c r="I85" s="199"/>
      <c r="J85" s="200">
        <f>Source!O50</f>
        <v>15</v>
      </c>
      <c r="K85" s="200"/>
      <c r="L85" s="200"/>
      <c r="M85" s="201"/>
    </row>
    <row r="86" spans="1:13" x14ac:dyDescent="0.2">
      <c r="A86" s="173"/>
      <c r="B86" s="177" t="s">
        <v>446</v>
      </c>
      <c r="C86" s="177" t="s">
        <v>452</v>
      </c>
      <c r="D86" s="174"/>
      <c r="E86" s="174"/>
      <c r="F86" s="174"/>
      <c r="G86" s="174"/>
      <c r="H86" s="174"/>
      <c r="I86" s="174"/>
      <c r="J86" s="174"/>
      <c r="K86" s="174"/>
      <c r="L86" s="174"/>
      <c r="M86" s="179"/>
    </row>
    <row r="87" spans="1:13" x14ac:dyDescent="0.2">
      <c r="A87" s="194">
        <v>11</v>
      </c>
      <c r="B87" s="195" t="s">
        <v>84</v>
      </c>
      <c r="C87" s="196" t="s">
        <v>85</v>
      </c>
      <c r="D87" s="197" t="s">
        <v>26</v>
      </c>
      <c r="E87" s="198">
        <v>52</v>
      </c>
      <c r="F87" s="199">
        <f>Source!AC52+Source!AD52+Source!AF52</f>
        <v>7.68</v>
      </c>
      <c r="G87" s="199">
        <v>7.68</v>
      </c>
      <c r="H87" s="199">
        <v>0</v>
      </c>
      <c r="I87" s="199">
        <v>0</v>
      </c>
      <c r="J87" s="200">
        <f>Source!O52</f>
        <v>399</v>
      </c>
      <c r="K87" s="200">
        <f>Source!S52</f>
        <v>399</v>
      </c>
      <c r="L87" s="200">
        <f>Source!Q52</f>
        <v>0</v>
      </c>
      <c r="M87" s="201">
        <f>Source!R52</f>
        <v>0</v>
      </c>
    </row>
    <row r="88" spans="1:13" x14ac:dyDescent="0.2">
      <c r="A88" s="173"/>
      <c r="B88" s="174"/>
      <c r="C88" s="175" t="s">
        <v>436</v>
      </c>
      <c r="D88" s="174"/>
      <c r="E88" s="176">
        <v>90</v>
      </c>
      <c r="F88" s="177" t="s">
        <v>437</v>
      </c>
      <c r="G88" s="174"/>
      <c r="H88" s="174"/>
      <c r="I88" s="174"/>
      <c r="J88" s="178">
        <f>Source!X52</f>
        <v>359</v>
      </c>
      <c r="K88" s="174"/>
      <c r="L88" s="174"/>
      <c r="M88" s="179"/>
    </row>
    <row r="89" spans="1:13" x14ac:dyDescent="0.2">
      <c r="A89" s="180"/>
      <c r="B89" s="181"/>
      <c r="C89" s="182" t="s">
        <v>438</v>
      </c>
      <c r="D89" s="181"/>
      <c r="E89" s="183">
        <v>70</v>
      </c>
      <c r="F89" s="184" t="s">
        <v>437</v>
      </c>
      <c r="G89" s="181"/>
      <c r="H89" s="181"/>
      <c r="I89" s="181"/>
      <c r="J89" s="185">
        <f>Source!Y52</f>
        <v>279</v>
      </c>
      <c r="K89" s="181"/>
      <c r="L89" s="181"/>
      <c r="M89" s="186"/>
    </row>
    <row r="90" spans="1:13" x14ac:dyDescent="0.2">
      <c r="A90" s="187"/>
      <c r="B90" s="188"/>
      <c r="C90" s="189" t="s">
        <v>439</v>
      </c>
      <c r="D90" s="188"/>
      <c r="E90" s="190"/>
      <c r="F90" s="191"/>
      <c r="G90" s="188"/>
      <c r="H90" s="188"/>
      <c r="I90" s="188"/>
      <c r="J90" s="192">
        <f>J87+J88+J89</f>
        <v>1037</v>
      </c>
      <c r="K90" s="188"/>
      <c r="L90" s="188"/>
      <c r="M90" s="193"/>
    </row>
    <row r="91" spans="1:13" ht="24" x14ac:dyDescent="0.2">
      <c r="A91" s="194">
        <v>14</v>
      </c>
      <c r="B91" s="195" t="s">
        <v>90</v>
      </c>
      <c r="C91" s="196" t="s">
        <v>91</v>
      </c>
      <c r="D91" s="197" t="s">
        <v>92</v>
      </c>
      <c r="E91" s="198">
        <v>1.9</v>
      </c>
      <c r="F91" s="199">
        <f>Source!AC54+Source!AD54+Source!AF54</f>
        <v>24.33</v>
      </c>
      <c r="G91" s="199">
        <v>24.31</v>
      </c>
      <c r="H91" s="199">
        <v>0</v>
      </c>
      <c r="I91" s="199">
        <v>0</v>
      </c>
      <c r="J91" s="200">
        <f>Source!O54</f>
        <v>46</v>
      </c>
      <c r="K91" s="200">
        <f>Source!S54</f>
        <v>46</v>
      </c>
      <c r="L91" s="200">
        <f>Source!Q54</f>
        <v>0</v>
      </c>
      <c r="M91" s="201">
        <f>Source!R54</f>
        <v>0</v>
      </c>
    </row>
    <row r="92" spans="1:13" x14ac:dyDescent="0.2">
      <c r="A92" s="173"/>
      <c r="B92" s="174"/>
      <c r="C92" s="175" t="s">
        <v>436</v>
      </c>
      <c r="D92" s="174"/>
      <c r="E92" s="176">
        <v>86</v>
      </c>
      <c r="F92" s="177" t="s">
        <v>437</v>
      </c>
      <c r="G92" s="174"/>
      <c r="H92" s="174"/>
      <c r="I92" s="174"/>
      <c r="J92" s="178">
        <f>Source!X54</f>
        <v>40</v>
      </c>
      <c r="K92" s="174"/>
      <c r="L92" s="174"/>
      <c r="M92" s="179"/>
    </row>
    <row r="93" spans="1:13" x14ac:dyDescent="0.2">
      <c r="A93" s="180"/>
      <c r="B93" s="181"/>
      <c r="C93" s="182" t="s">
        <v>438</v>
      </c>
      <c r="D93" s="181"/>
      <c r="E93" s="183">
        <v>70</v>
      </c>
      <c r="F93" s="184" t="s">
        <v>437</v>
      </c>
      <c r="G93" s="181"/>
      <c r="H93" s="181"/>
      <c r="I93" s="181"/>
      <c r="J93" s="185">
        <f>Source!Y54</f>
        <v>32</v>
      </c>
      <c r="K93" s="181"/>
      <c r="L93" s="181"/>
      <c r="M93" s="186"/>
    </row>
    <row r="94" spans="1:13" x14ac:dyDescent="0.2">
      <c r="A94" s="187"/>
      <c r="B94" s="188"/>
      <c r="C94" s="189" t="s">
        <v>439</v>
      </c>
      <c r="D94" s="188"/>
      <c r="E94" s="190"/>
      <c r="F94" s="191"/>
      <c r="G94" s="188"/>
      <c r="H94" s="188"/>
      <c r="I94" s="188"/>
      <c r="J94" s="192">
        <f>J91+J92+J93</f>
        <v>118</v>
      </c>
      <c r="K94" s="188"/>
      <c r="L94" s="188"/>
      <c r="M94" s="193"/>
    </row>
    <row r="95" spans="1:13" x14ac:dyDescent="0.2">
      <c r="A95" s="194" t="s">
        <v>97</v>
      </c>
      <c r="B95" s="195" t="s">
        <v>98</v>
      </c>
      <c r="C95" s="196" t="s">
        <v>99</v>
      </c>
      <c r="D95" s="197" t="s">
        <v>100</v>
      </c>
      <c r="E95" s="198">
        <f>Source!I56</f>
        <v>3.7999999999999999E-2</v>
      </c>
      <c r="F95" s="199">
        <v>368.59</v>
      </c>
      <c r="G95" s="199"/>
      <c r="H95" s="199"/>
      <c r="I95" s="199"/>
      <c r="J95" s="200">
        <f>Source!O56</f>
        <v>14</v>
      </c>
      <c r="K95" s="200"/>
      <c r="L95" s="200"/>
      <c r="M95" s="201"/>
    </row>
    <row r="96" spans="1:13" x14ac:dyDescent="0.2">
      <c r="A96" s="173"/>
      <c r="B96" s="177" t="s">
        <v>446</v>
      </c>
      <c r="C96" s="177" t="s">
        <v>453</v>
      </c>
      <c r="D96" s="174"/>
      <c r="E96" s="174"/>
      <c r="F96" s="174"/>
      <c r="G96" s="174"/>
      <c r="H96" s="174"/>
      <c r="I96" s="174"/>
      <c r="J96" s="174"/>
      <c r="K96" s="174"/>
      <c r="L96" s="174"/>
      <c r="M96" s="179"/>
    </row>
    <row r="97" spans="1:13" ht="36" x14ac:dyDescent="0.2">
      <c r="A97" s="194">
        <v>17</v>
      </c>
      <c r="B97" s="195" t="s">
        <v>103</v>
      </c>
      <c r="C97" s="196" t="s">
        <v>104</v>
      </c>
      <c r="D97" s="197" t="s">
        <v>17</v>
      </c>
      <c r="E97" s="198">
        <v>0.38</v>
      </c>
      <c r="F97" s="199">
        <f>Source!AC58+Source!AD58+Source!AF58</f>
        <v>1833.5300000000002</v>
      </c>
      <c r="G97" s="199">
        <v>697.86</v>
      </c>
      <c r="H97" s="199">
        <v>75.48</v>
      </c>
      <c r="I97" s="199">
        <v>45.92</v>
      </c>
      <c r="J97" s="200">
        <f>Source!O58</f>
        <v>697</v>
      </c>
      <c r="K97" s="200">
        <f>Source!S58</f>
        <v>265</v>
      </c>
      <c r="L97" s="200">
        <f>Source!Q58</f>
        <v>29</v>
      </c>
      <c r="M97" s="201">
        <f>Source!R58</f>
        <v>17</v>
      </c>
    </row>
    <row r="98" spans="1:13" x14ac:dyDescent="0.2">
      <c r="A98" s="173"/>
      <c r="B98" s="174"/>
      <c r="C98" s="175" t="s">
        <v>436</v>
      </c>
      <c r="D98" s="174"/>
      <c r="E98" s="176">
        <v>105</v>
      </c>
      <c r="F98" s="177" t="s">
        <v>437</v>
      </c>
      <c r="G98" s="174"/>
      <c r="H98" s="174"/>
      <c r="I98" s="174"/>
      <c r="J98" s="178">
        <f>Source!X58</f>
        <v>296</v>
      </c>
      <c r="K98" s="174"/>
      <c r="L98" s="174"/>
      <c r="M98" s="179"/>
    </row>
    <row r="99" spans="1:13" x14ac:dyDescent="0.2">
      <c r="A99" s="180"/>
      <c r="B99" s="181"/>
      <c r="C99" s="182" t="s">
        <v>438</v>
      </c>
      <c r="D99" s="181"/>
      <c r="E99" s="183">
        <v>55</v>
      </c>
      <c r="F99" s="184" t="s">
        <v>437</v>
      </c>
      <c r="G99" s="181"/>
      <c r="H99" s="181"/>
      <c r="I99" s="181"/>
      <c r="J99" s="185">
        <f>Source!Y58</f>
        <v>155</v>
      </c>
      <c r="K99" s="181"/>
      <c r="L99" s="181"/>
      <c r="M99" s="186"/>
    </row>
    <row r="100" spans="1:13" x14ac:dyDescent="0.2">
      <c r="A100" s="187"/>
      <c r="B100" s="188"/>
      <c r="C100" s="189" t="s">
        <v>439</v>
      </c>
      <c r="D100" s="188"/>
      <c r="E100" s="190"/>
      <c r="F100" s="191"/>
      <c r="G100" s="188"/>
      <c r="H100" s="188"/>
      <c r="I100" s="188"/>
      <c r="J100" s="192">
        <f>J97+J98+J99</f>
        <v>1148</v>
      </c>
      <c r="K100" s="188"/>
      <c r="L100" s="188"/>
      <c r="M100" s="193"/>
    </row>
    <row r="101" spans="1:13" ht="36" x14ac:dyDescent="0.2">
      <c r="A101" s="194">
        <v>18</v>
      </c>
      <c r="B101" s="195" t="s">
        <v>107</v>
      </c>
      <c r="C101" s="196" t="s">
        <v>108</v>
      </c>
      <c r="D101" s="197" t="s">
        <v>17</v>
      </c>
      <c r="E101" s="198">
        <v>0.14000000000000001</v>
      </c>
      <c r="F101" s="199">
        <f>Source!AC60+Source!AD60+Source!AF60</f>
        <v>1888.14</v>
      </c>
      <c r="G101" s="199">
        <v>732.73</v>
      </c>
      <c r="H101" s="199">
        <v>75.48</v>
      </c>
      <c r="I101" s="199">
        <v>45.92</v>
      </c>
      <c r="J101" s="200">
        <f>Source!O60</f>
        <v>265</v>
      </c>
      <c r="K101" s="200">
        <f>Source!S60</f>
        <v>103</v>
      </c>
      <c r="L101" s="200">
        <f>Source!Q60</f>
        <v>11</v>
      </c>
      <c r="M101" s="201">
        <f>Source!R60</f>
        <v>6</v>
      </c>
    </row>
    <row r="102" spans="1:13" x14ac:dyDescent="0.2">
      <c r="A102" s="173"/>
      <c r="B102" s="174"/>
      <c r="C102" s="175" t="s">
        <v>436</v>
      </c>
      <c r="D102" s="174"/>
      <c r="E102" s="176">
        <v>105</v>
      </c>
      <c r="F102" s="177" t="s">
        <v>437</v>
      </c>
      <c r="G102" s="174"/>
      <c r="H102" s="174"/>
      <c r="I102" s="174"/>
      <c r="J102" s="178">
        <f>Source!X60</f>
        <v>114</v>
      </c>
      <c r="K102" s="174"/>
      <c r="L102" s="174"/>
      <c r="M102" s="179"/>
    </row>
    <row r="103" spans="1:13" x14ac:dyDescent="0.2">
      <c r="A103" s="180"/>
      <c r="B103" s="181"/>
      <c r="C103" s="182" t="s">
        <v>438</v>
      </c>
      <c r="D103" s="181"/>
      <c r="E103" s="183">
        <v>55</v>
      </c>
      <c r="F103" s="184" t="s">
        <v>437</v>
      </c>
      <c r="G103" s="181"/>
      <c r="H103" s="181"/>
      <c r="I103" s="181"/>
      <c r="J103" s="185">
        <f>Source!Y60</f>
        <v>60</v>
      </c>
      <c r="K103" s="181"/>
      <c r="L103" s="181"/>
      <c r="M103" s="186"/>
    </row>
    <row r="104" spans="1:13" x14ac:dyDescent="0.2">
      <c r="A104" s="187"/>
      <c r="B104" s="188"/>
      <c r="C104" s="189" t="s">
        <v>439</v>
      </c>
      <c r="D104" s="188"/>
      <c r="E104" s="190"/>
      <c r="F104" s="191"/>
      <c r="G104" s="188"/>
      <c r="H104" s="188"/>
      <c r="I104" s="188"/>
      <c r="J104" s="192">
        <f>J101+J102+J103</f>
        <v>439</v>
      </c>
      <c r="K104" s="188"/>
      <c r="L104" s="188"/>
      <c r="M104" s="193"/>
    </row>
    <row r="105" spans="1:13" ht="36" x14ac:dyDescent="0.2">
      <c r="A105" s="194">
        <v>19</v>
      </c>
      <c r="B105" s="195" t="s">
        <v>111</v>
      </c>
      <c r="C105" s="196" t="s">
        <v>112</v>
      </c>
      <c r="D105" s="197" t="s">
        <v>17</v>
      </c>
      <c r="E105" s="198">
        <v>0.52</v>
      </c>
      <c r="F105" s="199">
        <f>Source!AC62+Source!AD62+Source!AF62</f>
        <v>168.16</v>
      </c>
      <c r="G105" s="199">
        <v>61.55</v>
      </c>
      <c r="H105" s="199">
        <v>0.2</v>
      </c>
      <c r="I105" s="199">
        <v>0.04</v>
      </c>
      <c r="J105" s="200">
        <f>Source!O62</f>
        <v>87</v>
      </c>
      <c r="K105" s="200">
        <f>Source!S62</f>
        <v>32</v>
      </c>
      <c r="L105" s="200">
        <f>Source!Q62</f>
        <v>0</v>
      </c>
      <c r="M105" s="201">
        <f>Source!R62</f>
        <v>0</v>
      </c>
    </row>
    <row r="106" spans="1:13" x14ac:dyDescent="0.2">
      <c r="A106" s="173"/>
      <c r="B106" s="174"/>
      <c r="C106" s="175" t="s">
        <v>436</v>
      </c>
      <c r="D106" s="174"/>
      <c r="E106" s="176">
        <v>80</v>
      </c>
      <c r="F106" s="177" t="s">
        <v>437</v>
      </c>
      <c r="G106" s="174"/>
      <c r="H106" s="174"/>
      <c r="I106" s="174"/>
      <c r="J106" s="178">
        <f>Source!X62</f>
        <v>26</v>
      </c>
      <c r="K106" s="174"/>
      <c r="L106" s="174"/>
      <c r="M106" s="179"/>
    </row>
    <row r="107" spans="1:13" x14ac:dyDescent="0.2">
      <c r="A107" s="180"/>
      <c r="B107" s="181"/>
      <c r="C107" s="182" t="s">
        <v>438</v>
      </c>
      <c r="D107" s="181"/>
      <c r="E107" s="183">
        <v>50</v>
      </c>
      <c r="F107" s="184" t="s">
        <v>437</v>
      </c>
      <c r="G107" s="181"/>
      <c r="H107" s="181"/>
      <c r="I107" s="181"/>
      <c r="J107" s="185">
        <f>Source!Y62</f>
        <v>16</v>
      </c>
      <c r="K107" s="181"/>
      <c r="L107" s="181"/>
      <c r="M107" s="186"/>
    </row>
    <row r="108" spans="1:13" x14ac:dyDescent="0.2">
      <c r="A108" s="187"/>
      <c r="B108" s="188"/>
      <c r="C108" s="189" t="s">
        <v>439</v>
      </c>
      <c r="D108" s="188"/>
      <c r="E108" s="190"/>
      <c r="F108" s="191"/>
      <c r="G108" s="188"/>
      <c r="H108" s="188"/>
      <c r="I108" s="188"/>
      <c r="J108" s="192">
        <f>J105+J106+J107</f>
        <v>129</v>
      </c>
      <c r="K108" s="188"/>
      <c r="L108" s="188"/>
      <c r="M108" s="193"/>
    </row>
    <row r="109" spans="1:13" x14ac:dyDescent="0.2">
      <c r="A109" s="180"/>
      <c r="B109" s="182" t="s">
        <v>440</v>
      </c>
      <c r="C109" s="182" t="s">
        <v>454</v>
      </c>
      <c r="D109" s="181"/>
      <c r="E109" s="181"/>
      <c r="F109" s="181"/>
      <c r="G109" s="181"/>
      <c r="H109" s="181"/>
      <c r="I109" s="181"/>
      <c r="J109" s="181"/>
      <c r="K109" s="181"/>
      <c r="L109" s="181"/>
      <c r="M109" s="186"/>
    </row>
    <row r="110" spans="1:13" x14ac:dyDescent="0.2">
      <c r="A110" s="180"/>
      <c r="B110" s="182" t="s">
        <v>442</v>
      </c>
      <c r="C110" s="182" t="s">
        <v>455</v>
      </c>
      <c r="D110" s="181"/>
      <c r="E110" s="181"/>
      <c r="F110" s="181"/>
      <c r="G110" s="181"/>
      <c r="H110" s="181"/>
      <c r="I110" s="181"/>
      <c r="J110" s="181"/>
      <c r="K110" s="181"/>
      <c r="L110" s="181"/>
      <c r="M110" s="186"/>
    </row>
    <row r="111" spans="1:13" x14ac:dyDescent="0.2">
      <c r="A111" s="180"/>
      <c r="B111" s="182" t="s">
        <v>444</v>
      </c>
      <c r="C111" s="182" t="s">
        <v>456</v>
      </c>
      <c r="D111" s="181"/>
      <c r="E111" s="181"/>
      <c r="F111" s="181"/>
      <c r="G111" s="181"/>
      <c r="H111" s="181"/>
      <c r="I111" s="181"/>
      <c r="J111" s="181"/>
      <c r="K111" s="181"/>
      <c r="L111" s="181"/>
      <c r="M111" s="186"/>
    </row>
    <row r="112" spans="1:13" x14ac:dyDescent="0.2">
      <c r="A112" s="194" t="s">
        <v>117</v>
      </c>
      <c r="B112" s="195" t="s">
        <v>118</v>
      </c>
      <c r="C112" s="196" t="s">
        <v>119</v>
      </c>
      <c r="D112" s="197" t="s">
        <v>81</v>
      </c>
      <c r="E112" s="198">
        <f>Source!I64</f>
        <v>6.239999999999999E-3</v>
      </c>
      <c r="F112" s="199">
        <v>16297.89</v>
      </c>
      <c r="G112" s="199"/>
      <c r="H112" s="199"/>
      <c r="I112" s="199"/>
      <c r="J112" s="200">
        <f>Source!O64</f>
        <v>102</v>
      </c>
      <c r="K112" s="200"/>
      <c r="L112" s="200"/>
      <c r="M112" s="201"/>
    </row>
    <row r="113" spans="1:13" x14ac:dyDescent="0.2">
      <c r="A113" s="173"/>
      <c r="B113" s="177" t="s">
        <v>446</v>
      </c>
      <c r="C113" s="177" t="s">
        <v>457</v>
      </c>
      <c r="D113" s="174"/>
      <c r="E113" s="174"/>
      <c r="F113" s="174"/>
      <c r="G113" s="174"/>
      <c r="H113" s="174"/>
      <c r="I113" s="174"/>
      <c r="J113" s="174"/>
      <c r="K113" s="174"/>
      <c r="L113" s="174"/>
      <c r="M113" s="179"/>
    </row>
    <row r="114" spans="1:13" x14ac:dyDescent="0.2">
      <c r="A114" s="194">
        <v>20</v>
      </c>
      <c r="B114" s="195" t="s">
        <v>122</v>
      </c>
      <c r="C114" s="196" t="s">
        <v>123</v>
      </c>
      <c r="D114" s="197" t="s">
        <v>17</v>
      </c>
      <c r="E114" s="198">
        <v>0.52</v>
      </c>
      <c r="F114" s="199">
        <f>Source!AC66+Source!AD66+Source!AF66</f>
        <v>292.43</v>
      </c>
      <c r="G114" s="199">
        <v>54.71</v>
      </c>
      <c r="H114" s="199">
        <v>7.96</v>
      </c>
      <c r="I114" s="199">
        <v>1.22</v>
      </c>
      <c r="J114" s="200">
        <f>Source!O66</f>
        <v>151</v>
      </c>
      <c r="K114" s="200">
        <f>Source!S66</f>
        <v>28</v>
      </c>
      <c r="L114" s="200">
        <f>Source!Q66</f>
        <v>4</v>
      </c>
      <c r="M114" s="201">
        <f>Source!R66</f>
        <v>1</v>
      </c>
    </row>
    <row r="115" spans="1:13" x14ac:dyDescent="0.2">
      <c r="A115" s="173"/>
      <c r="B115" s="174"/>
      <c r="C115" s="175" t="s">
        <v>436</v>
      </c>
      <c r="D115" s="174"/>
      <c r="E115" s="176">
        <v>118</v>
      </c>
      <c r="F115" s="177" t="s">
        <v>437</v>
      </c>
      <c r="G115" s="174"/>
      <c r="H115" s="174"/>
      <c r="I115" s="174"/>
      <c r="J115" s="178">
        <f>Source!X66</f>
        <v>34</v>
      </c>
      <c r="K115" s="174"/>
      <c r="L115" s="174"/>
      <c r="M115" s="179"/>
    </row>
    <row r="116" spans="1:13" x14ac:dyDescent="0.2">
      <c r="A116" s="180"/>
      <c r="B116" s="181"/>
      <c r="C116" s="182" t="s">
        <v>438</v>
      </c>
      <c r="D116" s="181"/>
      <c r="E116" s="183">
        <v>63</v>
      </c>
      <c r="F116" s="184" t="s">
        <v>437</v>
      </c>
      <c r="G116" s="181"/>
      <c r="H116" s="181"/>
      <c r="I116" s="181"/>
      <c r="J116" s="185">
        <f>Source!Y66</f>
        <v>18</v>
      </c>
      <c r="K116" s="181"/>
      <c r="L116" s="181"/>
      <c r="M116" s="186"/>
    </row>
    <row r="117" spans="1:13" x14ac:dyDescent="0.2">
      <c r="A117" s="187"/>
      <c r="B117" s="188"/>
      <c r="C117" s="189" t="s">
        <v>439</v>
      </c>
      <c r="D117" s="188"/>
      <c r="E117" s="190"/>
      <c r="F117" s="191"/>
      <c r="G117" s="188"/>
      <c r="H117" s="188"/>
      <c r="I117" s="188"/>
      <c r="J117" s="192">
        <f>J114+J115+J116</f>
        <v>203</v>
      </c>
      <c r="K117" s="188"/>
      <c r="L117" s="188"/>
      <c r="M117" s="193"/>
    </row>
    <row r="118" spans="1:13" ht="24" x14ac:dyDescent="0.2">
      <c r="A118" s="194">
        <v>22</v>
      </c>
      <c r="B118" s="195" t="s">
        <v>126</v>
      </c>
      <c r="C118" s="196" t="s">
        <v>127</v>
      </c>
      <c r="D118" s="197" t="s">
        <v>17</v>
      </c>
      <c r="E118" s="198">
        <v>0.38</v>
      </c>
      <c r="F118" s="199">
        <f>Source!AC68+Source!AD68+Source!AF68</f>
        <v>1169.1400000000001</v>
      </c>
      <c r="G118" s="199">
        <v>462.66</v>
      </c>
      <c r="H118" s="199">
        <v>7.54</v>
      </c>
      <c r="I118" s="199">
        <v>1.42</v>
      </c>
      <c r="J118" s="200">
        <f>Source!O68</f>
        <v>445</v>
      </c>
      <c r="K118" s="200">
        <f>Source!S68</f>
        <v>176</v>
      </c>
      <c r="L118" s="200">
        <f>Source!Q68</f>
        <v>3</v>
      </c>
      <c r="M118" s="201">
        <f>Source!R68</f>
        <v>1</v>
      </c>
    </row>
    <row r="119" spans="1:13" x14ac:dyDescent="0.2">
      <c r="A119" s="173"/>
      <c r="B119" s="174"/>
      <c r="C119" s="175" t="s">
        <v>436</v>
      </c>
      <c r="D119" s="174"/>
      <c r="E119" s="176">
        <v>105</v>
      </c>
      <c r="F119" s="177" t="s">
        <v>437</v>
      </c>
      <c r="G119" s="174"/>
      <c r="H119" s="174"/>
      <c r="I119" s="174"/>
      <c r="J119" s="178">
        <f>Source!X68</f>
        <v>186</v>
      </c>
      <c r="K119" s="174"/>
      <c r="L119" s="174"/>
      <c r="M119" s="179"/>
    </row>
    <row r="120" spans="1:13" x14ac:dyDescent="0.2">
      <c r="A120" s="180"/>
      <c r="B120" s="181"/>
      <c r="C120" s="182" t="s">
        <v>438</v>
      </c>
      <c r="D120" s="181"/>
      <c r="E120" s="183">
        <v>55</v>
      </c>
      <c r="F120" s="184" t="s">
        <v>437</v>
      </c>
      <c r="G120" s="181"/>
      <c r="H120" s="181"/>
      <c r="I120" s="181"/>
      <c r="J120" s="185">
        <f>Source!Y68</f>
        <v>97</v>
      </c>
      <c r="K120" s="181"/>
      <c r="L120" s="181"/>
      <c r="M120" s="186"/>
    </row>
    <row r="121" spans="1:13" x14ac:dyDescent="0.2">
      <c r="A121" s="187"/>
      <c r="B121" s="188"/>
      <c r="C121" s="189" t="s">
        <v>439</v>
      </c>
      <c r="D121" s="188"/>
      <c r="E121" s="190"/>
      <c r="F121" s="191"/>
      <c r="G121" s="188"/>
      <c r="H121" s="188"/>
      <c r="I121" s="188"/>
      <c r="J121" s="192">
        <f>J118+J119+J120</f>
        <v>728</v>
      </c>
      <c r="K121" s="188"/>
      <c r="L121" s="188"/>
      <c r="M121" s="193"/>
    </row>
    <row r="122" spans="1:13" ht="24" x14ac:dyDescent="0.2">
      <c r="A122" s="194" t="s">
        <v>129</v>
      </c>
      <c r="B122" s="195" t="s">
        <v>130</v>
      </c>
      <c r="C122" s="196" t="s">
        <v>131</v>
      </c>
      <c r="D122" s="197" t="s">
        <v>81</v>
      </c>
      <c r="E122" s="198">
        <f>Source!I70</f>
        <v>6.9810000000000002E-3</v>
      </c>
      <c r="F122" s="199">
        <v>31292.04</v>
      </c>
      <c r="G122" s="199"/>
      <c r="H122" s="199"/>
      <c r="I122" s="199"/>
      <c r="J122" s="200">
        <f>Source!O70</f>
        <v>218</v>
      </c>
      <c r="K122" s="200"/>
      <c r="L122" s="200"/>
      <c r="M122" s="201"/>
    </row>
    <row r="123" spans="1:13" x14ac:dyDescent="0.2">
      <c r="A123" s="173"/>
      <c r="B123" s="177" t="s">
        <v>446</v>
      </c>
      <c r="C123" s="177" t="s">
        <v>458</v>
      </c>
      <c r="D123" s="174"/>
      <c r="E123" s="174"/>
      <c r="F123" s="174"/>
      <c r="G123" s="174"/>
      <c r="H123" s="174"/>
      <c r="I123" s="174"/>
      <c r="J123" s="174"/>
      <c r="K123" s="174"/>
      <c r="L123" s="174"/>
      <c r="M123" s="179"/>
    </row>
    <row r="124" spans="1:13" ht="24" x14ac:dyDescent="0.2">
      <c r="A124" s="194">
        <v>23</v>
      </c>
      <c r="B124" s="195" t="s">
        <v>134</v>
      </c>
      <c r="C124" s="196" t="s">
        <v>135</v>
      </c>
      <c r="D124" s="197" t="s">
        <v>17</v>
      </c>
      <c r="E124" s="198">
        <v>0.14000000000000001</v>
      </c>
      <c r="F124" s="199">
        <f>Source!AC72+Source!AD72+Source!AF72</f>
        <v>1367.75</v>
      </c>
      <c r="G124" s="199">
        <v>568.69000000000005</v>
      </c>
      <c r="H124" s="199">
        <v>7.86</v>
      </c>
      <c r="I124" s="199">
        <v>1.55</v>
      </c>
      <c r="J124" s="200">
        <f>Source!O72</f>
        <v>192</v>
      </c>
      <c r="K124" s="200">
        <f>Source!S72</f>
        <v>80</v>
      </c>
      <c r="L124" s="200">
        <f>Source!Q72</f>
        <v>1</v>
      </c>
      <c r="M124" s="201">
        <f>Source!R72</f>
        <v>0</v>
      </c>
    </row>
    <row r="125" spans="1:13" x14ac:dyDescent="0.2">
      <c r="A125" s="173"/>
      <c r="B125" s="174"/>
      <c r="C125" s="175" t="s">
        <v>436</v>
      </c>
      <c r="D125" s="174"/>
      <c r="E125" s="176">
        <v>105</v>
      </c>
      <c r="F125" s="177" t="s">
        <v>437</v>
      </c>
      <c r="G125" s="174"/>
      <c r="H125" s="174"/>
      <c r="I125" s="174"/>
      <c r="J125" s="178">
        <f>Source!X72</f>
        <v>84</v>
      </c>
      <c r="K125" s="174"/>
      <c r="L125" s="174"/>
      <c r="M125" s="179"/>
    </row>
    <row r="126" spans="1:13" x14ac:dyDescent="0.2">
      <c r="A126" s="180"/>
      <c r="B126" s="181"/>
      <c r="C126" s="182" t="s">
        <v>438</v>
      </c>
      <c r="D126" s="181"/>
      <c r="E126" s="183">
        <v>55</v>
      </c>
      <c r="F126" s="184" t="s">
        <v>437</v>
      </c>
      <c r="G126" s="181"/>
      <c r="H126" s="181"/>
      <c r="I126" s="181"/>
      <c r="J126" s="185">
        <f>Source!Y72</f>
        <v>44</v>
      </c>
      <c r="K126" s="181"/>
      <c r="L126" s="181"/>
      <c r="M126" s="186"/>
    </row>
    <row r="127" spans="1:13" x14ac:dyDescent="0.2">
      <c r="A127" s="187"/>
      <c r="B127" s="188"/>
      <c r="C127" s="189" t="s">
        <v>439</v>
      </c>
      <c r="D127" s="188"/>
      <c r="E127" s="190"/>
      <c r="F127" s="191"/>
      <c r="G127" s="188"/>
      <c r="H127" s="188"/>
      <c r="I127" s="188"/>
      <c r="J127" s="192">
        <f>J124+J125+J126</f>
        <v>320</v>
      </c>
      <c r="K127" s="188"/>
      <c r="L127" s="188"/>
      <c r="M127" s="193"/>
    </row>
    <row r="128" spans="1:13" ht="24" x14ac:dyDescent="0.2">
      <c r="A128" s="194" t="s">
        <v>137</v>
      </c>
      <c r="B128" s="195" t="s">
        <v>130</v>
      </c>
      <c r="C128" s="196" t="s">
        <v>131</v>
      </c>
      <c r="D128" s="197" t="s">
        <v>81</v>
      </c>
      <c r="E128" s="198">
        <f>Source!I74</f>
        <v>2.9399999999999999E-3</v>
      </c>
      <c r="F128" s="199">
        <v>31292.04</v>
      </c>
      <c r="G128" s="199"/>
      <c r="H128" s="199"/>
      <c r="I128" s="199"/>
      <c r="J128" s="200">
        <f>Source!O74</f>
        <v>92</v>
      </c>
      <c r="K128" s="200"/>
      <c r="L128" s="200"/>
      <c r="M128" s="201"/>
    </row>
    <row r="129" spans="1:255" x14ac:dyDescent="0.2">
      <c r="A129" s="173"/>
      <c r="B129" s="177" t="s">
        <v>446</v>
      </c>
      <c r="C129" s="177" t="s">
        <v>458</v>
      </c>
      <c r="D129" s="174"/>
      <c r="E129" s="174"/>
      <c r="F129" s="174"/>
      <c r="G129" s="174"/>
      <c r="H129" s="174"/>
      <c r="I129" s="174"/>
      <c r="J129" s="174"/>
      <c r="K129" s="174"/>
      <c r="L129" s="174"/>
      <c r="M129" s="179"/>
    </row>
    <row r="130" spans="1:255" ht="24" x14ac:dyDescent="0.2">
      <c r="A130" s="194">
        <v>25</v>
      </c>
      <c r="B130" s="195" t="s">
        <v>139</v>
      </c>
      <c r="C130" s="196" t="s">
        <v>140</v>
      </c>
      <c r="D130" s="197" t="s">
        <v>17</v>
      </c>
      <c r="E130" s="198">
        <v>0.52</v>
      </c>
      <c r="F130" s="199">
        <f>Source!AC76+Source!AD76+Source!AF76</f>
        <v>812.06999999999994</v>
      </c>
      <c r="G130" s="199">
        <v>606.53</v>
      </c>
      <c r="H130" s="199">
        <v>11.83</v>
      </c>
      <c r="I130" s="199">
        <v>2.09</v>
      </c>
      <c r="J130" s="200">
        <f>Source!O76</f>
        <v>422</v>
      </c>
      <c r="K130" s="200">
        <f>Source!S76</f>
        <v>315</v>
      </c>
      <c r="L130" s="200">
        <f>Source!Q76</f>
        <v>6</v>
      </c>
      <c r="M130" s="201">
        <f>Source!R76</f>
        <v>1</v>
      </c>
    </row>
    <row r="131" spans="1:255" x14ac:dyDescent="0.2">
      <c r="A131" s="173"/>
      <c r="B131" s="174"/>
      <c r="C131" s="175" t="s">
        <v>436</v>
      </c>
      <c r="D131" s="174"/>
      <c r="E131" s="176">
        <v>122</v>
      </c>
      <c r="F131" s="177" t="s">
        <v>437</v>
      </c>
      <c r="G131" s="174"/>
      <c r="H131" s="174"/>
      <c r="I131" s="174"/>
      <c r="J131" s="178">
        <f>Source!X76</f>
        <v>386</v>
      </c>
      <c r="K131" s="174"/>
      <c r="L131" s="174"/>
      <c r="M131" s="179"/>
    </row>
    <row r="132" spans="1:255" x14ac:dyDescent="0.2">
      <c r="A132" s="180"/>
      <c r="B132" s="181"/>
      <c r="C132" s="182" t="s">
        <v>438</v>
      </c>
      <c r="D132" s="181"/>
      <c r="E132" s="183">
        <v>80</v>
      </c>
      <c r="F132" s="184" t="s">
        <v>437</v>
      </c>
      <c r="G132" s="181"/>
      <c r="H132" s="181"/>
      <c r="I132" s="181"/>
      <c r="J132" s="185">
        <f>Source!Y76</f>
        <v>253</v>
      </c>
      <c r="K132" s="181"/>
      <c r="L132" s="181"/>
      <c r="M132" s="186"/>
    </row>
    <row r="133" spans="1:255" x14ac:dyDescent="0.2">
      <c r="A133" s="187"/>
      <c r="B133" s="188"/>
      <c r="C133" s="189" t="s">
        <v>439</v>
      </c>
      <c r="D133" s="188"/>
      <c r="E133" s="190"/>
      <c r="F133" s="191"/>
      <c r="G133" s="188"/>
      <c r="H133" s="188"/>
      <c r="I133" s="188"/>
      <c r="J133" s="192">
        <f>J130+J131+J132</f>
        <v>1061</v>
      </c>
      <c r="K133" s="188"/>
      <c r="L133" s="188"/>
      <c r="M133" s="193"/>
    </row>
    <row r="134" spans="1:255" x14ac:dyDescent="0.2">
      <c r="A134" s="194" t="s">
        <v>144</v>
      </c>
      <c r="B134" s="195" t="s">
        <v>145</v>
      </c>
      <c r="C134" s="196" t="s">
        <v>146</v>
      </c>
      <c r="D134" s="197" t="s">
        <v>100</v>
      </c>
      <c r="E134" s="198">
        <f>Source!I78</f>
        <v>4.1599999999999996E-3</v>
      </c>
      <c r="F134" s="199">
        <v>0</v>
      </c>
      <c r="G134" s="199"/>
      <c r="H134" s="199"/>
      <c r="I134" s="199"/>
      <c r="J134" s="200">
        <f>Source!O78</f>
        <v>0</v>
      </c>
      <c r="K134" s="200"/>
      <c r="L134" s="200"/>
      <c r="M134" s="201"/>
    </row>
    <row r="135" spans="1:255" ht="13.5" thickBot="1" x14ac:dyDescent="0.25">
      <c r="A135" s="202" t="s">
        <v>147</v>
      </c>
      <c r="B135" s="203" t="s">
        <v>145</v>
      </c>
      <c r="C135" s="204" t="s">
        <v>148</v>
      </c>
      <c r="D135" s="205" t="s">
        <v>81</v>
      </c>
      <c r="E135" s="206">
        <f>Source!I80</f>
        <v>1.508E-2</v>
      </c>
      <c r="F135" s="207">
        <v>0</v>
      </c>
      <c r="G135" s="207"/>
      <c r="H135" s="207"/>
      <c r="I135" s="207"/>
      <c r="J135" s="208">
        <f>Source!O80</f>
        <v>0</v>
      </c>
      <c r="K135" s="208"/>
      <c r="L135" s="208"/>
      <c r="M135" s="209"/>
    </row>
    <row r="136" spans="1:255" x14ac:dyDescent="0.2">
      <c r="A136" s="44"/>
      <c r="B136" s="44"/>
      <c r="C136" s="45" t="s">
        <v>459</v>
      </c>
      <c r="D136" s="45"/>
      <c r="E136" s="45"/>
      <c r="F136" s="45"/>
      <c r="G136" s="45"/>
      <c r="H136" s="45"/>
      <c r="I136" s="119">
        <f>CY136</f>
        <v>38452</v>
      </c>
      <c r="J136" s="119"/>
      <c r="K136" s="46">
        <f>CZ136</f>
        <v>2406</v>
      </c>
      <c r="L136" s="46">
        <f>DA136</f>
        <v>184</v>
      </c>
      <c r="M136" s="46">
        <f>DB136</f>
        <v>65</v>
      </c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>
        <f>Source!U83</f>
        <v>274.64536400000003</v>
      </c>
      <c r="CX136" s="23">
        <f>Source!V83</f>
        <v>5.8716360000000005</v>
      </c>
      <c r="CY136" s="23">
        <f>Source!O83</f>
        <v>38452</v>
      </c>
      <c r="CZ136" s="23">
        <f>Source!S83</f>
        <v>2406</v>
      </c>
      <c r="DA136" s="23">
        <f>Source!Q83</f>
        <v>184</v>
      </c>
      <c r="DB136" s="23">
        <f>Source!R83</f>
        <v>65</v>
      </c>
      <c r="DC136" s="23">
        <f>Source!P83</f>
        <v>35862</v>
      </c>
      <c r="DD136" s="23">
        <f>Source!AO83</f>
        <v>0</v>
      </c>
      <c r="DE136" s="23">
        <f>Source!AV83</f>
        <v>35862</v>
      </c>
      <c r="DF136" s="23">
        <f>Source!AW83</f>
        <v>35862</v>
      </c>
      <c r="DG136" s="23">
        <f>Source!AX83</f>
        <v>0</v>
      </c>
      <c r="DH136" s="23">
        <f>Source!AY83</f>
        <v>35862</v>
      </c>
      <c r="DI136" s="23">
        <f>Source!AP83</f>
        <v>0</v>
      </c>
      <c r="DJ136" s="23">
        <f>Source!AQ83</f>
        <v>0</v>
      </c>
      <c r="DK136" s="23">
        <f>Source!AZ83</f>
        <v>0</v>
      </c>
      <c r="DL136" s="23">
        <f>Source!T83</f>
        <v>0</v>
      </c>
      <c r="DM136" s="23">
        <f>Source!W83</f>
        <v>0</v>
      </c>
      <c r="DN136" s="23">
        <f>Source!X83</f>
        <v>2646</v>
      </c>
      <c r="DO136" s="23">
        <f>Source!Y83</f>
        <v>1588</v>
      </c>
      <c r="DP136" s="23">
        <f>Source!AR83</f>
        <v>42686</v>
      </c>
      <c r="DQ136" s="23">
        <f>Source!AS83</f>
        <v>42686</v>
      </c>
      <c r="DR136" s="23">
        <f>Source!AT83</f>
        <v>0</v>
      </c>
      <c r="DS136" s="23">
        <f>Source!AP83</f>
        <v>0</v>
      </c>
      <c r="DT136" s="23">
        <f>Source!AU83</f>
        <v>0</v>
      </c>
      <c r="DU136" s="23">
        <f>Source!AS83+Source!AT83</f>
        <v>42686</v>
      </c>
      <c r="DV136" s="23"/>
      <c r="DW136" s="23">
        <f>Source!BA83</f>
        <v>0</v>
      </c>
      <c r="DX136" s="23">
        <f>Source!BB83</f>
        <v>0</v>
      </c>
      <c r="DY136" s="23">
        <f>Source!BC83</f>
        <v>0</v>
      </c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</row>
    <row r="137" spans="1:255" x14ac:dyDescent="0.2">
      <c r="I137" s="112"/>
      <c r="J137" s="112"/>
    </row>
    <row r="138" spans="1:255" x14ac:dyDescent="0.2">
      <c r="C138" s="24" t="s">
        <v>150</v>
      </c>
      <c r="D138" s="24"/>
      <c r="E138" s="24"/>
      <c r="F138" s="24"/>
      <c r="G138" s="24"/>
      <c r="H138" s="24"/>
      <c r="I138" s="113">
        <f>CY136</f>
        <v>38452</v>
      </c>
      <c r="J138" s="114"/>
    </row>
    <row r="139" spans="1:255" x14ac:dyDescent="0.2">
      <c r="C139" s="24" t="s">
        <v>460</v>
      </c>
      <c r="D139" s="24"/>
      <c r="E139" s="24"/>
      <c r="F139" s="24"/>
      <c r="G139" s="24"/>
      <c r="H139" s="24"/>
      <c r="I139" s="111"/>
      <c r="J139" s="112"/>
    </row>
    <row r="140" spans="1:255" x14ac:dyDescent="0.2">
      <c r="C140" s="24" t="s">
        <v>461</v>
      </c>
      <c r="D140" s="24"/>
      <c r="E140" s="24"/>
      <c r="F140" s="24"/>
      <c r="G140" s="24"/>
      <c r="H140" s="24"/>
      <c r="I140" s="113">
        <f>CZ136</f>
        <v>2406</v>
      </c>
      <c r="J140" s="114"/>
    </row>
    <row r="141" spans="1:255" x14ac:dyDescent="0.2">
      <c r="C141" s="24" t="s">
        <v>462</v>
      </c>
      <c r="D141" s="24"/>
      <c r="E141" s="24"/>
      <c r="F141" s="24"/>
      <c r="G141" s="24"/>
      <c r="H141" s="24"/>
      <c r="I141" s="113">
        <f>DA136</f>
        <v>184</v>
      </c>
      <c r="J141" s="114"/>
    </row>
    <row r="142" spans="1:255" x14ac:dyDescent="0.2">
      <c r="C142" s="24" t="s">
        <v>460</v>
      </c>
      <c r="D142" s="24"/>
      <c r="E142" s="24"/>
      <c r="F142" s="24"/>
      <c r="G142" s="24"/>
      <c r="H142" s="24"/>
      <c r="I142" s="111"/>
      <c r="J142" s="112"/>
    </row>
    <row r="143" spans="1:255" x14ac:dyDescent="0.2">
      <c r="C143" s="24" t="s">
        <v>463</v>
      </c>
      <c r="D143" s="24"/>
      <c r="E143" s="24"/>
      <c r="F143" s="24"/>
      <c r="G143" s="24"/>
      <c r="H143" s="24"/>
      <c r="I143" s="113">
        <f>DB136</f>
        <v>65</v>
      </c>
      <c r="J143" s="114"/>
    </row>
    <row r="144" spans="1:255" x14ac:dyDescent="0.2">
      <c r="C144" s="24" t="s">
        <v>464</v>
      </c>
      <c r="D144" s="24"/>
      <c r="E144" s="24"/>
      <c r="F144" s="24"/>
      <c r="G144" s="24"/>
      <c r="H144" s="24"/>
      <c r="I144" s="113">
        <f>DC136</f>
        <v>35862</v>
      </c>
      <c r="J144" s="114"/>
    </row>
    <row r="145" spans="1:255" x14ac:dyDescent="0.2">
      <c r="C145" s="24"/>
      <c r="D145" s="24"/>
      <c r="E145" s="24"/>
      <c r="F145" s="24"/>
      <c r="G145" s="24"/>
      <c r="H145" s="24"/>
      <c r="I145" s="111"/>
      <c r="J145" s="112"/>
    </row>
    <row r="146" spans="1:255" x14ac:dyDescent="0.2">
      <c r="A146" s="47"/>
      <c r="B146" s="47"/>
      <c r="C146" s="48" t="s">
        <v>465</v>
      </c>
      <c r="D146" s="48"/>
      <c r="E146" s="48"/>
      <c r="F146" s="48"/>
      <c r="G146" s="48"/>
      <c r="H146" s="48"/>
      <c r="I146" s="118">
        <f>DN136</f>
        <v>2646</v>
      </c>
      <c r="J146" s="114"/>
    </row>
    <row r="147" spans="1:255" x14ac:dyDescent="0.2">
      <c r="A147" s="47"/>
      <c r="B147" s="47"/>
      <c r="C147" s="48" t="s">
        <v>466</v>
      </c>
      <c r="D147" s="48"/>
      <c r="E147" s="48"/>
      <c r="F147" s="48"/>
      <c r="G147" s="48"/>
      <c r="H147" s="48"/>
      <c r="I147" s="118">
        <f>DO136</f>
        <v>1588</v>
      </c>
      <c r="J147" s="114"/>
    </row>
    <row r="148" spans="1:255" x14ac:dyDescent="0.2">
      <c r="A148" s="47"/>
      <c r="B148" s="47"/>
      <c r="C148" s="48" t="s">
        <v>467</v>
      </c>
      <c r="D148" s="48"/>
      <c r="E148" s="48"/>
      <c r="F148" s="48"/>
      <c r="G148" s="48"/>
      <c r="H148" s="48"/>
      <c r="I148" s="118">
        <f>DP136</f>
        <v>42686</v>
      </c>
      <c r="J148" s="114"/>
    </row>
    <row r="149" spans="1:255" x14ac:dyDescent="0.2">
      <c r="C149" s="24" t="s">
        <v>468</v>
      </c>
      <c r="D149" s="24"/>
      <c r="E149" s="24"/>
      <c r="F149" s="24"/>
      <c r="G149" s="24"/>
      <c r="H149" s="24"/>
      <c r="I149" s="111"/>
      <c r="J149" s="112"/>
    </row>
    <row r="150" spans="1:255" x14ac:dyDescent="0.2">
      <c r="C150" s="24" t="s">
        <v>469</v>
      </c>
      <c r="D150" s="24"/>
      <c r="E150" s="24"/>
      <c r="F150" s="24"/>
      <c r="G150" s="24"/>
      <c r="H150" s="24"/>
      <c r="I150" s="113">
        <f>DQ136</f>
        <v>42686</v>
      </c>
      <c r="J150" s="114"/>
    </row>
    <row r="151" spans="1:255" hidden="1" x14ac:dyDescent="0.2">
      <c r="C151" s="24" t="s">
        <v>470</v>
      </c>
      <c r="D151" s="24"/>
      <c r="E151" s="24"/>
      <c r="F151" s="24"/>
      <c r="G151" s="24"/>
      <c r="H151" s="24"/>
      <c r="I151" s="113">
        <f>DR136</f>
        <v>0</v>
      </c>
      <c r="J151" s="114"/>
    </row>
    <row r="152" spans="1:255" hidden="1" x14ac:dyDescent="0.2">
      <c r="C152" s="24" t="s">
        <v>471</v>
      </c>
      <c r="D152" s="24"/>
      <c r="E152" s="24"/>
      <c r="F152" s="24"/>
      <c r="G152" s="24"/>
      <c r="H152" s="24"/>
      <c r="I152" s="113">
        <f>DS136</f>
        <v>0</v>
      </c>
      <c r="J152" s="114"/>
    </row>
    <row r="153" spans="1:255" hidden="1" x14ac:dyDescent="0.2">
      <c r="C153" s="24" t="s">
        <v>472</v>
      </c>
      <c r="D153" s="24"/>
      <c r="E153" s="24"/>
      <c r="F153" s="24"/>
      <c r="G153" s="24"/>
      <c r="H153" s="24"/>
      <c r="I153" s="113">
        <f>DT136</f>
        <v>0</v>
      </c>
      <c r="J153" s="114"/>
    </row>
    <row r="154" spans="1:255" x14ac:dyDescent="0.2">
      <c r="C154" s="24"/>
      <c r="D154" s="24"/>
      <c r="E154" s="24"/>
      <c r="F154" s="24"/>
      <c r="G154" s="24"/>
      <c r="H154" s="24"/>
      <c r="I154" s="24"/>
      <c r="V154" s="23"/>
      <c r="W154" s="23"/>
      <c r="X154" s="23"/>
      <c r="Y154" s="23">
        <v>513</v>
      </c>
      <c r="Z154" s="23" t="s">
        <v>478</v>
      </c>
      <c r="AA154" s="23"/>
      <c r="AB154" s="23" t="s">
        <v>411</v>
      </c>
      <c r="AC154" s="23" t="str">
        <f>Source!G83</f>
        <v>Новая локальная смета</v>
      </c>
      <c r="AD154" s="23">
        <f>J156</f>
        <v>289411</v>
      </c>
      <c r="AE154" s="23">
        <f>J157</f>
        <v>0</v>
      </c>
      <c r="AF154" s="23">
        <f>J158</f>
        <v>0</v>
      </c>
      <c r="AG154" s="23">
        <f>J159</f>
        <v>0</v>
      </c>
      <c r="AH154" s="51">
        <f>J160</f>
        <v>289411</v>
      </c>
      <c r="AI154" s="51">
        <f>J161</f>
        <v>289411</v>
      </c>
      <c r="AJ154" s="23">
        <f>Source!S83*BM154</f>
        <v>2406</v>
      </c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51">
        <f>J163</f>
        <v>289411</v>
      </c>
      <c r="BH154" s="23">
        <f>J164</f>
        <v>57882.2</v>
      </c>
      <c r="BI154" s="51">
        <f>J165</f>
        <v>347293.2</v>
      </c>
      <c r="BJ154" s="23"/>
      <c r="BK154" s="23"/>
      <c r="BL154" s="23">
        <f>Source!R83*BM154</f>
        <v>65</v>
      </c>
      <c r="BM154" s="23">
        <v>1</v>
      </c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</row>
    <row r="155" spans="1:255" ht="33.75" x14ac:dyDescent="0.2">
      <c r="A155" s="49"/>
      <c r="B155" s="49"/>
      <c r="C155" s="115" t="s">
        <v>473</v>
      </c>
      <c r="D155" s="116"/>
      <c r="E155" s="116"/>
      <c r="F155" s="50" t="s">
        <v>474</v>
      </c>
      <c r="G155" s="115" t="s">
        <v>475</v>
      </c>
      <c r="H155" s="117"/>
      <c r="I155" s="50" t="s">
        <v>476</v>
      </c>
      <c r="J155" s="50" t="s">
        <v>477</v>
      </c>
    </row>
    <row r="156" spans="1:255" x14ac:dyDescent="0.2">
      <c r="A156" s="13"/>
      <c r="B156" s="53"/>
      <c r="C156" s="54" t="s">
        <v>479</v>
      </c>
      <c r="D156" s="55"/>
      <c r="E156" s="55"/>
      <c r="F156" s="56">
        <f>Source!AS83</f>
        <v>42686</v>
      </c>
      <c r="G156" s="57">
        <v>1</v>
      </c>
      <c r="H156" s="57">
        <v>1</v>
      </c>
      <c r="I156" s="57">
        <v>6.78</v>
      </c>
      <c r="J156" s="58">
        <f>ROUND(F156*G156*H156*I156,0)</f>
        <v>289411</v>
      </c>
    </row>
    <row r="157" spans="1:255" hidden="1" x14ac:dyDescent="0.2">
      <c r="A157" s="13"/>
      <c r="B157" s="53"/>
      <c r="C157" s="54" t="s">
        <v>480</v>
      </c>
      <c r="D157" s="55"/>
      <c r="E157" s="55"/>
      <c r="F157" s="56">
        <f>Source!AT83</f>
        <v>0</v>
      </c>
      <c r="G157" s="57">
        <v>1</v>
      </c>
      <c r="H157" s="57">
        <v>1</v>
      </c>
      <c r="I157" s="57">
        <v>6.78</v>
      </c>
      <c r="J157" s="58">
        <f>ROUND(F157*G157*H157*I157,0)</f>
        <v>0</v>
      </c>
    </row>
    <row r="158" spans="1:255" hidden="1" x14ac:dyDescent="0.2">
      <c r="A158" s="13"/>
      <c r="B158" s="53"/>
      <c r="C158" s="54" t="s">
        <v>481</v>
      </c>
      <c r="D158" s="55"/>
      <c r="E158" s="55"/>
      <c r="F158" s="56">
        <f>Source!AP83</f>
        <v>0</v>
      </c>
      <c r="G158" s="57">
        <v>1</v>
      </c>
      <c r="H158" s="57">
        <v>1</v>
      </c>
      <c r="I158" s="57">
        <v>6.78</v>
      </c>
      <c r="J158" s="58">
        <f>ROUND(F158*G158*H158*I158,0)</f>
        <v>0</v>
      </c>
    </row>
    <row r="159" spans="1:255" hidden="1" x14ac:dyDescent="0.2">
      <c r="A159" s="13"/>
      <c r="B159" s="53"/>
      <c r="C159" s="54" t="s">
        <v>183</v>
      </c>
      <c r="D159" s="55"/>
      <c r="E159" s="55"/>
      <c r="F159" s="56">
        <f>Source!AU83</f>
        <v>0</v>
      </c>
      <c r="G159" s="57">
        <v>1</v>
      </c>
      <c r="H159" s="57">
        <v>1</v>
      </c>
      <c r="I159" s="57">
        <v>6.78</v>
      </c>
      <c r="J159" s="58">
        <f>ROUND(F159*G159*H159*I159,0)</f>
        <v>0</v>
      </c>
    </row>
    <row r="160" spans="1:255" hidden="1" x14ac:dyDescent="0.2">
      <c r="A160" s="13"/>
      <c r="B160" s="53"/>
      <c r="C160" s="54" t="s">
        <v>482</v>
      </c>
      <c r="D160" s="55"/>
      <c r="E160" s="55"/>
      <c r="F160" s="56">
        <f>SUM(F156:F159)</f>
        <v>42686</v>
      </c>
      <c r="G160" s="57"/>
      <c r="H160" s="57"/>
      <c r="I160" s="57"/>
      <c r="J160" s="58">
        <f>SUM(J156:J159)</f>
        <v>289411</v>
      </c>
    </row>
    <row r="161" spans="1:255" hidden="1" x14ac:dyDescent="0.2">
      <c r="A161" s="13"/>
      <c r="B161" s="53"/>
      <c r="C161" s="54" t="s">
        <v>483</v>
      </c>
      <c r="D161" s="55"/>
      <c r="E161" s="55"/>
      <c r="F161" s="56">
        <f>F156+F157</f>
        <v>42686</v>
      </c>
      <c r="G161" s="57"/>
      <c r="H161" s="57"/>
      <c r="I161" s="57"/>
      <c r="J161" s="58">
        <f>J156+J157</f>
        <v>289411</v>
      </c>
    </row>
    <row r="162" spans="1:255" x14ac:dyDescent="0.2">
      <c r="A162" s="13"/>
      <c r="B162" s="13"/>
      <c r="C162" s="59"/>
      <c r="D162" s="60"/>
      <c r="E162" s="60"/>
      <c r="F162" s="42"/>
      <c r="G162" s="42"/>
      <c r="H162" s="42"/>
      <c r="I162" s="42"/>
      <c r="J162" s="42"/>
    </row>
    <row r="163" spans="1:255" x14ac:dyDescent="0.2">
      <c r="A163" s="13"/>
      <c r="B163" s="53"/>
      <c r="C163" s="61" t="s">
        <v>484</v>
      </c>
      <c r="D163" s="62"/>
      <c r="E163" s="62"/>
      <c r="F163" s="63">
        <f>F161+F158+F159</f>
        <v>42686</v>
      </c>
      <c r="G163" s="64"/>
      <c r="H163" s="64"/>
      <c r="I163" s="64"/>
      <c r="J163" s="52">
        <f>J161+J158+J159</f>
        <v>289411</v>
      </c>
    </row>
    <row r="164" spans="1:255" hidden="1" x14ac:dyDescent="0.2">
      <c r="A164" s="65"/>
      <c r="B164" s="66"/>
      <c r="C164" s="67" t="s">
        <v>485</v>
      </c>
      <c r="D164" s="68"/>
      <c r="E164" s="68"/>
      <c r="F164" s="69"/>
      <c r="G164" s="70"/>
      <c r="H164" s="70">
        <v>20</v>
      </c>
      <c r="I164" s="71" t="s">
        <v>486</v>
      </c>
      <c r="J164" s="72">
        <f>ROUND(H164*J163/100,2)</f>
        <v>57882.2</v>
      </c>
    </row>
    <row r="165" spans="1:255" hidden="1" x14ac:dyDescent="0.2">
      <c r="A165" s="65"/>
      <c r="B165" s="66"/>
      <c r="C165" s="67" t="s">
        <v>487</v>
      </c>
      <c r="D165" s="68"/>
      <c r="E165" s="68"/>
      <c r="F165" s="69"/>
      <c r="G165" s="70"/>
      <c r="H165" s="70"/>
      <c r="I165" s="70"/>
      <c r="J165" s="72">
        <f>SUM(J163:J164)</f>
        <v>347293.2</v>
      </c>
    </row>
    <row r="166" spans="1:255" x14ac:dyDescent="0.2">
      <c r="A166" s="65"/>
      <c r="B166" s="65"/>
      <c r="C166" s="65"/>
      <c r="D166" s="65"/>
      <c r="E166" s="65"/>
      <c r="F166" s="65"/>
      <c r="G166" s="65"/>
      <c r="H166" s="65"/>
      <c r="I166" s="65"/>
      <c r="J166" s="65"/>
    </row>
    <row r="167" spans="1:255" hidden="1" outlineLevel="1" x14ac:dyDescent="0.2"/>
    <row r="168" spans="1:255" hidden="1" outlineLevel="1" x14ac:dyDescent="0.2"/>
    <row r="169" spans="1:255" hidden="1" outlineLevel="1" x14ac:dyDescent="0.2">
      <c r="A169" s="73" t="s">
        <v>488</v>
      </c>
      <c r="B169" s="73"/>
      <c r="C169" s="97"/>
      <c r="D169" s="97"/>
      <c r="E169" s="97"/>
      <c r="F169" s="97"/>
      <c r="G169" s="74"/>
      <c r="H169" s="74"/>
      <c r="I169" s="97"/>
      <c r="J169" s="97"/>
      <c r="BY169" s="76">
        <f>C169</f>
        <v>0</v>
      </c>
      <c r="BZ169" s="76">
        <f>I169</f>
        <v>0</v>
      </c>
      <c r="IU169" s="23"/>
    </row>
    <row r="170" spans="1:255" s="78" customFormat="1" ht="11.25" hidden="1" outlineLevel="1" x14ac:dyDescent="0.2">
      <c r="A170" s="77"/>
      <c r="B170" s="77"/>
      <c r="C170" s="110" t="s">
        <v>489</v>
      </c>
      <c r="D170" s="110"/>
      <c r="E170" s="110"/>
      <c r="F170" s="110"/>
      <c r="G170" s="110"/>
      <c r="H170" s="110"/>
      <c r="I170" s="110" t="s">
        <v>490</v>
      </c>
      <c r="J170" s="110"/>
    </row>
    <row r="171" spans="1:255" hidden="1" outlineLevel="1" x14ac:dyDescent="0.2">
      <c r="A171" s="18"/>
      <c r="B171" s="18"/>
      <c r="C171" s="18"/>
      <c r="D171" s="18"/>
      <c r="E171" s="18"/>
      <c r="F171" s="18"/>
      <c r="G171" s="11" t="s">
        <v>491</v>
      </c>
      <c r="H171" s="18"/>
      <c r="I171" s="18"/>
      <c r="J171" s="18"/>
    </row>
    <row r="172" spans="1:255" hidden="1" outlineLevel="1" x14ac:dyDescent="0.2">
      <c r="A172" s="73" t="s">
        <v>492</v>
      </c>
      <c r="B172" s="73"/>
      <c r="C172" s="97"/>
      <c r="D172" s="97"/>
      <c r="E172" s="97"/>
      <c r="F172" s="97"/>
      <c r="G172" s="74"/>
      <c r="H172" s="74"/>
      <c r="I172" s="97"/>
      <c r="J172" s="97"/>
      <c r="BY172" s="76">
        <f>C172</f>
        <v>0</v>
      </c>
      <c r="BZ172" s="76">
        <f>I172</f>
        <v>0</v>
      </c>
      <c r="IU172" s="23"/>
    </row>
    <row r="173" spans="1:255" s="78" customFormat="1" ht="11.25" hidden="1" outlineLevel="1" x14ac:dyDescent="0.2">
      <c r="A173" s="77"/>
      <c r="B173" s="77"/>
      <c r="C173" s="110" t="s">
        <v>489</v>
      </c>
      <c r="D173" s="110"/>
      <c r="E173" s="110"/>
      <c r="F173" s="110"/>
      <c r="G173" s="110"/>
      <c r="H173" s="110"/>
      <c r="I173" s="110" t="s">
        <v>490</v>
      </c>
      <c r="J173" s="110"/>
    </row>
    <row r="174" spans="1:255" hidden="1" outlineLevel="1" x14ac:dyDescent="0.2">
      <c r="A174" s="18"/>
      <c r="B174" s="18"/>
      <c r="C174" s="18"/>
      <c r="D174" s="18"/>
      <c r="E174" s="18"/>
      <c r="F174" s="18"/>
      <c r="G174" s="11" t="s">
        <v>491</v>
      </c>
      <c r="H174" s="18"/>
      <c r="I174" s="18"/>
      <c r="J174" s="18"/>
    </row>
    <row r="175" spans="1:255" collapsed="1" x14ac:dyDescent="0.2"/>
    <row r="176" spans="1:255" outlineLevel="1" x14ac:dyDescent="0.2"/>
    <row r="177" spans="1:255" outlineLevel="1" x14ac:dyDescent="0.2">
      <c r="A177" s="73" t="s">
        <v>386</v>
      </c>
      <c r="B177" s="73"/>
      <c r="C177" s="97"/>
      <c r="D177" s="97"/>
      <c r="E177" s="97"/>
      <c r="F177" s="97"/>
      <c r="G177" s="74"/>
      <c r="H177" s="74"/>
      <c r="I177" s="97"/>
      <c r="J177" s="97"/>
      <c r="BY177" s="76">
        <f>C177</f>
        <v>0</v>
      </c>
      <c r="BZ177" s="76">
        <f>I177</f>
        <v>0</v>
      </c>
      <c r="IU177" s="23"/>
    </row>
    <row r="178" spans="1:255" s="78" customFormat="1" ht="11.25" outlineLevel="1" x14ac:dyDescent="0.2">
      <c r="A178" s="77"/>
      <c r="B178" s="77"/>
      <c r="C178" s="110" t="s">
        <v>489</v>
      </c>
      <c r="D178" s="110"/>
      <c r="E178" s="110"/>
      <c r="F178" s="110"/>
      <c r="G178" s="110"/>
      <c r="H178" s="110"/>
      <c r="I178" s="110" t="s">
        <v>490</v>
      </c>
      <c r="J178" s="110"/>
    </row>
    <row r="179" spans="1:255" outlineLevel="1" x14ac:dyDescent="0.2">
      <c r="A179" s="18"/>
      <c r="B179" s="18"/>
      <c r="C179" s="18"/>
      <c r="D179" s="18"/>
      <c r="E179" s="18"/>
      <c r="F179" s="18"/>
      <c r="G179" s="11" t="s">
        <v>491</v>
      </c>
      <c r="H179" s="18"/>
      <c r="I179" s="18"/>
      <c r="J179" s="18"/>
    </row>
    <row r="180" spans="1:255" outlineLevel="1" x14ac:dyDescent="0.2">
      <c r="A180" s="73" t="s">
        <v>543</v>
      </c>
      <c r="B180" s="73"/>
      <c r="C180" s="97"/>
      <c r="D180" s="97"/>
      <c r="E180" s="97"/>
      <c r="F180" s="97"/>
      <c r="G180" s="74"/>
      <c r="H180" s="74"/>
      <c r="I180" s="97"/>
      <c r="J180" s="97"/>
      <c r="BY180" s="76">
        <f>C180</f>
        <v>0</v>
      </c>
      <c r="BZ180" s="76">
        <f>I180</f>
        <v>0</v>
      </c>
      <c r="IU180" s="23"/>
    </row>
    <row r="181" spans="1:255" s="78" customFormat="1" ht="11.25" outlineLevel="1" x14ac:dyDescent="0.2">
      <c r="A181" s="77"/>
      <c r="B181" s="77"/>
      <c r="C181" s="110" t="s">
        <v>489</v>
      </c>
      <c r="D181" s="110"/>
      <c r="E181" s="110"/>
      <c r="F181" s="110"/>
      <c r="G181" s="110"/>
      <c r="H181" s="110"/>
      <c r="I181" s="110" t="s">
        <v>490</v>
      </c>
      <c r="J181" s="110"/>
    </row>
    <row r="182" spans="1:255" outlineLevel="1" x14ac:dyDescent="0.2">
      <c r="A182" s="18"/>
      <c r="B182" s="18"/>
      <c r="C182" s="18"/>
      <c r="D182" s="18"/>
      <c r="E182" s="18"/>
      <c r="F182" s="18"/>
      <c r="G182" s="11" t="s">
        <v>491</v>
      </c>
      <c r="H182" s="18"/>
      <c r="I182" s="18"/>
      <c r="J182" s="18"/>
    </row>
  </sheetData>
  <mergeCells count="77">
    <mergeCell ref="J2:M2"/>
    <mergeCell ref="J3:M3"/>
    <mergeCell ref="J4:M4"/>
    <mergeCell ref="L5:M5"/>
    <mergeCell ref="C9:I9"/>
    <mergeCell ref="L9:M9"/>
    <mergeCell ref="C10:I10"/>
    <mergeCell ref="L10:M10"/>
    <mergeCell ref="L6:M6"/>
    <mergeCell ref="C7:I7"/>
    <mergeCell ref="L7:M7"/>
    <mergeCell ref="C8:I8"/>
    <mergeCell ref="L8:M8"/>
    <mergeCell ref="C13:I13"/>
    <mergeCell ref="L13:M13"/>
    <mergeCell ref="I14:J14"/>
    <mergeCell ref="L14:M14"/>
    <mergeCell ref="C11:I11"/>
    <mergeCell ref="L11:M11"/>
    <mergeCell ref="C12:I12"/>
    <mergeCell ref="L12:M12"/>
    <mergeCell ref="C20:H20"/>
    <mergeCell ref="C21:H21"/>
    <mergeCell ref="A22:M22"/>
    <mergeCell ref="A23:M23"/>
    <mergeCell ref="L15:M15"/>
    <mergeCell ref="L16:M16"/>
    <mergeCell ref="I18:I19"/>
    <mergeCell ref="J18:J19"/>
    <mergeCell ref="K18:L18"/>
    <mergeCell ref="A33:M33"/>
    <mergeCell ref="A34:M34"/>
    <mergeCell ref="C35:M35"/>
    <mergeCell ref="F39:I39"/>
    <mergeCell ref="E26:F26"/>
    <mergeCell ref="C30:M30"/>
    <mergeCell ref="C31:M31"/>
    <mergeCell ref="C32:M32"/>
    <mergeCell ref="J39:M39"/>
    <mergeCell ref="K40:M40"/>
    <mergeCell ref="I136:J136"/>
    <mergeCell ref="I145:J145"/>
    <mergeCell ref="I146:J146"/>
    <mergeCell ref="I147:J147"/>
    <mergeCell ref="I137:J137"/>
    <mergeCell ref="I138:J138"/>
    <mergeCell ref="I139:J139"/>
    <mergeCell ref="I140:J140"/>
    <mergeCell ref="G40:I40"/>
    <mergeCell ref="I148:J148"/>
    <mergeCell ref="I141:J141"/>
    <mergeCell ref="I142:J142"/>
    <mergeCell ref="I143:J143"/>
    <mergeCell ref="I144:J144"/>
    <mergeCell ref="I149:J149"/>
    <mergeCell ref="I150:J150"/>
    <mergeCell ref="I151:J151"/>
    <mergeCell ref="I152:J152"/>
    <mergeCell ref="C173:H173"/>
    <mergeCell ref="I173:J173"/>
    <mergeCell ref="I153:J153"/>
    <mergeCell ref="C155:E155"/>
    <mergeCell ref="G155:H155"/>
    <mergeCell ref="C169:F169"/>
    <mergeCell ref="I169:J169"/>
    <mergeCell ref="C177:F177"/>
    <mergeCell ref="I177:J177"/>
    <mergeCell ref="C170:H170"/>
    <mergeCell ref="I170:J170"/>
    <mergeCell ref="C172:F172"/>
    <mergeCell ref="I172:J172"/>
    <mergeCell ref="C181:H181"/>
    <mergeCell ref="I181:J181"/>
    <mergeCell ref="C178:H178"/>
    <mergeCell ref="I178:J178"/>
    <mergeCell ref="C180:F180"/>
    <mergeCell ref="I180:J180"/>
  </mergeCells>
  <phoneticPr fontId="12" type="noConversion"/>
  <printOptions horizontalCentered="1"/>
  <pageMargins left="0.39370078740157499" right="0.39370078740157499" top="0.17" bottom="0.39370078740157499" header="0" footer="0"/>
  <pageSetup paperSize="9" scale="81" orientation="landscape" r:id="rId1"/>
  <headerFooter alignWithMargins="0"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1"/>
  <sheetViews>
    <sheetView workbookViewId="0">
      <selection activeCell="A177" sqref="A177:AH177"/>
    </sheetView>
  </sheetViews>
  <sheetFormatPr defaultRowHeight="12.75" x14ac:dyDescent="0.2"/>
  <sheetData>
    <row r="1" spans="1:240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40149</v>
      </c>
      <c r="M1">
        <v>10</v>
      </c>
      <c r="IF1">
        <v>-1</v>
      </c>
    </row>
    <row r="2" spans="1:240" x14ac:dyDescent="0.2">
      <c r="G2" s="40">
        <f>'2.Материалы'!G61</f>
        <v>238921</v>
      </c>
      <c r="H2" t="s">
        <v>540</v>
      </c>
      <c r="IF2">
        <v>-1</v>
      </c>
    </row>
    <row r="3" spans="1:240" x14ac:dyDescent="0.2">
      <c r="IF3">
        <v>-1</v>
      </c>
    </row>
    <row r="4" spans="1:240" x14ac:dyDescent="0.2">
      <c r="IF4">
        <v>-1</v>
      </c>
    </row>
    <row r="5" spans="1:240" x14ac:dyDescent="0.2">
      <c r="G5">
        <v>2</v>
      </c>
      <c r="H5" t="s">
        <v>376</v>
      </c>
      <c r="IF5">
        <v>-1</v>
      </c>
    </row>
    <row r="6" spans="1:240" x14ac:dyDescent="0.2">
      <c r="G6">
        <v>10</v>
      </c>
      <c r="H6" t="s">
        <v>372</v>
      </c>
      <c r="IF6">
        <v>-1</v>
      </c>
    </row>
    <row r="7" spans="1:240" x14ac:dyDescent="0.2">
      <c r="G7">
        <v>2</v>
      </c>
      <c r="H7" t="s">
        <v>373</v>
      </c>
      <c r="IF7">
        <v>-1</v>
      </c>
    </row>
    <row r="8" spans="1:240" x14ac:dyDescent="0.2">
      <c r="IF8">
        <v>-1</v>
      </c>
    </row>
    <row r="9" spans="1:240" x14ac:dyDescent="0.2">
      <c r="G9" s="12" t="s">
        <v>374</v>
      </c>
      <c r="H9" t="s">
        <v>375</v>
      </c>
      <c r="IF9">
        <v>-1</v>
      </c>
    </row>
    <row r="10" spans="1:240" x14ac:dyDescent="0.2">
      <c r="IF10">
        <v>-1</v>
      </c>
    </row>
    <row r="11" spans="1:240" x14ac:dyDescent="0.2">
      <c r="IF11">
        <v>-1</v>
      </c>
    </row>
    <row r="12" spans="1:240" x14ac:dyDescent="0.2">
      <c r="A12" s="1">
        <v>1</v>
      </c>
      <c r="B12" s="1">
        <v>175</v>
      </c>
      <c r="C12" s="1">
        <v>0</v>
      </c>
      <c r="D12" s="1">
        <f>ROW(A112)</f>
        <v>112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565256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  <c r="IF12">
        <v>-1</v>
      </c>
    </row>
    <row r="13" spans="1:240" x14ac:dyDescent="0.2">
      <c r="IF13">
        <v>-1</v>
      </c>
    </row>
    <row r="14" spans="1:240" x14ac:dyDescent="0.2">
      <c r="IF14">
        <v>-1</v>
      </c>
    </row>
    <row r="15" spans="1:240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IF15">
        <v>-1</v>
      </c>
    </row>
    <row r="16" spans="1:240" x14ac:dyDescent="0.2">
      <c r="IF16">
        <v>-1</v>
      </c>
    </row>
    <row r="17" spans="1:255" x14ac:dyDescent="0.2">
      <c r="IF17">
        <v>-1</v>
      </c>
    </row>
    <row r="18" spans="1:255" x14ac:dyDescent="0.2">
      <c r="A18" s="3">
        <v>52</v>
      </c>
      <c r="B18" s="3">
        <f t="shared" ref="B18:G18" si="0">B112</f>
        <v>175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Реконструкция  административного здания   Глазуновского участка</v>
      </c>
      <c r="H18" s="3"/>
      <c r="I18" s="3"/>
      <c r="J18" s="3"/>
      <c r="K18" s="3"/>
      <c r="L18" s="3"/>
      <c r="M18" s="3"/>
      <c r="N18" s="3"/>
      <c r="O18" s="3">
        <f t="shared" ref="O18:AT18" si="1">O112</f>
        <v>38452</v>
      </c>
      <c r="P18" s="3">
        <f t="shared" si="1"/>
        <v>35862</v>
      </c>
      <c r="Q18" s="3">
        <f t="shared" si="1"/>
        <v>184</v>
      </c>
      <c r="R18" s="3">
        <f t="shared" si="1"/>
        <v>65</v>
      </c>
      <c r="S18" s="3">
        <f t="shared" si="1"/>
        <v>2406</v>
      </c>
      <c r="T18" s="3">
        <f t="shared" si="1"/>
        <v>0</v>
      </c>
      <c r="U18" s="3">
        <f t="shared" si="1"/>
        <v>274.64536400000003</v>
      </c>
      <c r="V18" s="3">
        <f t="shared" si="1"/>
        <v>5.8716360000000005</v>
      </c>
      <c r="W18" s="3">
        <f t="shared" si="1"/>
        <v>0</v>
      </c>
      <c r="X18" s="3">
        <f t="shared" si="1"/>
        <v>2646</v>
      </c>
      <c r="Y18" s="3">
        <f t="shared" si="1"/>
        <v>1588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42686</v>
      </c>
      <c r="AS18" s="3">
        <f t="shared" si="1"/>
        <v>42686</v>
      </c>
      <c r="AT18" s="3">
        <f t="shared" si="1"/>
        <v>0</v>
      </c>
      <c r="AU18" s="3">
        <f t="shared" ref="AU18:BZ18" si="2">AU112</f>
        <v>0</v>
      </c>
      <c r="AV18" s="3">
        <f t="shared" si="2"/>
        <v>35862</v>
      </c>
      <c r="AW18" s="3">
        <f t="shared" si="2"/>
        <v>35862</v>
      </c>
      <c r="AX18" s="3">
        <f t="shared" si="2"/>
        <v>0</v>
      </c>
      <c r="AY18" s="3">
        <f t="shared" si="2"/>
        <v>35862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DG112</f>
        <v>260719</v>
      </c>
      <c r="DH18" s="4">
        <f t="shared" si="4"/>
        <v>243150</v>
      </c>
      <c r="DI18" s="4">
        <f t="shared" si="4"/>
        <v>1245</v>
      </c>
      <c r="DJ18" s="4">
        <f t="shared" si="4"/>
        <v>445</v>
      </c>
      <c r="DK18" s="4">
        <f t="shared" si="4"/>
        <v>16324</v>
      </c>
      <c r="DL18" s="4">
        <f t="shared" si="4"/>
        <v>0</v>
      </c>
      <c r="DM18" s="4">
        <f t="shared" si="4"/>
        <v>274.64536400000003</v>
      </c>
      <c r="DN18" s="4">
        <f t="shared" si="4"/>
        <v>5.8716360000000005</v>
      </c>
      <c r="DO18" s="4">
        <f t="shared" si="4"/>
        <v>0</v>
      </c>
      <c r="DP18" s="4">
        <f t="shared" si="4"/>
        <v>17954</v>
      </c>
      <c r="DQ18" s="4">
        <f t="shared" si="4"/>
        <v>10789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289462</v>
      </c>
      <c r="EK18" s="4">
        <f t="shared" si="4"/>
        <v>289462</v>
      </c>
      <c r="EL18" s="4">
        <f t="shared" si="4"/>
        <v>0</v>
      </c>
      <c r="EM18" s="4">
        <f t="shared" ref="EM18:FR18" si="5">EM112</f>
        <v>0</v>
      </c>
      <c r="EN18" s="4">
        <f t="shared" si="5"/>
        <v>243150</v>
      </c>
      <c r="EO18" s="4">
        <f t="shared" si="5"/>
        <v>243150</v>
      </c>
      <c r="EP18" s="4">
        <f t="shared" si="5"/>
        <v>0</v>
      </c>
      <c r="EQ18" s="4">
        <f t="shared" si="5"/>
        <v>243150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  <c r="IF18">
        <v>-1</v>
      </c>
    </row>
    <row r="19" spans="1:255" x14ac:dyDescent="0.2">
      <c r="IF19">
        <v>-1</v>
      </c>
    </row>
    <row r="20" spans="1:255" x14ac:dyDescent="0.2">
      <c r="A20" s="1">
        <v>3</v>
      </c>
      <c r="B20" s="1">
        <v>1</v>
      </c>
      <c r="C20" s="1"/>
      <c r="D20" s="1">
        <f>ROW(A83)</f>
        <v>83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  <c r="IF20">
        <v>-1</v>
      </c>
    </row>
    <row r="21" spans="1:255" x14ac:dyDescent="0.2">
      <c r="IF21">
        <v>-1</v>
      </c>
    </row>
    <row r="22" spans="1:255" x14ac:dyDescent="0.2">
      <c r="A22" s="3">
        <v>52</v>
      </c>
      <c r="B22" s="3">
        <f t="shared" ref="B22:G22" si="7">B83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O83</f>
        <v>38452</v>
      </c>
      <c r="P22" s="3">
        <f t="shared" si="8"/>
        <v>35862</v>
      </c>
      <c r="Q22" s="3">
        <f t="shared" si="8"/>
        <v>184</v>
      </c>
      <c r="R22" s="3">
        <f t="shared" si="8"/>
        <v>65</v>
      </c>
      <c r="S22" s="3">
        <f t="shared" si="8"/>
        <v>2406</v>
      </c>
      <c r="T22" s="3">
        <f t="shared" si="8"/>
        <v>0</v>
      </c>
      <c r="U22" s="3">
        <f t="shared" si="8"/>
        <v>274.64536400000003</v>
      </c>
      <c r="V22" s="3">
        <f t="shared" si="8"/>
        <v>5.8716360000000005</v>
      </c>
      <c r="W22" s="3">
        <f t="shared" si="8"/>
        <v>0</v>
      </c>
      <c r="X22" s="3">
        <f t="shared" si="8"/>
        <v>2646</v>
      </c>
      <c r="Y22" s="3">
        <f t="shared" si="8"/>
        <v>1588</v>
      </c>
      <c r="Z22" s="3">
        <f t="shared" si="8"/>
        <v>0</v>
      </c>
      <c r="AA22" s="3">
        <f t="shared" si="8"/>
        <v>0</v>
      </c>
      <c r="AB22" s="3">
        <f t="shared" si="8"/>
        <v>38452</v>
      </c>
      <c r="AC22" s="3">
        <f t="shared" si="8"/>
        <v>35862</v>
      </c>
      <c r="AD22" s="3">
        <f t="shared" si="8"/>
        <v>184</v>
      </c>
      <c r="AE22" s="3">
        <f t="shared" si="8"/>
        <v>65</v>
      </c>
      <c r="AF22" s="3">
        <f t="shared" si="8"/>
        <v>2406</v>
      </c>
      <c r="AG22" s="3">
        <f t="shared" si="8"/>
        <v>0</v>
      </c>
      <c r="AH22" s="3">
        <f t="shared" si="8"/>
        <v>274.64536400000003</v>
      </c>
      <c r="AI22" s="3">
        <f t="shared" si="8"/>
        <v>5.8716360000000005</v>
      </c>
      <c r="AJ22" s="3">
        <f t="shared" si="8"/>
        <v>0</v>
      </c>
      <c r="AK22" s="3">
        <f t="shared" si="8"/>
        <v>2646</v>
      </c>
      <c r="AL22" s="3">
        <f t="shared" si="8"/>
        <v>1588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42686</v>
      </c>
      <c r="AS22" s="3">
        <f t="shared" si="8"/>
        <v>42686</v>
      </c>
      <c r="AT22" s="3">
        <f t="shared" si="8"/>
        <v>0</v>
      </c>
      <c r="AU22" s="3">
        <f t="shared" ref="AU22:BZ22" si="9">AU83</f>
        <v>0</v>
      </c>
      <c r="AV22" s="3">
        <f t="shared" si="9"/>
        <v>35862</v>
      </c>
      <c r="AW22" s="3">
        <f t="shared" si="9"/>
        <v>35862</v>
      </c>
      <c r="AX22" s="3">
        <f t="shared" si="9"/>
        <v>0</v>
      </c>
      <c r="AY22" s="3">
        <f t="shared" si="9"/>
        <v>35862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CA83</f>
        <v>42686</v>
      </c>
      <c r="CB22" s="3">
        <f t="shared" si="10"/>
        <v>42686</v>
      </c>
      <c r="CC22" s="3">
        <f t="shared" si="10"/>
        <v>0</v>
      </c>
      <c r="CD22" s="3">
        <f t="shared" si="10"/>
        <v>0</v>
      </c>
      <c r="CE22" s="3">
        <f t="shared" si="10"/>
        <v>35862</v>
      </c>
      <c r="CF22" s="3">
        <f t="shared" si="10"/>
        <v>35862</v>
      </c>
      <c r="CG22" s="3">
        <f t="shared" si="10"/>
        <v>0</v>
      </c>
      <c r="CH22" s="3">
        <f t="shared" si="10"/>
        <v>35862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DG83</f>
        <v>260719</v>
      </c>
      <c r="DH22" s="4">
        <f t="shared" si="11"/>
        <v>243150</v>
      </c>
      <c r="DI22" s="4">
        <f t="shared" si="11"/>
        <v>1245</v>
      </c>
      <c r="DJ22" s="4">
        <f t="shared" si="11"/>
        <v>445</v>
      </c>
      <c r="DK22" s="4">
        <f t="shared" si="11"/>
        <v>16324</v>
      </c>
      <c r="DL22" s="4">
        <f t="shared" si="11"/>
        <v>0</v>
      </c>
      <c r="DM22" s="4">
        <f t="shared" si="11"/>
        <v>274.64536400000003</v>
      </c>
      <c r="DN22" s="4">
        <f t="shared" si="11"/>
        <v>5.8716360000000005</v>
      </c>
      <c r="DO22" s="4">
        <f t="shared" si="11"/>
        <v>0</v>
      </c>
      <c r="DP22" s="4">
        <f t="shared" si="11"/>
        <v>17954</v>
      </c>
      <c r="DQ22" s="4">
        <f t="shared" si="11"/>
        <v>10789</v>
      </c>
      <c r="DR22" s="4">
        <f t="shared" si="11"/>
        <v>0</v>
      </c>
      <c r="DS22" s="4">
        <f t="shared" si="11"/>
        <v>0</v>
      </c>
      <c r="DT22" s="4">
        <f t="shared" si="11"/>
        <v>260719</v>
      </c>
      <c r="DU22" s="4">
        <f t="shared" si="11"/>
        <v>243150</v>
      </c>
      <c r="DV22" s="4">
        <f t="shared" si="11"/>
        <v>1245</v>
      </c>
      <c r="DW22" s="4">
        <f t="shared" si="11"/>
        <v>445</v>
      </c>
      <c r="DX22" s="4">
        <f t="shared" si="11"/>
        <v>16324</v>
      </c>
      <c r="DY22" s="4">
        <f t="shared" si="11"/>
        <v>0</v>
      </c>
      <c r="DZ22" s="4">
        <f t="shared" si="11"/>
        <v>274.64536400000003</v>
      </c>
      <c r="EA22" s="4">
        <f t="shared" si="11"/>
        <v>5.8716360000000005</v>
      </c>
      <c r="EB22" s="4">
        <f t="shared" si="11"/>
        <v>0</v>
      </c>
      <c r="EC22" s="4">
        <f t="shared" si="11"/>
        <v>17954</v>
      </c>
      <c r="ED22" s="4">
        <f t="shared" si="11"/>
        <v>10789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289462</v>
      </c>
      <c r="EK22" s="4">
        <f t="shared" si="11"/>
        <v>289462</v>
      </c>
      <c r="EL22" s="4">
        <f t="shared" si="11"/>
        <v>0</v>
      </c>
      <c r="EM22" s="4">
        <f t="shared" ref="EM22:FR22" si="12">EM83</f>
        <v>0</v>
      </c>
      <c r="EN22" s="4">
        <f t="shared" si="12"/>
        <v>243150</v>
      </c>
      <c r="EO22" s="4">
        <f t="shared" si="12"/>
        <v>243150</v>
      </c>
      <c r="EP22" s="4">
        <f t="shared" si="12"/>
        <v>0</v>
      </c>
      <c r="EQ22" s="4">
        <f t="shared" si="12"/>
        <v>243150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FS83</f>
        <v>289462</v>
      </c>
      <c r="FT22" s="4">
        <f t="shared" si="13"/>
        <v>289462</v>
      </c>
      <c r="FU22" s="4">
        <f t="shared" si="13"/>
        <v>0</v>
      </c>
      <c r="FV22" s="4">
        <f t="shared" si="13"/>
        <v>0</v>
      </c>
      <c r="FW22" s="4">
        <f t="shared" si="13"/>
        <v>243150</v>
      </c>
      <c r="FX22" s="4">
        <f t="shared" si="13"/>
        <v>243150</v>
      </c>
      <c r="FY22" s="4">
        <f t="shared" si="13"/>
        <v>0</v>
      </c>
      <c r="FZ22" s="4">
        <f t="shared" si="13"/>
        <v>243150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  <c r="IF22">
        <v>-1</v>
      </c>
    </row>
    <row r="23" spans="1:255" x14ac:dyDescent="0.2">
      <c r="IF23">
        <v>-1</v>
      </c>
    </row>
    <row r="24" spans="1:255" x14ac:dyDescent="0.2">
      <c r="A24" s="2">
        <v>17</v>
      </c>
      <c r="B24" s="2">
        <v>1</v>
      </c>
      <c r="C24" s="2">
        <f>ROW(SmtRes!A6)</f>
        <v>6</v>
      </c>
      <c r="D24" s="2">
        <f>ROW(EtalonRes!A6)</f>
        <v>6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'1.Смета.или.Акт'!E44</f>
        <v>0.52</v>
      </c>
      <c r="J24" s="2">
        <v>0</v>
      </c>
      <c r="K24" s="2"/>
      <c r="L24" s="2"/>
      <c r="M24" s="2"/>
      <c r="N24" s="2"/>
      <c r="O24" s="2">
        <f t="shared" ref="O24:O55" si="14">ROUND(CP24,0)</f>
        <v>162</v>
      </c>
      <c r="P24" s="2">
        <f t="shared" ref="P24:P55" si="15">ROUND(CQ24*I24,0)</f>
        <v>0</v>
      </c>
      <c r="Q24" s="2">
        <f t="shared" ref="Q24:Q55" si="16">ROUND(CR24*I24,0)</f>
        <v>14</v>
      </c>
      <c r="R24" s="2">
        <f t="shared" ref="R24:R55" si="17">ROUND(CS24*I24,0)</f>
        <v>3</v>
      </c>
      <c r="S24" s="2">
        <f t="shared" ref="S24:S55" si="18">ROUND(CT24*I24,0)</f>
        <v>148</v>
      </c>
      <c r="T24" s="2">
        <f t="shared" ref="T24:T55" si="19">ROUND(CU24*I24,0)</f>
        <v>0</v>
      </c>
      <c r="U24" s="2">
        <f t="shared" ref="U24:U55" si="20">CV24*I24</f>
        <v>16.169920000000001</v>
      </c>
      <c r="V24" s="2">
        <f t="shared" ref="V24:V55" si="21">CW24*I24</f>
        <v>0.23296000000000003</v>
      </c>
      <c r="W24" s="2">
        <f t="shared" ref="W24:W55" si="22">ROUND(CX24*I24,0)</f>
        <v>0</v>
      </c>
      <c r="X24" s="2">
        <f t="shared" ref="X24:X55" si="23">ROUND(CY24,0)</f>
        <v>159</v>
      </c>
      <c r="Y24" s="2">
        <f t="shared" ref="Y24:Y55" si="24">ROUND(CZ24,0)</f>
        <v>83</v>
      </c>
      <c r="Z24" s="2"/>
      <c r="AA24" s="2">
        <v>34753101</v>
      </c>
      <c r="AB24" s="2">
        <f>'1.Смета.или.Акт'!F44</f>
        <v>312.69</v>
      </c>
      <c r="AC24" s="2">
        <f t="shared" ref="AC24:AC55" si="25">ROUND((ES24),2)</f>
        <v>0</v>
      </c>
      <c r="AD24" s="2">
        <f>'1.Смета.или.Акт'!H44</f>
        <v>27.23</v>
      </c>
      <c r="AE24" s="2">
        <f>'1.Смета.или.Акт'!I44</f>
        <v>5.32</v>
      </c>
      <c r="AF24" s="2">
        <f>'1.Смета.или.Акт'!G44</f>
        <v>285.45999999999998</v>
      </c>
      <c r="AG24" s="2">
        <f t="shared" ref="AG24:AG55" si="26">ROUND((AP24),2)</f>
        <v>0</v>
      </c>
      <c r="AH24" s="2">
        <f>((EW24*0.8))</f>
        <v>31.096</v>
      </c>
      <c r="AI24" s="2">
        <f>((EX24*0.8))</f>
        <v>0.44800000000000006</v>
      </c>
      <c r="AJ24" s="2">
        <f t="shared" ref="AJ24:AJ55" si="27">ROUND((AS24),2)</f>
        <v>0</v>
      </c>
      <c r="AK24" s="2">
        <v>390.87</v>
      </c>
      <c r="AL24" s="2">
        <v>0</v>
      </c>
      <c r="AM24" s="2">
        <v>34.04</v>
      </c>
      <c r="AN24" s="2">
        <v>6.65</v>
      </c>
      <c r="AO24" s="2">
        <v>356.83</v>
      </c>
      <c r="AP24" s="2">
        <v>0</v>
      </c>
      <c r="AQ24" s="2">
        <v>38.869999999999997</v>
      </c>
      <c r="AR24" s="2">
        <v>0.56000000000000005</v>
      </c>
      <c r="AS24" s="2">
        <v>0</v>
      </c>
      <c r="AT24" s="2">
        <f>'1.Смета.или.Акт'!E45</f>
        <v>105</v>
      </c>
      <c r="AU24" s="2">
        <f>'1.Смета.или.Акт'!E46</f>
        <v>55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15001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55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>IF('1.Смета.или.Акт'!F44=AC24+AD24+AF24,P24+Q24+S24,I24*AB24)</f>
        <v>162</v>
      </c>
      <c r="CQ24" s="2">
        <f t="shared" ref="CQ24:CQ55" si="28">AC24*BC24</f>
        <v>0</v>
      </c>
      <c r="CR24" s="2">
        <f t="shared" ref="CR24:CR55" si="29">AD24*BB24</f>
        <v>27.23</v>
      </c>
      <c r="CS24" s="2">
        <f t="shared" ref="CS24:CS55" si="30">AE24*BS24</f>
        <v>5.32</v>
      </c>
      <c r="CT24" s="2">
        <f t="shared" ref="CT24:CT55" si="31">AF24*BA24</f>
        <v>285.45999999999998</v>
      </c>
      <c r="CU24" s="2">
        <f t="shared" ref="CU24:CU55" si="32">AG24</f>
        <v>0</v>
      </c>
      <c r="CV24" s="2">
        <f t="shared" ref="CV24:CV55" si="33">AH24</f>
        <v>31.096</v>
      </c>
      <c r="CW24" s="2">
        <f t="shared" ref="CW24:CW55" si="34">AI24</f>
        <v>0.44800000000000006</v>
      </c>
      <c r="CX24" s="2">
        <f t="shared" ref="CX24:CX55" si="35">AJ24</f>
        <v>0</v>
      </c>
      <c r="CY24" s="2">
        <f t="shared" ref="CY24:CY55" si="36">(((S24+(R24*IF(0,0,1)))*AT24)/100)</f>
        <v>158.55000000000001</v>
      </c>
      <c r="CZ24" s="2">
        <f t="shared" ref="CZ24:CZ55" si="37">(((S24+(R24*IF(0,0,1)))*AU24)/100)</f>
        <v>83.05</v>
      </c>
      <c r="DA24" s="2"/>
      <c r="DB24" s="2"/>
      <c r="DC24" s="2" t="s">
        <v>6</v>
      </c>
      <c r="DD24" s="2" t="s">
        <v>6</v>
      </c>
      <c r="DE24" s="2" t="s">
        <v>19</v>
      </c>
      <c r="DF24" s="2" t="s">
        <v>19</v>
      </c>
      <c r="DG24" s="2" t="s">
        <v>19</v>
      </c>
      <c r="DH24" s="2" t="s">
        <v>6</v>
      </c>
      <c r="DI24" s="2" t="s">
        <v>19</v>
      </c>
      <c r="DJ24" s="2" t="s">
        <v>19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1005</v>
      </c>
      <c r="DV24" s="2" t="s">
        <v>17</v>
      </c>
      <c r="DW24" s="2" t="str">
        <f>'1.Смета.или.Акт'!D44</f>
        <v>100 м2</v>
      </c>
      <c r="DX24" s="2">
        <v>100</v>
      </c>
      <c r="DY24" s="2"/>
      <c r="DZ24" s="2"/>
      <c r="EA24" s="2"/>
      <c r="EB24" s="2"/>
      <c r="EC24" s="2"/>
      <c r="ED24" s="2"/>
      <c r="EE24" s="2">
        <v>32653384</v>
      </c>
      <c r="EF24" s="2">
        <v>1</v>
      </c>
      <c r="EG24" s="2" t="s">
        <v>20</v>
      </c>
      <c r="EH24" s="2">
        <v>0</v>
      </c>
      <c r="EI24" s="2" t="s">
        <v>6</v>
      </c>
      <c r="EJ24" s="2">
        <v>1</v>
      </c>
      <c r="EK24" s="2">
        <v>15001</v>
      </c>
      <c r="EL24" s="2" t="s">
        <v>21</v>
      </c>
      <c r="EM24" s="2" t="s">
        <v>22</v>
      </c>
      <c r="EN24" s="2"/>
      <c r="EO24" s="2" t="s">
        <v>6</v>
      </c>
      <c r="EP24" s="2"/>
      <c r="EQ24" s="2">
        <v>0</v>
      </c>
      <c r="ER24" s="2">
        <v>390.87</v>
      </c>
      <c r="ES24" s="2">
        <v>0</v>
      </c>
      <c r="ET24" s="2">
        <v>34.04</v>
      </c>
      <c r="EU24" s="2">
        <v>6.65</v>
      </c>
      <c r="EV24" s="2">
        <v>356.83</v>
      </c>
      <c r="EW24" s="2">
        <v>38.869999999999997</v>
      </c>
      <c r="EX24" s="2">
        <v>0.56000000000000005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38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55</v>
      </c>
      <c r="FZ24" s="2"/>
      <c r="GA24" s="2" t="s">
        <v>6</v>
      </c>
      <c r="GB24" s="2"/>
      <c r="GC24" s="2"/>
      <c r="GD24" s="2">
        <v>0</v>
      </c>
      <c r="GE24" s="2"/>
      <c r="GF24" s="2">
        <v>900147109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39">ROUND(IF(AND(BH24=3,BI24=3,FS24&lt;&gt;0),P24,0),0)</f>
        <v>0</v>
      </c>
      <c r="GM24" s="2">
        <f t="shared" ref="GM24:GM55" si="40">ROUND(O24+X24+Y24+GK24,0)+GX24</f>
        <v>404</v>
      </c>
      <c r="GN24" s="2">
        <f t="shared" ref="GN24:GN55" si="41">IF(OR(BI24=0,BI24=1),ROUND(O24+X24+Y24+GK24,0),0)</f>
        <v>404</v>
      </c>
      <c r="GO24" s="2">
        <f t="shared" ref="GO24:GO55" si="42">IF(BI24=2,ROUND(O24+X24+Y24+GK24,0),0)</f>
        <v>0</v>
      </c>
      <c r="GP24" s="2">
        <f t="shared" ref="GP24:GP55" si="43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4">ROUND(GT24,2)</f>
        <v>0</v>
      </c>
      <c r="GW24" s="2">
        <v>1</v>
      </c>
      <c r="GX24" s="2">
        <f t="shared" ref="GX24:GX55" si="45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>
        <v>-1</v>
      </c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ROW(SmtRes!A12)</f>
        <v>12</v>
      </c>
      <c r="D25">
        <f>ROW(EtalonRes!A12)</f>
        <v>12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'1.Смета.или.Акт'!E44</f>
        <v>0.52</v>
      </c>
      <c r="J25">
        <v>0</v>
      </c>
      <c r="O25">
        <f t="shared" si="14"/>
        <v>1102</v>
      </c>
      <c r="P25">
        <f t="shared" si="15"/>
        <v>0</v>
      </c>
      <c r="Q25">
        <f t="shared" si="16"/>
        <v>96</v>
      </c>
      <c r="R25">
        <f t="shared" si="17"/>
        <v>19</v>
      </c>
      <c r="S25">
        <f t="shared" si="18"/>
        <v>1006</v>
      </c>
      <c r="T25">
        <f t="shared" si="19"/>
        <v>0</v>
      </c>
      <c r="U25">
        <f t="shared" si="20"/>
        <v>16.169920000000001</v>
      </c>
      <c r="V25">
        <f t="shared" si="21"/>
        <v>0.23296000000000003</v>
      </c>
      <c r="W25">
        <f t="shared" si="22"/>
        <v>0</v>
      </c>
      <c r="X25">
        <f t="shared" si="23"/>
        <v>1076</v>
      </c>
      <c r="Y25">
        <f t="shared" si="24"/>
        <v>564</v>
      </c>
      <c r="AA25">
        <v>34753102</v>
      </c>
      <c r="AB25">
        <f t="shared" ref="AB25:AB55" si="46">ROUND((AC25+AD25+AF25),2)</f>
        <v>312.69</v>
      </c>
      <c r="AC25">
        <f t="shared" si="25"/>
        <v>0</v>
      </c>
      <c r="AD25">
        <f>ROUND(((((ET25*0.8))-((EU25*0.8)))+AE25),2)</f>
        <v>27.23</v>
      </c>
      <c r="AE25">
        <f>ROUND(((EU25*0.8)),2)</f>
        <v>5.32</v>
      </c>
      <c r="AF25">
        <f>ROUND(((EV25*0.8)),2)</f>
        <v>285.45999999999998</v>
      </c>
      <c r="AG25">
        <f t="shared" si="26"/>
        <v>0</v>
      </c>
      <c r="AH25">
        <f>((EW25*0.8))</f>
        <v>31.096</v>
      </c>
      <c r="AI25">
        <f>((EX25*0.8))</f>
        <v>0.44800000000000006</v>
      </c>
      <c r="AJ25">
        <f t="shared" si="27"/>
        <v>0</v>
      </c>
      <c r="AK25">
        <v>390.87</v>
      </c>
      <c r="AL25">
        <v>0</v>
      </c>
      <c r="AM25">
        <v>34.04</v>
      </c>
      <c r="AN25">
        <v>6.65</v>
      </c>
      <c r="AO25">
        <v>356.83</v>
      </c>
      <c r="AP25">
        <v>0</v>
      </c>
      <c r="AQ25">
        <v>38.869999999999997</v>
      </c>
      <c r="AR25">
        <v>0.56000000000000005</v>
      </c>
      <c r="AS25">
        <v>0</v>
      </c>
      <c r="AT25">
        <v>105</v>
      </c>
      <c r="AU25">
        <v>55</v>
      </c>
      <c r="AV25">
        <v>1</v>
      </c>
      <c r="AW25">
        <v>1</v>
      </c>
      <c r="AZ25">
        <v>6.78</v>
      </c>
      <c r="BA25">
        <v>6.78</v>
      </c>
      <c r="BB25">
        <v>6.78</v>
      </c>
      <c r="BC25">
        <v>6.78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15001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v>6.78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55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ref="CP25:CP55" si="47">(P25+Q25+S25)</f>
        <v>1102</v>
      </c>
      <c r="CQ25">
        <f t="shared" si="28"/>
        <v>0</v>
      </c>
      <c r="CR25">
        <f t="shared" si="29"/>
        <v>184.61940000000001</v>
      </c>
      <c r="CS25">
        <f t="shared" si="30"/>
        <v>36.069600000000001</v>
      </c>
      <c r="CT25">
        <f t="shared" si="31"/>
        <v>1935.4187999999999</v>
      </c>
      <c r="CU25">
        <f t="shared" si="32"/>
        <v>0</v>
      </c>
      <c r="CV25">
        <f t="shared" si="33"/>
        <v>31.096</v>
      </c>
      <c r="CW25">
        <f t="shared" si="34"/>
        <v>0.44800000000000006</v>
      </c>
      <c r="CX25">
        <f t="shared" si="35"/>
        <v>0</v>
      </c>
      <c r="CY25">
        <f t="shared" si="36"/>
        <v>1076.25</v>
      </c>
      <c r="CZ25">
        <f t="shared" si="37"/>
        <v>563.75</v>
      </c>
      <c r="DC25" t="s">
        <v>6</v>
      </c>
      <c r="DD25" t="s">
        <v>6</v>
      </c>
      <c r="DE25" t="s">
        <v>19</v>
      </c>
      <c r="DF25" t="s">
        <v>19</v>
      </c>
      <c r="DG25" t="s">
        <v>19</v>
      </c>
      <c r="DH25" t="s">
        <v>6</v>
      </c>
      <c r="DI25" t="s">
        <v>19</v>
      </c>
      <c r="DJ25" t="s">
        <v>19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1005</v>
      </c>
      <c r="DV25" t="s">
        <v>17</v>
      </c>
      <c r="DW25" t="s">
        <v>17</v>
      </c>
      <c r="DX25">
        <v>100</v>
      </c>
      <c r="EE25">
        <v>32653384</v>
      </c>
      <c r="EF25">
        <v>1</v>
      </c>
      <c r="EG25" t="s">
        <v>20</v>
      </c>
      <c r="EH25">
        <v>0</v>
      </c>
      <c r="EI25" t="s">
        <v>6</v>
      </c>
      <c r="EJ25">
        <v>1</v>
      </c>
      <c r="EK25">
        <v>15001</v>
      </c>
      <c r="EL25" t="s">
        <v>21</v>
      </c>
      <c r="EM25" t="s">
        <v>22</v>
      </c>
      <c r="EO25" t="s">
        <v>6</v>
      </c>
      <c r="EQ25">
        <v>0</v>
      </c>
      <c r="ER25">
        <v>390.87</v>
      </c>
      <c r="ES25">
        <v>0</v>
      </c>
      <c r="ET25">
        <v>34.04</v>
      </c>
      <c r="EU25">
        <v>6.65</v>
      </c>
      <c r="EV25">
        <v>356.83</v>
      </c>
      <c r="EW25">
        <v>38.869999999999997</v>
      </c>
      <c r="EX25">
        <v>0.56000000000000005</v>
      </c>
      <c r="EY25">
        <v>0</v>
      </c>
      <c r="FQ25">
        <v>0</v>
      </c>
      <c r="FR25">
        <f t="shared" si="38"/>
        <v>0</v>
      </c>
      <c r="FS25">
        <v>0</v>
      </c>
      <c r="FX25">
        <v>105</v>
      </c>
      <c r="FY25">
        <v>55</v>
      </c>
      <c r="GA25" t="s">
        <v>6</v>
      </c>
      <c r="GD25">
        <v>0</v>
      </c>
      <c r="GF25">
        <v>900147109</v>
      </c>
      <c r="GG25">
        <v>1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39"/>
        <v>0</v>
      </c>
      <c r="GM25">
        <f t="shared" si="40"/>
        <v>2742</v>
      </c>
      <c r="GN25">
        <f t="shared" si="41"/>
        <v>2742</v>
      </c>
      <c r="GO25">
        <f t="shared" si="42"/>
        <v>0</v>
      </c>
      <c r="GP25">
        <f t="shared" si="43"/>
        <v>0</v>
      </c>
      <c r="GR25">
        <v>0</v>
      </c>
      <c r="GS25">
        <v>3</v>
      </c>
      <c r="GT25">
        <v>0</v>
      </c>
      <c r="GU25" t="s">
        <v>6</v>
      </c>
      <c r="GV25">
        <f t="shared" si="44"/>
        <v>0</v>
      </c>
      <c r="GW25">
        <v>1</v>
      </c>
      <c r="GX25">
        <f t="shared" si="45"/>
        <v>0</v>
      </c>
      <c r="HA25">
        <v>0</v>
      </c>
      <c r="HB25">
        <v>0</v>
      </c>
      <c r="IF25">
        <v>-1</v>
      </c>
      <c r="IK25">
        <v>0</v>
      </c>
    </row>
    <row r="26" spans="1:255" x14ac:dyDescent="0.2">
      <c r="A26" s="2">
        <v>18</v>
      </c>
      <c r="B26" s="2">
        <v>1</v>
      </c>
      <c r="C26" s="2">
        <v>5</v>
      </c>
      <c r="D26" s="2"/>
      <c r="E26" s="2" t="s">
        <v>23</v>
      </c>
      <c r="F26" s="2" t="str">
        <f>'1.Смета.или.Акт'!B51</f>
        <v>01.6.01.11</v>
      </c>
      <c r="G26" s="2" t="str">
        <f>'1.Смета.или.Акт'!C51</f>
        <v>Листы облицовочные декоративные</v>
      </c>
      <c r="H26" s="2" t="s">
        <v>26</v>
      </c>
      <c r="I26" s="2">
        <f>I24*J26</f>
        <v>52.936</v>
      </c>
      <c r="J26" s="2">
        <v>101.8</v>
      </c>
      <c r="K26" s="2"/>
      <c r="L26" s="2"/>
      <c r="M26" s="2"/>
      <c r="N26" s="2"/>
      <c r="O26" s="2">
        <f t="shared" si="14"/>
        <v>1593</v>
      </c>
      <c r="P26" s="2">
        <f t="shared" si="15"/>
        <v>1593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34753101</v>
      </c>
      <c r="AB26" s="2">
        <f t="shared" si="46"/>
        <v>30.09</v>
      </c>
      <c r="AC26" s="2">
        <f>'1.Смета.или.Акт'!F51</f>
        <v>30.09</v>
      </c>
      <c r="AD26" s="2">
        <f t="shared" ref="AD26:AD61" si="48">ROUND((((ET26)-(EU26))+AE26),2)</f>
        <v>0</v>
      </c>
      <c r="AE26" s="2">
        <f t="shared" ref="AE26:AE61" si="49">ROUND((EU26),2)</f>
        <v>0</v>
      </c>
      <c r="AF26" s="2">
        <f t="shared" ref="AF26:AF61" si="50">ROUND((EV26),2)</f>
        <v>0</v>
      </c>
      <c r="AG26" s="2">
        <f t="shared" si="26"/>
        <v>0</v>
      </c>
      <c r="AH26" s="2">
        <f t="shared" ref="AH26:AH61" si="51">(EW26)</f>
        <v>0</v>
      </c>
      <c r="AI26" s="2">
        <f t="shared" ref="AI26:AI61" si="52">(EX26)</f>
        <v>0</v>
      </c>
      <c r="AJ26" s="2">
        <f t="shared" si="27"/>
        <v>0</v>
      </c>
      <c r="AK26" s="2">
        <v>30.09</v>
      </c>
      <c r="AL26" s="2">
        <v>30.09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106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6</v>
      </c>
      <c r="BK26" s="2"/>
      <c r="BL26" s="2"/>
      <c r="BM26" s="2">
        <v>0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106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>IF('1.Смета.или.Акт'!F51=AC26+AD26+AF26,P26+Q26+S26,I26*AB26)</f>
        <v>1593</v>
      </c>
      <c r="CQ26" s="2">
        <f t="shared" si="28"/>
        <v>30.09</v>
      </c>
      <c r="CR26" s="2">
        <f t="shared" si="29"/>
        <v>0</v>
      </c>
      <c r="CS26" s="2">
        <f t="shared" si="30"/>
        <v>0</v>
      </c>
      <c r="CT26" s="2">
        <f t="shared" si="31"/>
        <v>0</v>
      </c>
      <c r="CU26" s="2">
        <f t="shared" si="32"/>
        <v>0</v>
      </c>
      <c r="CV26" s="2">
        <f t="shared" si="33"/>
        <v>0</v>
      </c>
      <c r="CW26" s="2">
        <f t="shared" si="34"/>
        <v>0</v>
      </c>
      <c r="CX26" s="2">
        <f t="shared" si="35"/>
        <v>0</v>
      </c>
      <c r="CY26" s="2">
        <f t="shared" si="36"/>
        <v>0</v>
      </c>
      <c r="CZ26" s="2">
        <f t="shared" si="37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1005</v>
      </c>
      <c r="DV26" s="2" t="s">
        <v>26</v>
      </c>
      <c r="DW26" s="2" t="str">
        <f>'1.Смета.или.Акт'!D51</f>
        <v>м2</v>
      </c>
      <c r="DX26" s="2">
        <v>1</v>
      </c>
      <c r="DY26" s="2"/>
      <c r="DZ26" s="2"/>
      <c r="EA26" s="2"/>
      <c r="EB26" s="2"/>
      <c r="EC26" s="2"/>
      <c r="ED26" s="2"/>
      <c r="EE26" s="2">
        <v>32653299</v>
      </c>
      <c r="EF26" s="2">
        <v>20</v>
      </c>
      <c r="EG26" s="2" t="s">
        <v>27</v>
      </c>
      <c r="EH26" s="2">
        <v>0</v>
      </c>
      <c r="EI26" s="2" t="s">
        <v>6</v>
      </c>
      <c r="EJ26" s="2">
        <v>1</v>
      </c>
      <c r="EK26" s="2">
        <v>0</v>
      </c>
      <c r="EL26" s="2" t="s">
        <v>28</v>
      </c>
      <c r="EM26" s="2" t="s">
        <v>29</v>
      </c>
      <c r="EN26" s="2"/>
      <c r="EO26" s="2" t="s">
        <v>6</v>
      </c>
      <c r="EP26" s="2"/>
      <c r="EQ26" s="2">
        <v>0</v>
      </c>
      <c r="ER26" s="2">
        <v>29.5</v>
      </c>
      <c r="ES26" s="2">
        <v>30.09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8"/>
        <v>0</v>
      </c>
      <c r="FS26" s="2">
        <v>0</v>
      </c>
      <c r="FT26" s="2"/>
      <c r="FU26" s="2"/>
      <c r="FV26" s="2"/>
      <c r="FW26" s="2"/>
      <c r="FX26" s="2">
        <v>106</v>
      </c>
      <c r="FY26" s="2">
        <v>65</v>
      </c>
      <c r="FZ26" s="2"/>
      <c r="GA26" s="2" t="s">
        <v>30</v>
      </c>
      <c r="GB26" s="2"/>
      <c r="GC26" s="2"/>
      <c r="GD26" s="2">
        <v>0</v>
      </c>
      <c r="GE26" s="2"/>
      <c r="GF26" s="2">
        <v>-112006704</v>
      </c>
      <c r="GG26" s="2">
        <v>2</v>
      </c>
      <c r="GH26" s="2">
        <v>2</v>
      </c>
      <c r="GI26" s="2">
        <v>-2</v>
      </c>
      <c r="GJ26" s="2">
        <v>0</v>
      </c>
      <c r="GK26" s="2">
        <f>ROUND(R26*(R12)/100,0)</f>
        <v>0</v>
      </c>
      <c r="GL26" s="2">
        <f t="shared" si="39"/>
        <v>0</v>
      </c>
      <c r="GM26" s="2">
        <f t="shared" si="40"/>
        <v>1593</v>
      </c>
      <c r="GN26" s="2">
        <f t="shared" si="41"/>
        <v>1593</v>
      </c>
      <c r="GO26" s="2">
        <f t="shared" si="42"/>
        <v>0</v>
      </c>
      <c r="GP26" s="2">
        <f t="shared" si="43"/>
        <v>0</v>
      </c>
      <c r="GQ26" s="2"/>
      <c r="GR26" s="2">
        <v>0</v>
      </c>
      <c r="GS26" s="2">
        <v>2</v>
      </c>
      <c r="GT26" s="2">
        <v>0</v>
      </c>
      <c r="GU26" s="2" t="s">
        <v>6</v>
      </c>
      <c r="GV26" s="2">
        <f t="shared" si="44"/>
        <v>0</v>
      </c>
      <c r="GW26" s="2">
        <v>1</v>
      </c>
      <c r="GX26" s="2">
        <f t="shared" si="45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>
        <v>-1</v>
      </c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11</v>
      </c>
      <c r="E27" t="s">
        <v>23</v>
      </c>
      <c r="F27" t="s">
        <v>24</v>
      </c>
      <c r="G27" t="s">
        <v>25</v>
      </c>
      <c r="H27" t="s">
        <v>26</v>
      </c>
      <c r="I27">
        <f>I25*J27</f>
        <v>52.936</v>
      </c>
      <c r="J27">
        <v>101.8</v>
      </c>
      <c r="O27">
        <f t="shared" si="14"/>
        <v>10799</v>
      </c>
      <c r="P27">
        <f t="shared" si="15"/>
        <v>10799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34753102</v>
      </c>
      <c r="AB27">
        <f t="shared" si="46"/>
        <v>30.09</v>
      </c>
      <c r="AC27">
        <f t="shared" si="25"/>
        <v>30.09</v>
      </c>
      <c r="AD27">
        <f t="shared" si="48"/>
        <v>0</v>
      </c>
      <c r="AE27">
        <f t="shared" si="49"/>
        <v>0</v>
      </c>
      <c r="AF27">
        <f t="shared" si="50"/>
        <v>0</v>
      </c>
      <c r="AG27">
        <f t="shared" si="26"/>
        <v>0</v>
      </c>
      <c r="AH27">
        <f t="shared" si="51"/>
        <v>0</v>
      </c>
      <c r="AI27">
        <f t="shared" si="52"/>
        <v>0</v>
      </c>
      <c r="AJ27">
        <f t="shared" si="27"/>
        <v>0</v>
      </c>
      <c r="AK27">
        <v>30.09</v>
      </c>
      <c r="AL27">
        <v>30.09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106</v>
      </c>
      <c r="AU27">
        <v>65</v>
      </c>
      <c r="AV27">
        <v>1</v>
      </c>
      <c r="AW27">
        <v>1</v>
      </c>
      <c r="AZ27">
        <v>6.78</v>
      </c>
      <c r="BA27">
        <v>1</v>
      </c>
      <c r="BB27">
        <v>1</v>
      </c>
      <c r="BC27">
        <v>6.78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6</v>
      </c>
      <c r="BM27">
        <v>0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106</v>
      </c>
      <c r="CA27">
        <v>65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47"/>
        <v>10799</v>
      </c>
      <c r="CQ27">
        <f t="shared" si="28"/>
        <v>204.0102</v>
      </c>
      <c r="CR27">
        <f t="shared" si="29"/>
        <v>0</v>
      </c>
      <c r="CS27">
        <f t="shared" si="30"/>
        <v>0</v>
      </c>
      <c r="CT27">
        <f t="shared" si="31"/>
        <v>0</v>
      </c>
      <c r="CU27">
        <f t="shared" si="32"/>
        <v>0</v>
      </c>
      <c r="CV27">
        <f t="shared" si="33"/>
        <v>0</v>
      </c>
      <c r="CW27">
        <f t="shared" si="34"/>
        <v>0</v>
      </c>
      <c r="CX27">
        <f t="shared" si="35"/>
        <v>0</v>
      </c>
      <c r="CY27">
        <f t="shared" si="36"/>
        <v>0</v>
      </c>
      <c r="CZ27">
        <f t="shared" si="37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1005</v>
      </c>
      <c r="DV27" t="s">
        <v>26</v>
      </c>
      <c r="DW27" t="s">
        <v>26</v>
      </c>
      <c r="DX27">
        <v>1</v>
      </c>
      <c r="EE27">
        <v>32653299</v>
      </c>
      <c r="EF27">
        <v>20</v>
      </c>
      <c r="EG27" t="s">
        <v>27</v>
      </c>
      <c r="EH27">
        <v>0</v>
      </c>
      <c r="EI27" t="s">
        <v>6</v>
      </c>
      <c r="EJ27">
        <v>1</v>
      </c>
      <c r="EK27">
        <v>0</v>
      </c>
      <c r="EL27" t="s">
        <v>28</v>
      </c>
      <c r="EM27" t="s">
        <v>29</v>
      </c>
      <c r="EO27" t="s">
        <v>6</v>
      </c>
      <c r="EQ27">
        <v>0</v>
      </c>
      <c r="ER27">
        <v>200</v>
      </c>
      <c r="ES27">
        <v>30.09</v>
      </c>
      <c r="ET27">
        <v>0</v>
      </c>
      <c r="EU27">
        <v>0</v>
      </c>
      <c r="EV27">
        <v>0</v>
      </c>
      <c r="EW27">
        <v>0</v>
      </c>
      <c r="EX27">
        <v>0</v>
      </c>
      <c r="EZ27">
        <v>5</v>
      </c>
      <c r="FC27">
        <v>0</v>
      </c>
      <c r="FD27">
        <v>18</v>
      </c>
      <c r="FF27">
        <v>200</v>
      </c>
      <c r="FQ27">
        <v>0</v>
      </c>
      <c r="FR27">
        <f t="shared" si="38"/>
        <v>0</v>
      </c>
      <c r="FS27">
        <v>0</v>
      </c>
      <c r="FX27">
        <v>106</v>
      </c>
      <c r="FY27">
        <v>65</v>
      </c>
      <c r="GA27" t="s">
        <v>30</v>
      </c>
      <c r="GD27">
        <v>0</v>
      </c>
      <c r="GF27">
        <v>-112006704</v>
      </c>
      <c r="GG27">
        <v>1</v>
      </c>
      <c r="GH27">
        <v>3</v>
      </c>
      <c r="GI27">
        <v>4</v>
      </c>
      <c r="GJ27">
        <v>0</v>
      </c>
      <c r="GK27">
        <f>ROUND(R27*(S12)/100,0)</f>
        <v>0</v>
      </c>
      <c r="GL27">
        <f t="shared" si="39"/>
        <v>0</v>
      </c>
      <c r="GM27">
        <f t="shared" si="40"/>
        <v>10799</v>
      </c>
      <c r="GN27">
        <f t="shared" si="41"/>
        <v>10799</v>
      </c>
      <c r="GO27">
        <f t="shared" si="42"/>
        <v>0</v>
      </c>
      <c r="GP27">
        <f t="shared" si="43"/>
        <v>0</v>
      </c>
      <c r="GR27">
        <v>1</v>
      </c>
      <c r="GS27">
        <v>1</v>
      </c>
      <c r="GT27">
        <v>0</v>
      </c>
      <c r="GU27" t="s">
        <v>6</v>
      </c>
      <c r="GV27">
        <f t="shared" si="44"/>
        <v>0</v>
      </c>
      <c r="GW27">
        <v>1</v>
      </c>
      <c r="GX27">
        <f t="shared" si="45"/>
        <v>0</v>
      </c>
      <c r="HA27">
        <v>0</v>
      </c>
      <c r="HB27">
        <v>0</v>
      </c>
      <c r="IF27">
        <v>-1</v>
      </c>
      <c r="IK27">
        <v>0</v>
      </c>
    </row>
    <row r="28" spans="1:255" x14ac:dyDescent="0.2">
      <c r="A28" s="2">
        <v>18</v>
      </c>
      <c r="B28" s="2">
        <v>1</v>
      </c>
      <c r="C28" s="2">
        <v>6</v>
      </c>
      <c r="D28" s="2"/>
      <c r="E28" s="2" t="s">
        <v>31</v>
      </c>
      <c r="F28" s="2" t="str">
        <f>'1.Смета.или.Акт'!B53</f>
        <v>14.1.06.05</v>
      </c>
      <c r="G28" s="2" t="str">
        <f>'1.Смета.или.Акт'!C53</f>
        <v>Клей</v>
      </c>
      <c r="H28" s="2" t="s">
        <v>34</v>
      </c>
      <c r="I28" s="2">
        <f>I24*J28</f>
        <v>15.132000000000001</v>
      </c>
      <c r="J28" s="2">
        <v>29.1</v>
      </c>
      <c r="K28" s="2"/>
      <c r="L28" s="2"/>
      <c r="M28" s="2"/>
      <c r="N28" s="2"/>
      <c r="O28" s="2">
        <f t="shared" si="14"/>
        <v>118</v>
      </c>
      <c r="P28" s="2">
        <f t="shared" si="15"/>
        <v>118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34753101</v>
      </c>
      <c r="AB28" s="2">
        <f t="shared" si="46"/>
        <v>7.82</v>
      </c>
      <c r="AC28" s="2">
        <f>'1.Смета.или.Акт'!F53</f>
        <v>7.82</v>
      </c>
      <c r="AD28" s="2">
        <f t="shared" si="48"/>
        <v>0</v>
      </c>
      <c r="AE28" s="2">
        <f t="shared" si="49"/>
        <v>0</v>
      </c>
      <c r="AF28" s="2">
        <f t="shared" si="50"/>
        <v>0</v>
      </c>
      <c r="AG28" s="2">
        <f t="shared" si="26"/>
        <v>0</v>
      </c>
      <c r="AH28" s="2">
        <f t="shared" si="51"/>
        <v>0</v>
      </c>
      <c r="AI28" s="2">
        <f t="shared" si="52"/>
        <v>0</v>
      </c>
      <c r="AJ28" s="2">
        <f t="shared" si="27"/>
        <v>0</v>
      </c>
      <c r="AK28" s="2">
        <v>7.82</v>
      </c>
      <c r="AL28" s="2">
        <v>7.82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106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6</v>
      </c>
      <c r="BK28" s="2"/>
      <c r="BL28" s="2"/>
      <c r="BM28" s="2">
        <v>0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106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>IF('1.Смета.или.Акт'!F53=AC28+AD28+AF28,P28+Q28+S28,I28*AB28)</f>
        <v>118</v>
      </c>
      <c r="CQ28" s="2">
        <f t="shared" si="28"/>
        <v>7.82</v>
      </c>
      <c r="CR28" s="2">
        <f t="shared" si="29"/>
        <v>0</v>
      </c>
      <c r="CS28" s="2">
        <f t="shared" si="30"/>
        <v>0</v>
      </c>
      <c r="CT28" s="2">
        <f t="shared" si="31"/>
        <v>0</v>
      </c>
      <c r="CU28" s="2">
        <f t="shared" si="32"/>
        <v>0</v>
      </c>
      <c r="CV28" s="2">
        <f t="shared" si="33"/>
        <v>0</v>
      </c>
      <c r="CW28" s="2">
        <f t="shared" si="34"/>
        <v>0</v>
      </c>
      <c r="CX28" s="2">
        <f t="shared" si="35"/>
        <v>0</v>
      </c>
      <c r="CY28" s="2">
        <f t="shared" si="36"/>
        <v>0</v>
      </c>
      <c r="CZ28" s="2">
        <f t="shared" si="37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1009</v>
      </c>
      <c r="DV28" s="2" t="s">
        <v>34</v>
      </c>
      <c r="DW28" s="2" t="str">
        <f>'1.Смета.или.Акт'!D53</f>
        <v>кг</v>
      </c>
      <c r="DX28" s="2">
        <v>1</v>
      </c>
      <c r="DY28" s="2"/>
      <c r="DZ28" s="2"/>
      <c r="EA28" s="2"/>
      <c r="EB28" s="2"/>
      <c r="EC28" s="2"/>
      <c r="ED28" s="2"/>
      <c r="EE28" s="2">
        <v>32653299</v>
      </c>
      <c r="EF28" s="2">
        <v>20</v>
      </c>
      <c r="EG28" s="2" t="s">
        <v>27</v>
      </c>
      <c r="EH28" s="2">
        <v>0</v>
      </c>
      <c r="EI28" s="2" t="s">
        <v>6</v>
      </c>
      <c r="EJ28" s="2">
        <v>1</v>
      </c>
      <c r="EK28" s="2">
        <v>0</v>
      </c>
      <c r="EL28" s="2" t="s">
        <v>28</v>
      </c>
      <c r="EM28" s="2" t="s">
        <v>29</v>
      </c>
      <c r="EN28" s="2"/>
      <c r="EO28" s="2" t="s">
        <v>6</v>
      </c>
      <c r="EP28" s="2"/>
      <c r="EQ28" s="2">
        <v>0</v>
      </c>
      <c r="ER28" s="2">
        <v>7.67</v>
      </c>
      <c r="ES28" s="2">
        <v>7.82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8"/>
        <v>0</v>
      </c>
      <c r="FS28" s="2">
        <v>0</v>
      </c>
      <c r="FT28" s="2"/>
      <c r="FU28" s="2"/>
      <c r="FV28" s="2"/>
      <c r="FW28" s="2"/>
      <c r="FX28" s="2">
        <v>106</v>
      </c>
      <c r="FY28" s="2">
        <v>65</v>
      </c>
      <c r="FZ28" s="2"/>
      <c r="GA28" s="2" t="s">
        <v>35</v>
      </c>
      <c r="GB28" s="2"/>
      <c r="GC28" s="2"/>
      <c r="GD28" s="2">
        <v>0</v>
      </c>
      <c r="GE28" s="2"/>
      <c r="GF28" s="2">
        <v>-1516100259</v>
      </c>
      <c r="GG28" s="2">
        <v>2</v>
      </c>
      <c r="GH28" s="2">
        <v>2</v>
      </c>
      <c r="GI28" s="2">
        <v>-2</v>
      </c>
      <c r="GJ28" s="2">
        <v>0</v>
      </c>
      <c r="GK28" s="2">
        <f>ROUND(R28*(R12)/100,0)</f>
        <v>0</v>
      </c>
      <c r="GL28" s="2">
        <f t="shared" si="39"/>
        <v>0</v>
      </c>
      <c r="GM28" s="2">
        <f t="shared" si="40"/>
        <v>118</v>
      </c>
      <c r="GN28" s="2">
        <f t="shared" si="41"/>
        <v>118</v>
      </c>
      <c r="GO28" s="2">
        <f t="shared" si="42"/>
        <v>0</v>
      </c>
      <c r="GP28" s="2">
        <f t="shared" si="43"/>
        <v>0</v>
      </c>
      <c r="GQ28" s="2"/>
      <c r="GR28" s="2">
        <v>0</v>
      </c>
      <c r="GS28" s="2">
        <v>2</v>
      </c>
      <c r="GT28" s="2">
        <v>0</v>
      </c>
      <c r="GU28" s="2" t="s">
        <v>6</v>
      </c>
      <c r="GV28" s="2">
        <f t="shared" si="44"/>
        <v>0</v>
      </c>
      <c r="GW28" s="2">
        <v>1</v>
      </c>
      <c r="GX28" s="2">
        <f t="shared" si="45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>
        <v>-1</v>
      </c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12</v>
      </c>
      <c r="E29" t="s">
        <v>31</v>
      </c>
      <c r="F29" t="s">
        <v>32</v>
      </c>
      <c r="G29" t="s">
        <v>33</v>
      </c>
      <c r="H29" t="s">
        <v>34</v>
      </c>
      <c r="I29">
        <f>I25*J29</f>
        <v>15.132000000000001</v>
      </c>
      <c r="J29">
        <v>29.1</v>
      </c>
      <c r="O29">
        <f t="shared" si="14"/>
        <v>802</v>
      </c>
      <c r="P29">
        <f t="shared" si="15"/>
        <v>802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34753102</v>
      </c>
      <c r="AB29">
        <f t="shared" si="46"/>
        <v>7.82</v>
      </c>
      <c r="AC29">
        <f t="shared" si="25"/>
        <v>7.82</v>
      </c>
      <c r="AD29">
        <f t="shared" si="48"/>
        <v>0</v>
      </c>
      <c r="AE29">
        <f t="shared" si="49"/>
        <v>0</v>
      </c>
      <c r="AF29">
        <f t="shared" si="50"/>
        <v>0</v>
      </c>
      <c r="AG29">
        <f t="shared" si="26"/>
        <v>0</v>
      </c>
      <c r="AH29">
        <f t="shared" si="51"/>
        <v>0</v>
      </c>
      <c r="AI29">
        <f t="shared" si="52"/>
        <v>0</v>
      </c>
      <c r="AJ29">
        <f t="shared" si="27"/>
        <v>0</v>
      </c>
      <c r="AK29">
        <v>7.82</v>
      </c>
      <c r="AL29">
        <v>7.82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106</v>
      </c>
      <c r="AU29">
        <v>65</v>
      </c>
      <c r="AV29">
        <v>1</v>
      </c>
      <c r="AW29">
        <v>1</v>
      </c>
      <c r="AZ29">
        <v>6.78</v>
      </c>
      <c r="BA29">
        <v>1</v>
      </c>
      <c r="BB29">
        <v>1</v>
      </c>
      <c r="BC29">
        <v>6.78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6</v>
      </c>
      <c r="BM29">
        <v>0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106</v>
      </c>
      <c r="CA29">
        <v>65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47"/>
        <v>802</v>
      </c>
      <c r="CQ29">
        <f t="shared" si="28"/>
        <v>53.019600000000004</v>
      </c>
      <c r="CR29">
        <f t="shared" si="29"/>
        <v>0</v>
      </c>
      <c r="CS29">
        <f t="shared" si="30"/>
        <v>0</v>
      </c>
      <c r="CT29">
        <f t="shared" si="31"/>
        <v>0</v>
      </c>
      <c r="CU29">
        <f t="shared" si="32"/>
        <v>0</v>
      </c>
      <c r="CV29">
        <f t="shared" si="33"/>
        <v>0</v>
      </c>
      <c r="CW29">
        <f t="shared" si="34"/>
        <v>0</v>
      </c>
      <c r="CX29">
        <f t="shared" si="35"/>
        <v>0</v>
      </c>
      <c r="CY29">
        <f t="shared" si="36"/>
        <v>0</v>
      </c>
      <c r="CZ29">
        <f t="shared" si="37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1009</v>
      </c>
      <c r="DV29" t="s">
        <v>34</v>
      </c>
      <c r="DW29" t="s">
        <v>34</v>
      </c>
      <c r="DX29">
        <v>1</v>
      </c>
      <c r="EE29">
        <v>32653299</v>
      </c>
      <c r="EF29">
        <v>20</v>
      </c>
      <c r="EG29" t="s">
        <v>27</v>
      </c>
      <c r="EH29">
        <v>0</v>
      </c>
      <c r="EI29" t="s">
        <v>6</v>
      </c>
      <c r="EJ29">
        <v>1</v>
      </c>
      <c r="EK29">
        <v>0</v>
      </c>
      <c r="EL29" t="s">
        <v>28</v>
      </c>
      <c r="EM29" t="s">
        <v>29</v>
      </c>
      <c r="EO29" t="s">
        <v>6</v>
      </c>
      <c r="EQ29">
        <v>0</v>
      </c>
      <c r="ER29">
        <v>52</v>
      </c>
      <c r="ES29">
        <v>7.82</v>
      </c>
      <c r="ET29">
        <v>0</v>
      </c>
      <c r="EU29">
        <v>0</v>
      </c>
      <c r="EV29">
        <v>0</v>
      </c>
      <c r="EW29">
        <v>0</v>
      </c>
      <c r="EX29">
        <v>0</v>
      </c>
      <c r="EZ29">
        <v>5</v>
      </c>
      <c r="FC29">
        <v>0</v>
      </c>
      <c r="FD29">
        <v>18</v>
      </c>
      <c r="FF29">
        <v>52</v>
      </c>
      <c r="FQ29">
        <v>0</v>
      </c>
      <c r="FR29">
        <f t="shared" si="38"/>
        <v>0</v>
      </c>
      <c r="FS29">
        <v>0</v>
      </c>
      <c r="FX29">
        <v>106</v>
      </c>
      <c r="FY29">
        <v>65</v>
      </c>
      <c r="GA29" t="s">
        <v>35</v>
      </c>
      <c r="GD29">
        <v>0</v>
      </c>
      <c r="GF29">
        <v>-1516100259</v>
      </c>
      <c r="GG29">
        <v>1</v>
      </c>
      <c r="GH29">
        <v>3</v>
      </c>
      <c r="GI29">
        <v>4</v>
      </c>
      <c r="GJ29">
        <v>0</v>
      </c>
      <c r="GK29">
        <f>ROUND(R29*(S12)/100,0)</f>
        <v>0</v>
      </c>
      <c r="GL29">
        <f t="shared" si="39"/>
        <v>0</v>
      </c>
      <c r="GM29">
        <f t="shared" si="40"/>
        <v>802</v>
      </c>
      <c r="GN29">
        <f t="shared" si="41"/>
        <v>802</v>
      </c>
      <c r="GO29">
        <f t="shared" si="42"/>
        <v>0</v>
      </c>
      <c r="GP29">
        <f t="shared" si="43"/>
        <v>0</v>
      </c>
      <c r="GR29">
        <v>1</v>
      </c>
      <c r="GS29">
        <v>1</v>
      </c>
      <c r="GT29">
        <v>0</v>
      </c>
      <c r="GU29" t="s">
        <v>6</v>
      </c>
      <c r="GV29">
        <f t="shared" si="44"/>
        <v>0</v>
      </c>
      <c r="GW29">
        <v>1</v>
      </c>
      <c r="GX29">
        <f t="shared" si="45"/>
        <v>0</v>
      </c>
      <c r="HA29">
        <v>0</v>
      </c>
      <c r="HB29">
        <v>0</v>
      </c>
      <c r="IF29">
        <v>-1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ROW(EtalonRes!A15)</f>
        <v>15</v>
      </c>
      <c r="E30" s="2" t="s">
        <v>36</v>
      </c>
      <c r="F30" s="2" t="s">
        <v>37</v>
      </c>
      <c r="G30" s="2" t="s">
        <v>38</v>
      </c>
      <c r="H30" s="2" t="s">
        <v>17</v>
      </c>
      <c r="I30" s="2">
        <f>'1.Смета.или.Акт'!E55</f>
        <v>0.21</v>
      </c>
      <c r="J30" s="2">
        <v>0</v>
      </c>
      <c r="K30" s="2"/>
      <c r="L30" s="2"/>
      <c r="M30" s="2"/>
      <c r="N30" s="2"/>
      <c r="O30" s="2">
        <f t="shared" si="14"/>
        <v>371</v>
      </c>
      <c r="P30" s="2">
        <f t="shared" si="15"/>
        <v>0</v>
      </c>
      <c r="Q30" s="2">
        <f t="shared" si="16"/>
        <v>51</v>
      </c>
      <c r="R30" s="2">
        <f t="shared" si="17"/>
        <v>22</v>
      </c>
      <c r="S30" s="2">
        <f t="shared" si="18"/>
        <v>320</v>
      </c>
      <c r="T30" s="2">
        <f t="shared" si="19"/>
        <v>0</v>
      </c>
      <c r="U30" s="2">
        <f t="shared" si="20"/>
        <v>39.593399999999995</v>
      </c>
      <c r="V30" s="2">
        <f t="shared" si="21"/>
        <v>1.6254</v>
      </c>
      <c r="W30" s="2">
        <f t="shared" si="22"/>
        <v>0</v>
      </c>
      <c r="X30" s="2">
        <f t="shared" si="23"/>
        <v>376</v>
      </c>
      <c r="Y30" s="2">
        <f t="shared" si="24"/>
        <v>239</v>
      </c>
      <c r="Z30" s="2"/>
      <c r="AA30" s="2">
        <v>34753101</v>
      </c>
      <c r="AB30" s="2">
        <f>'1.Смета.или.Акт'!F55</f>
        <v>1767.24</v>
      </c>
      <c r="AC30" s="2">
        <f t="shared" si="25"/>
        <v>0</v>
      </c>
      <c r="AD30" s="2">
        <f>'1.Смета.или.Акт'!H55</f>
        <v>241.95</v>
      </c>
      <c r="AE30" s="2">
        <f>'1.Смета.или.Акт'!I55</f>
        <v>104.49</v>
      </c>
      <c r="AF30" s="2">
        <f>'1.Смета.или.Акт'!G55</f>
        <v>1525.29</v>
      </c>
      <c r="AG30" s="2">
        <f t="shared" si="26"/>
        <v>0</v>
      </c>
      <c r="AH30" s="2">
        <f t="shared" si="51"/>
        <v>188.54</v>
      </c>
      <c r="AI30" s="2">
        <f t="shared" si="52"/>
        <v>7.74</v>
      </c>
      <c r="AJ30" s="2">
        <f t="shared" si="27"/>
        <v>0</v>
      </c>
      <c r="AK30" s="2">
        <v>1767.24</v>
      </c>
      <c r="AL30" s="2">
        <v>0</v>
      </c>
      <c r="AM30" s="2">
        <v>241.95</v>
      </c>
      <c r="AN30" s="2">
        <v>104.49</v>
      </c>
      <c r="AO30" s="2">
        <v>1525.29</v>
      </c>
      <c r="AP30" s="2">
        <v>0</v>
      </c>
      <c r="AQ30" s="2">
        <v>188.54</v>
      </c>
      <c r="AR30" s="2">
        <v>7.74</v>
      </c>
      <c r="AS30" s="2">
        <v>0</v>
      </c>
      <c r="AT30" s="2">
        <f>'1.Смета.или.Акт'!E56</f>
        <v>110</v>
      </c>
      <c r="AU30" s="2">
        <f>'1.Смета.или.Акт'!E57</f>
        <v>70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1</v>
      </c>
      <c r="BJ30" s="2" t="s">
        <v>39</v>
      </c>
      <c r="BK30" s="2"/>
      <c r="BL30" s="2"/>
      <c r="BM30" s="2">
        <v>46001</v>
      </c>
      <c r="BN30" s="2">
        <v>0</v>
      </c>
      <c r="BO30" s="2" t="s">
        <v>6</v>
      </c>
      <c r="BP30" s="2">
        <v>0</v>
      </c>
      <c r="BQ30" s="2">
        <v>9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110</v>
      </c>
      <c r="CA30" s="2">
        <v>70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>IF('1.Смета.или.Акт'!F55=AC30+AD30+AF30,P30+Q30+S30,I30*AB30)</f>
        <v>371</v>
      </c>
      <c r="CQ30" s="2">
        <f t="shared" si="28"/>
        <v>0</v>
      </c>
      <c r="CR30" s="2">
        <f t="shared" si="29"/>
        <v>241.95</v>
      </c>
      <c r="CS30" s="2">
        <f t="shared" si="30"/>
        <v>104.49</v>
      </c>
      <c r="CT30" s="2">
        <f t="shared" si="31"/>
        <v>1525.29</v>
      </c>
      <c r="CU30" s="2">
        <f t="shared" si="32"/>
        <v>0</v>
      </c>
      <c r="CV30" s="2">
        <f t="shared" si="33"/>
        <v>188.54</v>
      </c>
      <c r="CW30" s="2">
        <f t="shared" si="34"/>
        <v>7.74</v>
      </c>
      <c r="CX30" s="2">
        <f t="shared" si="35"/>
        <v>0</v>
      </c>
      <c r="CY30" s="2">
        <f t="shared" si="36"/>
        <v>376.2</v>
      </c>
      <c r="CZ30" s="2">
        <f t="shared" si="37"/>
        <v>239.4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1005</v>
      </c>
      <c r="DV30" s="2" t="s">
        <v>17</v>
      </c>
      <c r="DW30" s="2" t="str">
        <f>'1.Смета.или.Акт'!D55</f>
        <v>100 м2</v>
      </c>
      <c r="DX30" s="2">
        <v>100</v>
      </c>
      <c r="DY30" s="2"/>
      <c r="DZ30" s="2"/>
      <c r="EA30" s="2"/>
      <c r="EB30" s="2"/>
      <c r="EC30" s="2"/>
      <c r="ED30" s="2"/>
      <c r="EE30" s="2">
        <v>32653426</v>
      </c>
      <c r="EF30" s="2">
        <v>9</v>
      </c>
      <c r="EG30" s="2" t="s">
        <v>40</v>
      </c>
      <c r="EH30" s="2">
        <v>0</v>
      </c>
      <c r="EI30" s="2" t="s">
        <v>6</v>
      </c>
      <c r="EJ30" s="2">
        <v>1</v>
      </c>
      <c r="EK30" s="2">
        <v>46001</v>
      </c>
      <c r="EL30" s="2" t="s">
        <v>40</v>
      </c>
      <c r="EM30" s="2" t="s">
        <v>41</v>
      </c>
      <c r="EN30" s="2"/>
      <c r="EO30" s="2" t="s">
        <v>6</v>
      </c>
      <c r="EP30" s="2"/>
      <c r="EQ30" s="2">
        <v>0</v>
      </c>
      <c r="ER30" s="2">
        <v>1767.24</v>
      </c>
      <c r="ES30" s="2">
        <v>0</v>
      </c>
      <c r="ET30" s="2">
        <v>241.95</v>
      </c>
      <c r="EU30" s="2">
        <v>104.49</v>
      </c>
      <c r="EV30" s="2">
        <v>1525.29</v>
      </c>
      <c r="EW30" s="2">
        <v>188.54</v>
      </c>
      <c r="EX30" s="2">
        <v>7.74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8"/>
        <v>0</v>
      </c>
      <c r="FS30" s="2">
        <v>0</v>
      </c>
      <c r="FT30" s="2"/>
      <c r="FU30" s="2"/>
      <c r="FV30" s="2"/>
      <c r="FW30" s="2"/>
      <c r="FX30" s="2">
        <v>110</v>
      </c>
      <c r="FY30" s="2">
        <v>70</v>
      </c>
      <c r="FZ30" s="2"/>
      <c r="GA30" s="2" t="s">
        <v>6</v>
      </c>
      <c r="GB30" s="2"/>
      <c r="GC30" s="2"/>
      <c r="GD30" s="2">
        <v>0</v>
      </c>
      <c r="GE30" s="2"/>
      <c r="GF30" s="2">
        <v>1630687704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39"/>
        <v>0</v>
      </c>
      <c r="GM30" s="2">
        <f t="shared" si="40"/>
        <v>986</v>
      </c>
      <c r="GN30" s="2">
        <f t="shared" si="41"/>
        <v>986</v>
      </c>
      <c r="GO30" s="2">
        <f t="shared" si="42"/>
        <v>0</v>
      </c>
      <c r="GP30" s="2">
        <f t="shared" si="43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44"/>
        <v>0</v>
      </c>
      <c r="GW30" s="2">
        <v>1</v>
      </c>
      <c r="GX30" s="2">
        <f t="shared" si="45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>
        <v>-1</v>
      </c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ROW(EtalonRes!A18)</f>
        <v>18</v>
      </c>
      <c r="E31" t="s">
        <v>36</v>
      </c>
      <c r="F31" t="s">
        <v>37</v>
      </c>
      <c r="G31" t="s">
        <v>38</v>
      </c>
      <c r="H31" t="s">
        <v>17</v>
      </c>
      <c r="I31">
        <f>'1.Смета.или.Акт'!E55</f>
        <v>0.21</v>
      </c>
      <c r="J31">
        <v>0</v>
      </c>
      <c r="O31">
        <f t="shared" si="14"/>
        <v>2516</v>
      </c>
      <c r="P31">
        <f t="shared" si="15"/>
        <v>0</v>
      </c>
      <c r="Q31">
        <f t="shared" si="16"/>
        <v>344</v>
      </c>
      <c r="R31">
        <f t="shared" si="17"/>
        <v>149</v>
      </c>
      <c r="S31">
        <f t="shared" si="18"/>
        <v>2172</v>
      </c>
      <c r="T31">
        <f t="shared" si="19"/>
        <v>0</v>
      </c>
      <c r="U31">
        <f t="shared" si="20"/>
        <v>39.593399999999995</v>
      </c>
      <c r="V31">
        <f t="shared" si="21"/>
        <v>1.6254</v>
      </c>
      <c r="W31">
        <f t="shared" si="22"/>
        <v>0</v>
      </c>
      <c r="X31">
        <f t="shared" si="23"/>
        <v>2553</v>
      </c>
      <c r="Y31">
        <f t="shared" si="24"/>
        <v>1625</v>
      </c>
      <c r="AA31">
        <v>34753102</v>
      </c>
      <c r="AB31">
        <f t="shared" si="46"/>
        <v>1767.24</v>
      </c>
      <c r="AC31">
        <f t="shared" si="25"/>
        <v>0</v>
      </c>
      <c r="AD31">
        <f t="shared" si="48"/>
        <v>241.95</v>
      </c>
      <c r="AE31">
        <f t="shared" si="49"/>
        <v>104.49</v>
      </c>
      <c r="AF31">
        <f t="shared" si="50"/>
        <v>1525.29</v>
      </c>
      <c r="AG31">
        <f t="shared" si="26"/>
        <v>0</v>
      </c>
      <c r="AH31">
        <f t="shared" si="51"/>
        <v>188.54</v>
      </c>
      <c r="AI31">
        <f t="shared" si="52"/>
        <v>7.74</v>
      </c>
      <c r="AJ31">
        <f t="shared" si="27"/>
        <v>0</v>
      </c>
      <c r="AK31">
        <v>1767.24</v>
      </c>
      <c r="AL31">
        <v>0</v>
      </c>
      <c r="AM31">
        <v>241.95</v>
      </c>
      <c r="AN31">
        <v>104.49</v>
      </c>
      <c r="AO31">
        <v>1525.29</v>
      </c>
      <c r="AP31">
        <v>0</v>
      </c>
      <c r="AQ31">
        <v>188.54</v>
      </c>
      <c r="AR31">
        <v>7.74</v>
      </c>
      <c r="AS31">
        <v>0</v>
      </c>
      <c r="AT31">
        <v>110</v>
      </c>
      <c r="AU31">
        <v>70</v>
      </c>
      <c r="AV31">
        <v>1</v>
      </c>
      <c r="AW31">
        <v>1</v>
      </c>
      <c r="AZ31">
        <v>6.78</v>
      </c>
      <c r="BA31">
        <v>6.78</v>
      </c>
      <c r="BB31">
        <v>6.78</v>
      </c>
      <c r="BC31">
        <v>6.78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39</v>
      </c>
      <c r="BM31">
        <v>46001</v>
      </c>
      <c r="BN31">
        <v>0</v>
      </c>
      <c r="BO31" t="s">
        <v>6</v>
      </c>
      <c r="BP31">
        <v>0</v>
      </c>
      <c r="BQ31">
        <v>9</v>
      </c>
      <c r="BR31">
        <v>0</v>
      </c>
      <c r="BS31">
        <v>6.78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110</v>
      </c>
      <c r="CA31">
        <v>70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47"/>
        <v>2516</v>
      </c>
      <c r="CQ31">
        <f t="shared" si="28"/>
        <v>0</v>
      </c>
      <c r="CR31">
        <f t="shared" si="29"/>
        <v>1640.421</v>
      </c>
      <c r="CS31">
        <f t="shared" si="30"/>
        <v>708.44219999999996</v>
      </c>
      <c r="CT31">
        <f t="shared" si="31"/>
        <v>10341.466200000001</v>
      </c>
      <c r="CU31">
        <f t="shared" si="32"/>
        <v>0</v>
      </c>
      <c r="CV31">
        <f t="shared" si="33"/>
        <v>188.54</v>
      </c>
      <c r="CW31">
        <f t="shared" si="34"/>
        <v>7.74</v>
      </c>
      <c r="CX31">
        <f t="shared" si="35"/>
        <v>0</v>
      </c>
      <c r="CY31">
        <f t="shared" si="36"/>
        <v>2553.1</v>
      </c>
      <c r="CZ31">
        <f t="shared" si="37"/>
        <v>1624.7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1005</v>
      </c>
      <c r="DV31" t="s">
        <v>17</v>
      </c>
      <c r="DW31" t="s">
        <v>17</v>
      </c>
      <c r="DX31">
        <v>100</v>
      </c>
      <c r="EE31">
        <v>32653426</v>
      </c>
      <c r="EF31">
        <v>9</v>
      </c>
      <c r="EG31" t="s">
        <v>40</v>
      </c>
      <c r="EH31">
        <v>0</v>
      </c>
      <c r="EI31" t="s">
        <v>6</v>
      </c>
      <c r="EJ31">
        <v>1</v>
      </c>
      <c r="EK31">
        <v>46001</v>
      </c>
      <c r="EL31" t="s">
        <v>40</v>
      </c>
      <c r="EM31" t="s">
        <v>41</v>
      </c>
      <c r="EO31" t="s">
        <v>6</v>
      </c>
      <c r="EQ31">
        <v>0</v>
      </c>
      <c r="ER31">
        <v>1767.24</v>
      </c>
      <c r="ES31">
        <v>0</v>
      </c>
      <c r="ET31">
        <v>241.95</v>
      </c>
      <c r="EU31">
        <v>104.49</v>
      </c>
      <c r="EV31">
        <v>1525.29</v>
      </c>
      <c r="EW31">
        <v>188.54</v>
      </c>
      <c r="EX31">
        <v>7.74</v>
      </c>
      <c r="EY31">
        <v>0</v>
      </c>
      <c r="FQ31">
        <v>0</v>
      </c>
      <c r="FR31">
        <f t="shared" si="38"/>
        <v>0</v>
      </c>
      <c r="FS31">
        <v>0</v>
      </c>
      <c r="FX31">
        <v>110</v>
      </c>
      <c r="FY31">
        <v>70</v>
      </c>
      <c r="GA31" t="s">
        <v>6</v>
      </c>
      <c r="GD31">
        <v>0</v>
      </c>
      <c r="GF31">
        <v>1630687704</v>
      </c>
      <c r="GG31">
        <v>1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39"/>
        <v>0</v>
      </c>
      <c r="GM31">
        <f t="shared" si="40"/>
        <v>6694</v>
      </c>
      <c r="GN31">
        <f t="shared" si="41"/>
        <v>6694</v>
      </c>
      <c r="GO31">
        <f t="shared" si="42"/>
        <v>0</v>
      </c>
      <c r="GP31">
        <f t="shared" si="43"/>
        <v>0</v>
      </c>
      <c r="GR31">
        <v>0</v>
      </c>
      <c r="GS31">
        <v>3</v>
      </c>
      <c r="GT31">
        <v>0</v>
      </c>
      <c r="GU31" t="s">
        <v>6</v>
      </c>
      <c r="GV31">
        <f t="shared" si="44"/>
        <v>0</v>
      </c>
      <c r="GW31">
        <v>1</v>
      </c>
      <c r="GX31">
        <f t="shared" si="45"/>
        <v>0</v>
      </c>
      <c r="HA31">
        <v>0</v>
      </c>
      <c r="HB31">
        <v>0</v>
      </c>
      <c r="IF31">
        <v>-1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ROW(SmtRes!A29)</f>
        <v>29</v>
      </c>
      <c r="D32" s="2">
        <f>ROW(EtalonRes!A29)</f>
        <v>29</v>
      </c>
      <c r="E32" s="2" t="s">
        <v>42</v>
      </c>
      <c r="F32" s="2" t="s">
        <v>43</v>
      </c>
      <c r="G32" s="2" t="s">
        <v>44</v>
      </c>
      <c r="H32" s="2" t="s">
        <v>17</v>
      </c>
      <c r="I32" s="2">
        <f>'1.Смета.или.Акт'!E59</f>
        <v>0.21</v>
      </c>
      <c r="J32" s="2">
        <v>0</v>
      </c>
      <c r="K32" s="2"/>
      <c r="L32" s="2"/>
      <c r="M32" s="2"/>
      <c r="N32" s="2"/>
      <c r="O32" s="2">
        <f t="shared" si="14"/>
        <v>2745</v>
      </c>
      <c r="P32" s="2">
        <f t="shared" si="15"/>
        <v>2340</v>
      </c>
      <c r="Q32" s="2">
        <f t="shared" si="16"/>
        <v>61</v>
      </c>
      <c r="R32" s="2">
        <f t="shared" si="17"/>
        <v>14</v>
      </c>
      <c r="S32" s="2">
        <f t="shared" si="18"/>
        <v>344</v>
      </c>
      <c r="T32" s="2">
        <f t="shared" si="19"/>
        <v>0</v>
      </c>
      <c r="U32" s="2">
        <f t="shared" si="20"/>
        <v>39.3855</v>
      </c>
      <c r="V32" s="2">
        <f t="shared" si="21"/>
        <v>1.1193</v>
      </c>
      <c r="W32" s="2">
        <f t="shared" si="22"/>
        <v>0</v>
      </c>
      <c r="X32" s="2">
        <f t="shared" si="23"/>
        <v>422</v>
      </c>
      <c r="Y32" s="2">
        <f t="shared" si="24"/>
        <v>226</v>
      </c>
      <c r="Z32" s="2"/>
      <c r="AA32" s="2">
        <v>34753101</v>
      </c>
      <c r="AB32" s="2">
        <f>'1.Смета.или.Акт'!F59</f>
        <v>13073.080000000002</v>
      </c>
      <c r="AC32" s="2">
        <f t="shared" si="25"/>
        <v>11144.29</v>
      </c>
      <c r="AD32" s="2">
        <f>'1.Смета.или.Акт'!H59</f>
        <v>289.60000000000002</v>
      </c>
      <c r="AE32" s="2">
        <f>'1.Смета.или.Акт'!I59</f>
        <v>65.17</v>
      </c>
      <c r="AF32" s="2">
        <f>'1.Смета.или.Акт'!G59</f>
        <v>1639.19</v>
      </c>
      <c r="AG32" s="2">
        <f t="shared" si="26"/>
        <v>0</v>
      </c>
      <c r="AH32" s="2">
        <f t="shared" si="51"/>
        <v>187.55</v>
      </c>
      <c r="AI32" s="2">
        <f t="shared" si="52"/>
        <v>5.33</v>
      </c>
      <c r="AJ32" s="2">
        <f t="shared" si="27"/>
        <v>0</v>
      </c>
      <c r="AK32" s="2">
        <v>13073.08</v>
      </c>
      <c r="AL32" s="2">
        <v>11144.29</v>
      </c>
      <c r="AM32" s="2">
        <v>289.60000000000002</v>
      </c>
      <c r="AN32" s="2">
        <v>65.17</v>
      </c>
      <c r="AO32" s="2">
        <v>1639.19</v>
      </c>
      <c r="AP32" s="2">
        <v>0</v>
      </c>
      <c r="AQ32" s="2">
        <v>187.55</v>
      </c>
      <c r="AR32" s="2">
        <v>5.33</v>
      </c>
      <c r="AS32" s="2">
        <v>0</v>
      </c>
      <c r="AT32" s="2">
        <f>'1.Смета.или.Акт'!E60</f>
        <v>118</v>
      </c>
      <c r="AU32" s="2">
        <f>'1.Смета.или.Акт'!E61</f>
        <v>63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0</v>
      </c>
      <c r="BI32" s="2">
        <v>1</v>
      </c>
      <c r="BJ32" s="2" t="s">
        <v>45</v>
      </c>
      <c r="BK32" s="2"/>
      <c r="BL32" s="2"/>
      <c r="BM32" s="2">
        <v>10001</v>
      </c>
      <c r="BN32" s="2">
        <v>0</v>
      </c>
      <c r="BO32" s="2" t="s">
        <v>6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118</v>
      </c>
      <c r="CA32" s="2">
        <v>63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>IF('1.Смета.или.Акт'!F59=AC32+AD32+AF32,P32+Q32+S32,I32*AB32)</f>
        <v>2745</v>
      </c>
      <c r="CQ32" s="2">
        <f t="shared" si="28"/>
        <v>11144.29</v>
      </c>
      <c r="CR32" s="2">
        <f t="shared" si="29"/>
        <v>289.60000000000002</v>
      </c>
      <c r="CS32" s="2">
        <f t="shared" si="30"/>
        <v>65.17</v>
      </c>
      <c r="CT32" s="2">
        <f t="shared" si="31"/>
        <v>1639.19</v>
      </c>
      <c r="CU32" s="2">
        <f t="shared" si="32"/>
        <v>0</v>
      </c>
      <c r="CV32" s="2">
        <f t="shared" si="33"/>
        <v>187.55</v>
      </c>
      <c r="CW32" s="2">
        <f t="shared" si="34"/>
        <v>5.33</v>
      </c>
      <c r="CX32" s="2">
        <f t="shared" si="35"/>
        <v>0</v>
      </c>
      <c r="CY32" s="2">
        <f t="shared" si="36"/>
        <v>422.44</v>
      </c>
      <c r="CZ32" s="2">
        <f t="shared" si="37"/>
        <v>225.54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1005</v>
      </c>
      <c r="DV32" s="2" t="s">
        <v>17</v>
      </c>
      <c r="DW32" s="2" t="str">
        <f>'1.Смета.или.Акт'!D59</f>
        <v>100 м2</v>
      </c>
      <c r="DX32" s="2">
        <v>100</v>
      </c>
      <c r="DY32" s="2"/>
      <c r="DZ32" s="2"/>
      <c r="EA32" s="2"/>
      <c r="EB32" s="2"/>
      <c r="EC32" s="2"/>
      <c r="ED32" s="2"/>
      <c r="EE32" s="2">
        <v>32653358</v>
      </c>
      <c r="EF32" s="2">
        <v>1</v>
      </c>
      <c r="EG32" s="2" t="s">
        <v>20</v>
      </c>
      <c r="EH32" s="2">
        <v>0</v>
      </c>
      <c r="EI32" s="2" t="s">
        <v>6</v>
      </c>
      <c r="EJ32" s="2">
        <v>1</v>
      </c>
      <c r="EK32" s="2">
        <v>10001</v>
      </c>
      <c r="EL32" s="2" t="s">
        <v>46</v>
      </c>
      <c r="EM32" s="2" t="s">
        <v>47</v>
      </c>
      <c r="EN32" s="2"/>
      <c r="EO32" s="2" t="s">
        <v>6</v>
      </c>
      <c r="EP32" s="2"/>
      <c r="EQ32" s="2">
        <v>0</v>
      </c>
      <c r="ER32" s="2">
        <v>13073.08</v>
      </c>
      <c r="ES32" s="2">
        <v>11144.29</v>
      </c>
      <c r="ET32" s="2">
        <v>289.60000000000002</v>
      </c>
      <c r="EU32" s="2">
        <v>65.17</v>
      </c>
      <c r="EV32" s="2">
        <v>1639.19</v>
      </c>
      <c r="EW32" s="2">
        <v>187.55</v>
      </c>
      <c r="EX32" s="2">
        <v>5.33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8"/>
        <v>0</v>
      </c>
      <c r="FS32" s="2">
        <v>0</v>
      </c>
      <c r="FT32" s="2"/>
      <c r="FU32" s="2"/>
      <c r="FV32" s="2"/>
      <c r="FW32" s="2"/>
      <c r="FX32" s="2">
        <v>118</v>
      </c>
      <c r="FY32" s="2">
        <v>63</v>
      </c>
      <c r="FZ32" s="2"/>
      <c r="GA32" s="2" t="s">
        <v>6</v>
      </c>
      <c r="GB32" s="2"/>
      <c r="GC32" s="2"/>
      <c r="GD32" s="2">
        <v>0</v>
      </c>
      <c r="GE32" s="2"/>
      <c r="GF32" s="2">
        <v>148302620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39"/>
        <v>0</v>
      </c>
      <c r="GM32" s="2">
        <f t="shared" si="40"/>
        <v>3393</v>
      </c>
      <c r="GN32" s="2">
        <f t="shared" si="41"/>
        <v>3393</v>
      </c>
      <c r="GO32" s="2">
        <f t="shared" si="42"/>
        <v>0</v>
      </c>
      <c r="GP32" s="2">
        <f t="shared" si="43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44"/>
        <v>0</v>
      </c>
      <c r="GW32" s="2">
        <v>1</v>
      </c>
      <c r="GX32" s="2">
        <f t="shared" si="45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>
        <v>-1</v>
      </c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ROW(SmtRes!A40)</f>
        <v>40</v>
      </c>
      <c r="D33">
        <f>ROW(EtalonRes!A40)</f>
        <v>40</v>
      </c>
      <c r="E33" t="s">
        <v>42</v>
      </c>
      <c r="F33" t="s">
        <v>43</v>
      </c>
      <c r="G33" t="s">
        <v>44</v>
      </c>
      <c r="H33" t="s">
        <v>17</v>
      </c>
      <c r="I33">
        <f>'1.Смета.или.Акт'!E59</f>
        <v>0.21</v>
      </c>
      <c r="J33">
        <v>0</v>
      </c>
      <c r="O33">
        <f t="shared" si="14"/>
        <v>18613</v>
      </c>
      <c r="P33">
        <f t="shared" si="15"/>
        <v>15867</v>
      </c>
      <c r="Q33">
        <f t="shared" si="16"/>
        <v>412</v>
      </c>
      <c r="R33">
        <f t="shared" si="17"/>
        <v>93</v>
      </c>
      <c r="S33">
        <f t="shared" si="18"/>
        <v>2334</v>
      </c>
      <c r="T33">
        <f t="shared" si="19"/>
        <v>0</v>
      </c>
      <c r="U33">
        <f t="shared" si="20"/>
        <v>39.3855</v>
      </c>
      <c r="V33">
        <f t="shared" si="21"/>
        <v>1.1193</v>
      </c>
      <c r="W33">
        <f t="shared" si="22"/>
        <v>0</v>
      </c>
      <c r="X33">
        <f t="shared" si="23"/>
        <v>2864</v>
      </c>
      <c r="Y33">
        <f t="shared" si="24"/>
        <v>1529</v>
      </c>
      <c r="AA33">
        <v>34753102</v>
      </c>
      <c r="AB33">
        <f t="shared" si="46"/>
        <v>13073.08</v>
      </c>
      <c r="AC33">
        <f t="shared" si="25"/>
        <v>11144.29</v>
      </c>
      <c r="AD33">
        <f t="shared" si="48"/>
        <v>289.60000000000002</v>
      </c>
      <c r="AE33">
        <f t="shared" si="49"/>
        <v>65.17</v>
      </c>
      <c r="AF33">
        <f t="shared" si="50"/>
        <v>1639.19</v>
      </c>
      <c r="AG33">
        <f t="shared" si="26"/>
        <v>0</v>
      </c>
      <c r="AH33">
        <f t="shared" si="51"/>
        <v>187.55</v>
      </c>
      <c r="AI33">
        <f t="shared" si="52"/>
        <v>5.33</v>
      </c>
      <c r="AJ33">
        <f t="shared" si="27"/>
        <v>0</v>
      </c>
      <c r="AK33">
        <v>13073.08</v>
      </c>
      <c r="AL33">
        <v>11144.29</v>
      </c>
      <c r="AM33">
        <v>289.60000000000002</v>
      </c>
      <c r="AN33">
        <v>65.17</v>
      </c>
      <c r="AO33">
        <v>1639.19</v>
      </c>
      <c r="AP33">
        <v>0</v>
      </c>
      <c r="AQ33">
        <v>187.55</v>
      </c>
      <c r="AR33">
        <v>5.33</v>
      </c>
      <c r="AS33">
        <v>0</v>
      </c>
      <c r="AT33">
        <v>118</v>
      </c>
      <c r="AU33">
        <v>63</v>
      </c>
      <c r="AV33">
        <v>1</v>
      </c>
      <c r="AW33">
        <v>1</v>
      </c>
      <c r="AZ33">
        <v>6.78</v>
      </c>
      <c r="BA33">
        <v>6.78</v>
      </c>
      <c r="BB33">
        <v>6.78</v>
      </c>
      <c r="BC33">
        <v>6.78</v>
      </c>
      <c r="BD33" t="s">
        <v>6</v>
      </c>
      <c r="BE33" t="s">
        <v>6</v>
      </c>
      <c r="BF33" t="s">
        <v>6</v>
      </c>
      <c r="BG33" t="s">
        <v>6</v>
      </c>
      <c r="BH33">
        <v>0</v>
      </c>
      <c r="BI33">
        <v>1</v>
      </c>
      <c r="BJ33" t="s">
        <v>45</v>
      </c>
      <c r="BM33">
        <v>10001</v>
      </c>
      <c r="BN33">
        <v>0</v>
      </c>
      <c r="BO33" t="s">
        <v>6</v>
      </c>
      <c r="BP33">
        <v>0</v>
      </c>
      <c r="BQ33">
        <v>1</v>
      </c>
      <c r="BR33">
        <v>0</v>
      </c>
      <c r="BS33">
        <v>6.78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118</v>
      </c>
      <c r="CA33">
        <v>63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47"/>
        <v>18613</v>
      </c>
      <c r="CQ33">
        <f t="shared" si="28"/>
        <v>75558.286200000002</v>
      </c>
      <c r="CR33">
        <f t="shared" si="29"/>
        <v>1963.4880000000003</v>
      </c>
      <c r="CS33">
        <f t="shared" si="30"/>
        <v>441.85260000000005</v>
      </c>
      <c r="CT33">
        <f t="shared" si="31"/>
        <v>11113.708200000001</v>
      </c>
      <c r="CU33">
        <f t="shared" si="32"/>
        <v>0</v>
      </c>
      <c r="CV33">
        <f t="shared" si="33"/>
        <v>187.55</v>
      </c>
      <c r="CW33">
        <f t="shared" si="34"/>
        <v>5.33</v>
      </c>
      <c r="CX33">
        <f t="shared" si="35"/>
        <v>0</v>
      </c>
      <c r="CY33">
        <f t="shared" si="36"/>
        <v>2863.86</v>
      </c>
      <c r="CZ33">
        <f t="shared" si="37"/>
        <v>1529.01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17</v>
      </c>
      <c r="DW33" t="s">
        <v>17</v>
      </c>
      <c r="DX33">
        <v>100</v>
      </c>
      <c r="EE33">
        <v>32653358</v>
      </c>
      <c r="EF33">
        <v>1</v>
      </c>
      <c r="EG33" t="s">
        <v>20</v>
      </c>
      <c r="EH33">
        <v>0</v>
      </c>
      <c r="EI33" t="s">
        <v>6</v>
      </c>
      <c r="EJ33">
        <v>1</v>
      </c>
      <c r="EK33">
        <v>10001</v>
      </c>
      <c r="EL33" t="s">
        <v>46</v>
      </c>
      <c r="EM33" t="s">
        <v>47</v>
      </c>
      <c r="EO33" t="s">
        <v>6</v>
      </c>
      <c r="EQ33">
        <v>0</v>
      </c>
      <c r="ER33">
        <v>13073.08</v>
      </c>
      <c r="ES33">
        <v>11144.29</v>
      </c>
      <c r="ET33">
        <v>289.60000000000002</v>
      </c>
      <c r="EU33">
        <v>65.17</v>
      </c>
      <c r="EV33">
        <v>1639.19</v>
      </c>
      <c r="EW33">
        <v>187.55</v>
      </c>
      <c r="EX33">
        <v>5.33</v>
      </c>
      <c r="EY33">
        <v>0</v>
      </c>
      <c r="FQ33">
        <v>0</v>
      </c>
      <c r="FR33">
        <f t="shared" si="38"/>
        <v>0</v>
      </c>
      <c r="FS33">
        <v>0</v>
      </c>
      <c r="FX33">
        <v>118</v>
      </c>
      <c r="FY33">
        <v>63</v>
      </c>
      <c r="GA33" t="s">
        <v>6</v>
      </c>
      <c r="GD33">
        <v>0</v>
      </c>
      <c r="GF33">
        <v>148302620</v>
      </c>
      <c r="GG33">
        <v>1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39"/>
        <v>0</v>
      </c>
      <c r="GM33">
        <f t="shared" si="40"/>
        <v>23006</v>
      </c>
      <c r="GN33">
        <f t="shared" si="41"/>
        <v>23006</v>
      </c>
      <c r="GO33">
        <f t="shared" si="42"/>
        <v>0</v>
      </c>
      <c r="GP33">
        <f t="shared" si="43"/>
        <v>0</v>
      </c>
      <c r="GR33">
        <v>0</v>
      </c>
      <c r="GS33">
        <v>3</v>
      </c>
      <c r="GT33">
        <v>0</v>
      </c>
      <c r="GU33" t="s">
        <v>6</v>
      </c>
      <c r="GV33">
        <f t="shared" si="44"/>
        <v>0</v>
      </c>
      <c r="GW33">
        <v>1</v>
      </c>
      <c r="GX33">
        <f t="shared" si="45"/>
        <v>0</v>
      </c>
      <c r="HA33">
        <v>0</v>
      </c>
      <c r="HB33">
        <v>0</v>
      </c>
      <c r="IF33">
        <v>-1</v>
      </c>
      <c r="IK33">
        <v>0</v>
      </c>
    </row>
    <row r="34" spans="1:255" x14ac:dyDescent="0.2">
      <c r="A34" s="2">
        <v>18</v>
      </c>
      <c r="B34" s="2">
        <v>1</v>
      </c>
      <c r="C34" s="2">
        <v>27</v>
      </c>
      <c r="D34" s="2"/>
      <c r="E34" s="2" t="s">
        <v>48</v>
      </c>
      <c r="F34" s="2" t="str">
        <f>'1.Смета.или.Акт'!B63</f>
        <v>11.3.02.03</v>
      </c>
      <c r="G34" s="2" t="str">
        <f>'1.Смета.или.Акт'!C63</f>
        <v>Блоки оконные пластиковые</v>
      </c>
      <c r="H34" s="2" t="s">
        <v>51</v>
      </c>
      <c r="I34" s="2">
        <f>I32*J34</f>
        <v>10</v>
      </c>
      <c r="J34" s="2">
        <v>47.61904761904762</v>
      </c>
      <c r="K34" s="2"/>
      <c r="L34" s="2"/>
      <c r="M34" s="2"/>
      <c r="N34" s="2"/>
      <c r="O34" s="2">
        <f t="shared" si="14"/>
        <v>26837</v>
      </c>
      <c r="P34" s="2">
        <f t="shared" si="15"/>
        <v>26837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34753101</v>
      </c>
      <c r="AB34" s="2">
        <f t="shared" si="46"/>
        <v>2683.69</v>
      </c>
      <c r="AC34" s="2">
        <f>'1.Смета.или.Акт'!F63</f>
        <v>2683.69</v>
      </c>
      <c r="AD34" s="2">
        <f t="shared" si="48"/>
        <v>0</v>
      </c>
      <c r="AE34" s="2">
        <f t="shared" si="49"/>
        <v>0</v>
      </c>
      <c r="AF34" s="2">
        <f t="shared" si="50"/>
        <v>0</v>
      </c>
      <c r="AG34" s="2">
        <f t="shared" si="26"/>
        <v>0</v>
      </c>
      <c r="AH34" s="2">
        <f t="shared" si="51"/>
        <v>0</v>
      </c>
      <c r="AI34" s="2">
        <f t="shared" si="52"/>
        <v>0</v>
      </c>
      <c r="AJ34" s="2">
        <f t="shared" si="27"/>
        <v>0</v>
      </c>
      <c r="AK34" s="2">
        <v>2683.69</v>
      </c>
      <c r="AL34" s="2">
        <v>2683.69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>IF('1.Смета.или.Акт'!F63=AC34+AD34+AF34,P34+Q34+S34,I34*AB34)</f>
        <v>26837</v>
      </c>
      <c r="CQ34" s="2">
        <f t="shared" si="28"/>
        <v>2683.69</v>
      </c>
      <c r="CR34" s="2">
        <f t="shared" si="29"/>
        <v>0</v>
      </c>
      <c r="CS34" s="2">
        <f t="shared" si="30"/>
        <v>0</v>
      </c>
      <c r="CT34" s="2">
        <f t="shared" si="31"/>
        <v>0</v>
      </c>
      <c r="CU34" s="2">
        <f t="shared" si="32"/>
        <v>0</v>
      </c>
      <c r="CV34" s="2">
        <f t="shared" si="33"/>
        <v>0</v>
      </c>
      <c r="CW34" s="2">
        <f t="shared" si="34"/>
        <v>0</v>
      </c>
      <c r="CX34" s="2">
        <f t="shared" si="35"/>
        <v>0</v>
      </c>
      <c r="CY34" s="2">
        <f t="shared" si="36"/>
        <v>0</v>
      </c>
      <c r="CZ34" s="2">
        <f t="shared" si="37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51</v>
      </c>
      <c r="DW34" s="2" t="str">
        <f>'1.Смета.или.Акт'!D63</f>
        <v>1ШТ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27</v>
      </c>
      <c r="EH34" s="2">
        <v>0</v>
      </c>
      <c r="EI34" s="2" t="s">
        <v>6</v>
      </c>
      <c r="EJ34" s="2">
        <v>1</v>
      </c>
      <c r="EK34" s="2">
        <v>0</v>
      </c>
      <c r="EL34" s="2" t="s">
        <v>28</v>
      </c>
      <c r="EM34" s="2" t="s">
        <v>29</v>
      </c>
      <c r="EN34" s="2"/>
      <c r="EO34" s="2" t="s">
        <v>6</v>
      </c>
      <c r="EP34" s="2"/>
      <c r="EQ34" s="2">
        <v>0</v>
      </c>
      <c r="ER34" s="2">
        <v>2631.07</v>
      </c>
      <c r="ES34" s="2">
        <v>2683.69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38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52</v>
      </c>
      <c r="GB34" s="2"/>
      <c r="GC34" s="2"/>
      <c r="GD34" s="2">
        <v>0</v>
      </c>
      <c r="GE34" s="2"/>
      <c r="GF34" s="2">
        <v>220556825</v>
      </c>
      <c r="GG34" s="2">
        <v>2</v>
      </c>
      <c r="GH34" s="2">
        <v>2</v>
      </c>
      <c r="GI34" s="2">
        <v>-2</v>
      </c>
      <c r="GJ34" s="2">
        <v>0</v>
      </c>
      <c r="GK34" s="2">
        <f>ROUND(R34*(R12)/100,0)</f>
        <v>0</v>
      </c>
      <c r="GL34" s="2">
        <f t="shared" si="39"/>
        <v>0</v>
      </c>
      <c r="GM34" s="2">
        <f t="shared" si="40"/>
        <v>26837</v>
      </c>
      <c r="GN34" s="2">
        <f t="shared" si="41"/>
        <v>26837</v>
      </c>
      <c r="GO34" s="2">
        <f t="shared" si="42"/>
        <v>0</v>
      </c>
      <c r="GP34" s="2">
        <f t="shared" si="43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4"/>
        <v>0</v>
      </c>
      <c r="GW34" s="2">
        <v>1</v>
      </c>
      <c r="GX34" s="2">
        <f t="shared" si="45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>
        <v>-1</v>
      </c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38</v>
      </c>
      <c r="E35" t="s">
        <v>48</v>
      </c>
      <c r="F35" t="s">
        <v>49</v>
      </c>
      <c r="G35" t="s">
        <v>50</v>
      </c>
      <c r="H35" t="s">
        <v>51</v>
      </c>
      <c r="I35">
        <f>I33*J35</f>
        <v>10</v>
      </c>
      <c r="J35">
        <v>47.61904761904762</v>
      </c>
      <c r="O35">
        <f t="shared" si="14"/>
        <v>181954</v>
      </c>
      <c r="P35">
        <f t="shared" si="15"/>
        <v>181954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34753102</v>
      </c>
      <c r="AB35">
        <f t="shared" si="46"/>
        <v>2683.69</v>
      </c>
      <c r="AC35">
        <f t="shared" si="25"/>
        <v>2683.69</v>
      </c>
      <c r="AD35">
        <f t="shared" si="48"/>
        <v>0</v>
      </c>
      <c r="AE35">
        <f t="shared" si="49"/>
        <v>0</v>
      </c>
      <c r="AF35">
        <f t="shared" si="50"/>
        <v>0</v>
      </c>
      <c r="AG35">
        <f t="shared" si="26"/>
        <v>0</v>
      </c>
      <c r="AH35">
        <f t="shared" si="51"/>
        <v>0</v>
      </c>
      <c r="AI35">
        <f t="shared" si="52"/>
        <v>0</v>
      </c>
      <c r="AJ35">
        <f t="shared" si="27"/>
        <v>0</v>
      </c>
      <c r="AK35">
        <v>2683.69</v>
      </c>
      <c r="AL35">
        <v>2683.69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106</v>
      </c>
      <c r="AU35">
        <v>65</v>
      </c>
      <c r="AV35">
        <v>1</v>
      </c>
      <c r="AW35">
        <v>1</v>
      </c>
      <c r="AZ35">
        <v>6.78</v>
      </c>
      <c r="BA35">
        <v>1</v>
      </c>
      <c r="BB35">
        <v>1</v>
      </c>
      <c r="BC35">
        <v>6.78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47"/>
        <v>181954</v>
      </c>
      <c r="CQ35">
        <f t="shared" si="28"/>
        <v>18195.4182</v>
      </c>
      <c r="CR35">
        <f t="shared" si="29"/>
        <v>0</v>
      </c>
      <c r="CS35">
        <f t="shared" si="30"/>
        <v>0</v>
      </c>
      <c r="CT35">
        <f t="shared" si="31"/>
        <v>0</v>
      </c>
      <c r="CU35">
        <f t="shared" si="32"/>
        <v>0</v>
      </c>
      <c r="CV35">
        <f t="shared" si="33"/>
        <v>0</v>
      </c>
      <c r="CW35">
        <f t="shared" si="34"/>
        <v>0</v>
      </c>
      <c r="CX35">
        <f t="shared" si="35"/>
        <v>0</v>
      </c>
      <c r="CY35">
        <f t="shared" si="36"/>
        <v>0</v>
      </c>
      <c r="CZ35">
        <f t="shared" si="37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51</v>
      </c>
      <c r="DW35" t="s">
        <v>51</v>
      </c>
      <c r="DX35">
        <v>1</v>
      </c>
      <c r="EE35">
        <v>32653299</v>
      </c>
      <c r="EF35">
        <v>20</v>
      </c>
      <c r="EG35" t="s">
        <v>27</v>
      </c>
      <c r="EH35">
        <v>0</v>
      </c>
      <c r="EI35" t="s">
        <v>6</v>
      </c>
      <c r="EJ35">
        <v>1</v>
      </c>
      <c r="EK35">
        <v>0</v>
      </c>
      <c r="EL35" t="s">
        <v>28</v>
      </c>
      <c r="EM35" t="s">
        <v>29</v>
      </c>
      <c r="EO35" t="s">
        <v>6</v>
      </c>
      <c r="EQ35">
        <v>0</v>
      </c>
      <c r="ER35">
        <v>17838.66</v>
      </c>
      <c r="ES35">
        <v>2683.69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17838.66</v>
      </c>
      <c r="FQ35">
        <v>0</v>
      </c>
      <c r="FR35">
        <f t="shared" si="38"/>
        <v>0</v>
      </c>
      <c r="FS35">
        <v>0</v>
      </c>
      <c r="FX35">
        <v>106</v>
      </c>
      <c r="FY35">
        <v>65</v>
      </c>
      <c r="GA35" t="s">
        <v>52</v>
      </c>
      <c r="GD35">
        <v>0</v>
      </c>
      <c r="GF35">
        <v>220556825</v>
      </c>
      <c r="GG35">
        <v>1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39"/>
        <v>0</v>
      </c>
      <c r="GM35">
        <f t="shared" si="40"/>
        <v>181954</v>
      </c>
      <c r="GN35">
        <f t="shared" si="41"/>
        <v>181954</v>
      </c>
      <c r="GO35">
        <f t="shared" si="42"/>
        <v>0</v>
      </c>
      <c r="GP35">
        <f t="shared" si="43"/>
        <v>0</v>
      </c>
      <c r="GR35">
        <v>1</v>
      </c>
      <c r="GS35">
        <v>1</v>
      </c>
      <c r="GT35">
        <v>0</v>
      </c>
      <c r="GU35" t="s">
        <v>6</v>
      </c>
      <c r="GV35">
        <f t="shared" si="44"/>
        <v>0</v>
      </c>
      <c r="GW35">
        <v>1</v>
      </c>
      <c r="GX35">
        <f t="shared" si="45"/>
        <v>0</v>
      </c>
      <c r="HA35">
        <v>0</v>
      </c>
      <c r="HB35">
        <v>0</v>
      </c>
      <c r="IF35">
        <v>-1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ROW(EtalonRes!A47)</f>
        <v>47</v>
      </c>
      <c r="E36" s="2" t="s">
        <v>53</v>
      </c>
      <c r="F36" s="2" t="s">
        <v>54</v>
      </c>
      <c r="G36" s="2" t="s">
        <v>55</v>
      </c>
      <c r="H36" s="2" t="s">
        <v>56</v>
      </c>
      <c r="I36" s="2">
        <f>'1.Смета.или.Акт'!E65</f>
        <v>0.14499999999999999</v>
      </c>
      <c r="J36" s="2">
        <v>0</v>
      </c>
      <c r="K36" s="2"/>
      <c r="L36" s="2"/>
      <c r="M36" s="2"/>
      <c r="N36" s="2"/>
      <c r="O36" s="2">
        <f t="shared" si="14"/>
        <v>497</v>
      </c>
      <c r="P36" s="2">
        <f t="shared" si="15"/>
        <v>469</v>
      </c>
      <c r="Q36" s="2">
        <f t="shared" si="16"/>
        <v>2</v>
      </c>
      <c r="R36" s="2">
        <f t="shared" si="17"/>
        <v>0</v>
      </c>
      <c r="S36" s="2">
        <f t="shared" si="18"/>
        <v>26</v>
      </c>
      <c r="T36" s="2">
        <f t="shared" si="19"/>
        <v>0</v>
      </c>
      <c r="U36" s="2">
        <f t="shared" si="20"/>
        <v>3.0827</v>
      </c>
      <c r="V36" s="2">
        <f t="shared" si="21"/>
        <v>3.4799999999999998E-2</v>
      </c>
      <c r="W36" s="2">
        <f t="shared" si="22"/>
        <v>0</v>
      </c>
      <c r="X36" s="2">
        <f t="shared" si="23"/>
        <v>31</v>
      </c>
      <c r="Y36" s="2">
        <f t="shared" si="24"/>
        <v>16</v>
      </c>
      <c r="Z36" s="2"/>
      <c r="AA36" s="2">
        <v>34753101</v>
      </c>
      <c r="AB36" s="2">
        <f>'1.Смета.или.Акт'!F65</f>
        <v>3430.49</v>
      </c>
      <c r="AC36" s="2">
        <f t="shared" si="25"/>
        <v>3235.1</v>
      </c>
      <c r="AD36" s="2">
        <f>'1.Смета.или.Акт'!H65</f>
        <v>14.04</v>
      </c>
      <c r="AE36" s="2">
        <f>'1.Смета.или.Акт'!I65</f>
        <v>2.88</v>
      </c>
      <c r="AF36" s="2">
        <f>'1.Смета.или.Акт'!G65</f>
        <v>181.35</v>
      </c>
      <c r="AG36" s="2">
        <f t="shared" si="26"/>
        <v>0</v>
      </c>
      <c r="AH36" s="2">
        <f t="shared" si="51"/>
        <v>21.26</v>
      </c>
      <c r="AI36" s="2">
        <f t="shared" si="52"/>
        <v>0.24</v>
      </c>
      <c r="AJ36" s="2">
        <f t="shared" si="27"/>
        <v>0</v>
      </c>
      <c r="AK36" s="2">
        <v>3430.49</v>
      </c>
      <c r="AL36" s="2">
        <v>3235.1</v>
      </c>
      <c r="AM36" s="2">
        <v>14.04</v>
      </c>
      <c r="AN36" s="2">
        <v>2.88</v>
      </c>
      <c r="AO36" s="2">
        <v>181.35</v>
      </c>
      <c r="AP36" s="2">
        <v>0</v>
      </c>
      <c r="AQ36" s="2">
        <v>21.26</v>
      </c>
      <c r="AR36" s="2">
        <v>0.24</v>
      </c>
      <c r="AS36" s="2">
        <v>0</v>
      </c>
      <c r="AT36" s="2">
        <f>'1.Смета.или.Акт'!E66</f>
        <v>118</v>
      </c>
      <c r="AU36" s="2">
        <f>'1.Смета.или.Акт'!E67</f>
        <v>63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0</v>
      </c>
      <c r="BI36" s="2">
        <v>1</v>
      </c>
      <c r="BJ36" s="2" t="s">
        <v>57</v>
      </c>
      <c r="BK36" s="2"/>
      <c r="BL36" s="2"/>
      <c r="BM36" s="2">
        <v>10001</v>
      </c>
      <c r="BN36" s="2">
        <v>0</v>
      </c>
      <c r="BO36" s="2" t="s">
        <v>6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118</v>
      </c>
      <c r="CA36" s="2">
        <v>63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>IF('1.Смета.или.Акт'!F65=AC36+AD36+AF36,P36+Q36+S36,I36*AB36)</f>
        <v>497</v>
      </c>
      <c r="CQ36" s="2">
        <f t="shared" si="28"/>
        <v>3235.1</v>
      </c>
      <c r="CR36" s="2">
        <f t="shared" si="29"/>
        <v>14.04</v>
      </c>
      <c r="CS36" s="2">
        <f t="shared" si="30"/>
        <v>2.88</v>
      </c>
      <c r="CT36" s="2">
        <f t="shared" si="31"/>
        <v>181.35</v>
      </c>
      <c r="CU36" s="2">
        <f t="shared" si="32"/>
        <v>0</v>
      </c>
      <c r="CV36" s="2">
        <f t="shared" si="33"/>
        <v>21.26</v>
      </c>
      <c r="CW36" s="2">
        <f t="shared" si="34"/>
        <v>0.24</v>
      </c>
      <c r="CX36" s="2">
        <f t="shared" si="35"/>
        <v>0</v>
      </c>
      <c r="CY36" s="2">
        <f t="shared" si="36"/>
        <v>30.68</v>
      </c>
      <c r="CZ36" s="2">
        <f t="shared" si="37"/>
        <v>16.38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56</v>
      </c>
      <c r="DW36" s="2" t="str">
        <f>'1.Смета.или.Акт'!D65</f>
        <v>100 м</v>
      </c>
      <c r="DX36" s="2">
        <v>100</v>
      </c>
      <c r="DY36" s="2"/>
      <c r="DZ36" s="2"/>
      <c r="EA36" s="2"/>
      <c r="EB36" s="2"/>
      <c r="EC36" s="2"/>
      <c r="ED36" s="2"/>
      <c r="EE36" s="2">
        <v>32653358</v>
      </c>
      <c r="EF36" s="2">
        <v>1</v>
      </c>
      <c r="EG36" s="2" t="s">
        <v>20</v>
      </c>
      <c r="EH36" s="2">
        <v>0</v>
      </c>
      <c r="EI36" s="2" t="s">
        <v>6</v>
      </c>
      <c r="EJ36" s="2">
        <v>1</v>
      </c>
      <c r="EK36" s="2">
        <v>10001</v>
      </c>
      <c r="EL36" s="2" t="s">
        <v>46</v>
      </c>
      <c r="EM36" s="2" t="s">
        <v>47</v>
      </c>
      <c r="EN36" s="2"/>
      <c r="EO36" s="2" t="s">
        <v>6</v>
      </c>
      <c r="EP36" s="2"/>
      <c r="EQ36" s="2">
        <v>0</v>
      </c>
      <c r="ER36" s="2">
        <v>3430.49</v>
      </c>
      <c r="ES36" s="2">
        <v>3235.1</v>
      </c>
      <c r="ET36" s="2">
        <v>14.04</v>
      </c>
      <c r="EU36" s="2">
        <v>2.88</v>
      </c>
      <c r="EV36" s="2">
        <v>181.35</v>
      </c>
      <c r="EW36" s="2">
        <v>21.26</v>
      </c>
      <c r="EX36" s="2">
        <v>0.24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38"/>
        <v>0</v>
      </c>
      <c r="FS36" s="2">
        <v>0</v>
      </c>
      <c r="FT36" s="2"/>
      <c r="FU36" s="2"/>
      <c r="FV36" s="2"/>
      <c r="FW36" s="2"/>
      <c r="FX36" s="2">
        <v>118</v>
      </c>
      <c r="FY36" s="2">
        <v>63</v>
      </c>
      <c r="FZ36" s="2"/>
      <c r="GA36" s="2" t="s">
        <v>6</v>
      </c>
      <c r="GB36" s="2"/>
      <c r="GC36" s="2"/>
      <c r="GD36" s="2">
        <v>0</v>
      </c>
      <c r="GE36" s="2"/>
      <c r="GF36" s="2">
        <v>1894115020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39"/>
        <v>0</v>
      </c>
      <c r="GM36" s="2">
        <f t="shared" si="40"/>
        <v>544</v>
      </c>
      <c r="GN36" s="2">
        <f t="shared" si="41"/>
        <v>544</v>
      </c>
      <c r="GO36" s="2">
        <f t="shared" si="42"/>
        <v>0</v>
      </c>
      <c r="GP36" s="2">
        <f t="shared" si="43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44"/>
        <v>0</v>
      </c>
      <c r="GW36" s="2">
        <v>1</v>
      </c>
      <c r="GX36" s="2">
        <f t="shared" si="45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>
        <v>-1</v>
      </c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ROW(SmtRes!A54)</f>
        <v>54</v>
      </c>
      <c r="D37">
        <f>ROW(EtalonRes!A54)</f>
        <v>54</v>
      </c>
      <c r="E37" t="s">
        <v>53</v>
      </c>
      <c r="F37" t="s">
        <v>54</v>
      </c>
      <c r="G37" t="s">
        <v>55</v>
      </c>
      <c r="H37" t="s">
        <v>56</v>
      </c>
      <c r="I37">
        <f>'1.Смета.или.Акт'!E65</f>
        <v>0.14499999999999999</v>
      </c>
      <c r="J37">
        <v>0</v>
      </c>
      <c r="O37">
        <f t="shared" si="14"/>
        <v>3372</v>
      </c>
      <c r="P37">
        <f t="shared" si="15"/>
        <v>3180</v>
      </c>
      <c r="Q37">
        <f t="shared" si="16"/>
        <v>14</v>
      </c>
      <c r="R37">
        <f t="shared" si="17"/>
        <v>3</v>
      </c>
      <c r="S37">
        <f t="shared" si="18"/>
        <v>178</v>
      </c>
      <c r="T37">
        <f t="shared" si="19"/>
        <v>0</v>
      </c>
      <c r="U37">
        <f t="shared" si="20"/>
        <v>3.0827</v>
      </c>
      <c r="V37">
        <f t="shared" si="21"/>
        <v>3.4799999999999998E-2</v>
      </c>
      <c r="W37">
        <f t="shared" si="22"/>
        <v>0</v>
      </c>
      <c r="X37">
        <f t="shared" si="23"/>
        <v>214</v>
      </c>
      <c r="Y37">
        <f t="shared" si="24"/>
        <v>114</v>
      </c>
      <c r="AA37">
        <v>34753102</v>
      </c>
      <c r="AB37">
        <f t="shared" si="46"/>
        <v>3430.49</v>
      </c>
      <c r="AC37">
        <f t="shared" si="25"/>
        <v>3235.1</v>
      </c>
      <c r="AD37">
        <f t="shared" si="48"/>
        <v>14.04</v>
      </c>
      <c r="AE37">
        <f t="shared" si="49"/>
        <v>2.88</v>
      </c>
      <c r="AF37">
        <f t="shared" si="50"/>
        <v>181.35</v>
      </c>
      <c r="AG37">
        <f t="shared" si="26"/>
        <v>0</v>
      </c>
      <c r="AH37">
        <f t="shared" si="51"/>
        <v>21.26</v>
      </c>
      <c r="AI37">
        <f t="shared" si="52"/>
        <v>0.24</v>
      </c>
      <c r="AJ37">
        <f t="shared" si="27"/>
        <v>0</v>
      </c>
      <c r="AK37">
        <v>3430.49</v>
      </c>
      <c r="AL37">
        <v>3235.1</v>
      </c>
      <c r="AM37">
        <v>14.04</v>
      </c>
      <c r="AN37">
        <v>2.88</v>
      </c>
      <c r="AO37">
        <v>181.35</v>
      </c>
      <c r="AP37">
        <v>0</v>
      </c>
      <c r="AQ37">
        <v>21.26</v>
      </c>
      <c r="AR37">
        <v>0.24</v>
      </c>
      <c r="AS37">
        <v>0</v>
      </c>
      <c r="AT37">
        <v>118</v>
      </c>
      <c r="AU37">
        <v>63</v>
      </c>
      <c r="AV37">
        <v>1</v>
      </c>
      <c r="AW37">
        <v>1</v>
      </c>
      <c r="AZ37">
        <v>6.78</v>
      </c>
      <c r="BA37">
        <v>6.78</v>
      </c>
      <c r="BB37">
        <v>6.78</v>
      </c>
      <c r="BC37">
        <v>6.78</v>
      </c>
      <c r="BD37" t="s">
        <v>6</v>
      </c>
      <c r="BE37" t="s">
        <v>6</v>
      </c>
      <c r="BF37" t="s">
        <v>6</v>
      </c>
      <c r="BG37" t="s">
        <v>6</v>
      </c>
      <c r="BH37">
        <v>0</v>
      </c>
      <c r="BI37">
        <v>1</v>
      </c>
      <c r="BJ37" t="s">
        <v>57</v>
      </c>
      <c r="BM37">
        <v>10001</v>
      </c>
      <c r="BN37">
        <v>0</v>
      </c>
      <c r="BO37" t="s">
        <v>6</v>
      </c>
      <c r="BP37">
        <v>0</v>
      </c>
      <c r="BQ37">
        <v>1</v>
      </c>
      <c r="BR37">
        <v>0</v>
      </c>
      <c r="BS37">
        <v>6.78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118</v>
      </c>
      <c r="CA37">
        <v>63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47"/>
        <v>3372</v>
      </c>
      <c r="CQ37">
        <f t="shared" si="28"/>
        <v>21933.977999999999</v>
      </c>
      <c r="CR37">
        <f t="shared" si="29"/>
        <v>95.191199999999995</v>
      </c>
      <c r="CS37">
        <f t="shared" si="30"/>
        <v>19.526399999999999</v>
      </c>
      <c r="CT37">
        <f t="shared" si="31"/>
        <v>1229.5530000000001</v>
      </c>
      <c r="CU37">
        <f t="shared" si="32"/>
        <v>0</v>
      </c>
      <c r="CV37">
        <f t="shared" si="33"/>
        <v>21.26</v>
      </c>
      <c r="CW37">
        <f t="shared" si="34"/>
        <v>0.24</v>
      </c>
      <c r="CX37">
        <f t="shared" si="35"/>
        <v>0</v>
      </c>
      <c r="CY37">
        <f t="shared" si="36"/>
        <v>213.58</v>
      </c>
      <c r="CZ37">
        <f t="shared" si="37"/>
        <v>114.03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56</v>
      </c>
      <c r="DW37" t="s">
        <v>56</v>
      </c>
      <c r="DX37">
        <v>100</v>
      </c>
      <c r="EE37">
        <v>32653358</v>
      </c>
      <c r="EF37">
        <v>1</v>
      </c>
      <c r="EG37" t="s">
        <v>20</v>
      </c>
      <c r="EH37">
        <v>0</v>
      </c>
      <c r="EI37" t="s">
        <v>6</v>
      </c>
      <c r="EJ37">
        <v>1</v>
      </c>
      <c r="EK37">
        <v>10001</v>
      </c>
      <c r="EL37" t="s">
        <v>46</v>
      </c>
      <c r="EM37" t="s">
        <v>47</v>
      </c>
      <c r="EO37" t="s">
        <v>6</v>
      </c>
      <c r="EQ37">
        <v>0</v>
      </c>
      <c r="ER37">
        <v>3430.49</v>
      </c>
      <c r="ES37">
        <v>3235.1</v>
      </c>
      <c r="ET37">
        <v>14.04</v>
      </c>
      <c r="EU37">
        <v>2.88</v>
      </c>
      <c r="EV37">
        <v>181.35</v>
      </c>
      <c r="EW37">
        <v>21.26</v>
      </c>
      <c r="EX37">
        <v>0.24</v>
      </c>
      <c r="EY37">
        <v>0</v>
      </c>
      <c r="FQ37">
        <v>0</v>
      </c>
      <c r="FR37">
        <f t="shared" si="38"/>
        <v>0</v>
      </c>
      <c r="FS37">
        <v>0</v>
      </c>
      <c r="FX37">
        <v>118</v>
      </c>
      <c r="FY37">
        <v>63</v>
      </c>
      <c r="GA37" t="s">
        <v>6</v>
      </c>
      <c r="GD37">
        <v>0</v>
      </c>
      <c r="GF37">
        <v>1894115020</v>
      </c>
      <c r="GG37">
        <v>1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39"/>
        <v>0</v>
      </c>
      <c r="GM37">
        <f t="shared" si="40"/>
        <v>3700</v>
      </c>
      <c r="GN37">
        <f t="shared" si="41"/>
        <v>3700</v>
      </c>
      <c r="GO37">
        <f t="shared" si="42"/>
        <v>0</v>
      </c>
      <c r="GP37">
        <f t="shared" si="43"/>
        <v>0</v>
      </c>
      <c r="GR37">
        <v>0</v>
      </c>
      <c r="GS37">
        <v>3</v>
      </c>
      <c r="GT37">
        <v>0</v>
      </c>
      <c r="GU37" t="s">
        <v>6</v>
      </c>
      <c r="GV37">
        <f t="shared" si="44"/>
        <v>0</v>
      </c>
      <c r="GW37">
        <v>1</v>
      </c>
      <c r="GX37">
        <f t="shared" si="45"/>
        <v>0</v>
      </c>
      <c r="HA37">
        <v>0</v>
      </c>
      <c r="HB37">
        <v>0</v>
      </c>
      <c r="IF37">
        <v>-1</v>
      </c>
      <c r="IK37">
        <v>0</v>
      </c>
    </row>
    <row r="38" spans="1:255" x14ac:dyDescent="0.2">
      <c r="A38" s="2">
        <v>18</v>
      </c>
      <c r="B38" s="2">
        <v>1</v>
      </c>
      <c r="C38" s="2">
        <v>45</v>
      </c>
      <c r="D38" s="2"/>
      <c r="E38" s="2" t="s">
        <v>58</v>
      </c>
      <c r="F38" s="2" t="str">
        <f>'1.Смета.или.Акт'!B69</f>
        <v>11.3.03.01</v>
      </c>
      <c r="G38" s="2" t="str">
        <f>'1.Смета.или.Акт'!C69</f>
        <v>Доски подоконные ПВХ</v>
      </c>
      <c r="H38" s="2" t="s">
        <v>61</v>
      </c>
      <c r="I38" s="2">
        <f>I36*J38</f>
        <v>10</v>
      </c>
      <c r="J38" s="2">
        <v>68.965517241379317</v>
      </c>
      <c r="K38" s="2"/>
      <c r="L38" s="2"/>
      <c r="M38" s="2"/>
      <c r="N38" s="2"/>
      <c r="O38" s="2">
        <f t="shared" si="14"/>
        <v>1239</v>
      </c>
      <c r="P38" s="2">
        <f t="shared" si="15"/>
        <v>1239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34753101</v>
      </c>
      <c r="AB38" s="2">
        <f t="shared" si="46"/>
        <v>123.85</v>
      </c>
      <c r="AC38" s="2">
        <f>'1.Смета.или.Акт'!F69</f>
        <v>123.85</v>
      </c>
      <c r="AD38" s="2">
        <f t="shared" si="48"/>
        <v>0</v>
      </c>
      <c r="AE38" s="2">
        <f t="shared" si="49"/>
        <v>0</v>
      </c>
      <c r="AF38" s="2">
        <f t="shared" si="50"/>
        <v>0</v>
      </c>
      <c r="AG38" s="2">
        <f t="shared" si="26"/>
        <v>0</v>
      </c>
      <c r="AH38" s="2">
        <f t="shared" si="51"/>
        <v>0</v>
      </c>
      <c r="AI38" s="2">
        <f t="shared" si="52"/>
        <v>0</v>
      </c>
      <c r="AJ38" s="2">
        <f t="shared" si="27"/>
        <v>0</v>
      </c>
      <c r="AK38" s="2">
        <v>123.85</v>
      </c>
      <c r="AL38" s="2">
        <v>123.85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106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</v>
      </c>
      <c r="BK38" s="2"/>
      <c r="BL38" s="2"/>
      <c r="BM38" s="2">
        <v>0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106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>IF('1.Смета.или.Акт'!F69=AC38+AD38+AF38,P38+Q38+S38,I38*AB38)</f>
        <v>1239</v>
      </c>
      <c r="CQ38" s="2">
        <f t="shared" si="28"/>
        <v>123.85</v>
      </c>
      <c r="CR38" s="2">
        <f t="shared" si="29"/>
        <v>0</v>
      </c>
      <c r="CS38" s="2">
        <f t="shared" si="30"/>
        <v>0</v>
      </c>
      <c r="CT38" s="2">
        <f t="shared" si="31"/>
        <v>0</v>
      </c>
      <c r="CU38" s="2">
        <f t="shared" si="32"/>
        <v>0</v>
      </c>
      <c r="CV38" s="2">
        <f t="shared" si="33"/>
        <v>0</v>
      </c>
      <c r="CW38" s="2">
        <f t="shared" si="34"/>
        <v>0</v>
      </c>
      <c r="CX38" s="2">
        <f t="shared" si="35"/>
        <v>0</v>
      </c>
      <c r="CY38" s="2">
        <f t="shared" si="36"/>
        <v>0</v>
      </c>
      <c r="CZ38" s="2">
        <f t="shared" si="37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61</v>
      </c>
      <c r="DW38" s="2" t="str">
        <f>'1.Смета.или.Акт'!D69</f>
        <v>ШТ</v>
      </c>
      <c r="DX38" s="2">
        <v>1</v>
      </c>
      <c r="DY38" s="2"/>
      <c r="DZ38" s="2"/>
      <c r="EA38" s="2"/>
      <c r="EB38" s="2"/>
      <c r="EC38" s="2"/>
      <c r="ED38" s="2"/>
      <c r="EE38" s="2">
        <v>32653299</v>
      </c>
      <c r="EF38" s="2">
        <v>20</v>
      </c>
      <c r="EG38" s="2" t="s">
        <v>27</v>
      </c>
      <c r="EH38" s="2">
        <v>0</v>
      </c>
      <c r="EI38" s="2" t="s">
        <v>6</v>
      </c>
      <c r="EJ38" s="2">
        <v>1</v>
      </c>
      <c r="EK38" s="2">
        <v>0</v>
      </c>
      <c r="EL38" s="2" t="s">
        <v>28</v>
      </c>
      <c r="EM38" s="2" t="s">
        <v>29</v>
      </c>
      <c r="EN38" s="2"/>
      <c r="EO38" s="2" t="s">
        <v>6</v>
      </c>
      <c r="EP38" s="2"/>
      <c r="EQ38" s="2">
        <v>0</v>
      </c>
      <c r="ER38" s="2">
        <v>121.42</v>
      </c>
      <c r="ES38" s="2">
        <v>123.85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38"/>
        <v>0</v>
      </c>
      <c r="FS38" s="2">
        <v>0</v>
      </c>
      <c r="FT38" s="2"/>
      <c r="FU38" s="2"/>
      <c r="FV38" s="2"/>
      <c r="FW38" s="2"/>
      <c r="FX38" s="2">
        <v>106</v>
      </c>
      <c r="FY38" s="2">
        <v>65</v>
      </c>
      <c r="FZ38" s="2"/>
      <c r="GA38" s="2" t="s">
        <v>62</v>
      </c>
      <c r="GB38" s="2"/>
      <c r="GC38" s="2"/>
      <c r="GD38" s="2">
        <v>0</v>
      </c>
      <c r="GE38" s="2"/>
      <c r="GF38" s="2">
        <v>-135651719</v>
      </c>
      <c r="GG38" s="2">
        <v>2</v>
      </c>
      <c r="GH38" s="2">
        <v>2</v>
      </c>
      <c r="GI38" s="2">
        <v>-2</v>
      </c>
      <c r="GJ38" s="2">
        <v>0</v>
      </c>
      <c r="GK38" s="2">
        <f>ROUND(R38*(R12)/100,0)</f>
        <v>0</v>
      </c>
      <c r="GL38" s="2">
        <f t="shared" si="39"/>
        <v>0</v>
      </c>
      <c r="GM38" s="2">
        <f t="shared" si="40"/>
        <v>1239</v>
      </c>
      <c r="GN38" s="2">
        <f t="shared" si="41"/>
        <v>1239</v>
      </c>
      <c r="GO38" s="2">
        <f t="shared" si="42"/>
        <v>0</v>
      </c>
      <c r="GP38" s="2">
        <f t="shared" si="43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44"/>
        <v>0</v>
      </c>
      <c r="GW38" s="2">
        <v>1</v>
      </c>
      <c r="GX38" s="2">
        <f t="shared" si="45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>
        <v>-1</v>
      </c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52</v>
      </c>
      <c r="E39" t="s">
        <v>58</v>
      </c>
      <c r="F39" t="s">
        <v>59</v>
      </c>
      <c r="G39" t="s">
        <v>60</v>
      </c>
      <c r="H39" t="s">
        <v>61</v>
      </c>
      <c r="I39">
        <f>I37*J39</f>
        <v>10</v>
      </c>
      <c r="J39">
        <v>68.965517241379317</v>
      </c>
      <c r="O39">
        <f t="shared" si="14"/>
        <v>8397</v>
      </c>
      <c r="P39">
        <f t="shared" si="15"/>
        <v>8397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34753102</v>
      </c>
      <c r="AB39">
        <f t="shared" si="46"/>
        <v>123.85</v>
      </c>
      <c r="AC39">
        <f t="shared" si="25"/>
        <v>123.85</v>
      </c>
      <c r="AD39">
        <f t="shared" si="48"/>
        <v>0</v>
      </c>
      <c r="AE39">
        <f t="shared" si="49"/>
        <v>0</v>
      </c>
      <c r="AF39">
        <f t="shared" si="50"/>
        <v>0</v>
      </c>
      <c r="AG39">
        <f t="shared" si="26"/>
        <v>0</v>
      </c>
      <c r="AH39">
        <f t="shared" si="51"/>
        <v>0</v>
      </c>
      <c r="AI39">
        <f t="shared" si="52"/>
        <v>0</v>
      </c>
      <c r="AJ39">
        <f t="shared" si="27"/>
        <v>0</v>
      </c>
      <c r="AK39">
        <v>123.85</v>
      </c>
      <c r="AL39">
        <v>123.85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106</v>
      </c>
      <c r="AU39">
        <v>65</v>
      </c>
      <c r="AV39">
        <v>1</v>
      </c>
      <c r="AW39">
        <v>1</v>
      </c>
      <c r="AZ39">
        <v>6.78</v>
      </c>
      <c r="BA39">
        <v>1</v>
      </c>
      <c r="BB39">
        <v>1</v>
      </c>
      <c r="BC39">
        <v>6.78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</v>
      </c>
      <c r="BM39">
        <v>0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106</v>
      </c>
      <c r="CA39">
        <v>65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47"/>
        <v>8397</v>
      </c>
      <c r="CQ39">
        <f t="shared" si="28"/>
        <v>839.70299999999997</v>
      </c>
      <c r="CR39">
        <f t="shared" si="29"/>
        <v>0</v>
      </c>
      <c r="CS39">
        <f t="shared" si="30"/>
        <v>0</v>
      </c>
      <c r="CT39">
        <f t="shared" si="31"/>
        <v>0</v>
      </c>
      <c r="CU39">
        <f t="shared" si="32"/>
        <v>0</v>
      </c>
      <c r="CV39">
        <f t="shared" si="33"/>
        <v>0</v>
      </c>
      <c r="CW39">
        <f t="shared" si="34"/>
        <v>0</v>
      </c>
      <c r="CX39">
        <f t="shared" si="35"/>
        <v>0</v>
      </c>
      <c r="CY39">
        <f t="shared" si="36"/>
        <v>0</v>
      </c>
      <c r="CZ39">
        <f t="shared" si="37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61</v>
      </c>
      <c r="DW39" t="s">
        <v>61</v>
      </c>
      <c r="DX39">
        <v>1</v>
      </c>
      <c r="EE39">
        <v>32653299</v>
      </c>
      <c r="EF39">
        <v>20</v>
      </c>
      <c r="EG39" t="s">
        <v>27</v>
      </c>
      <c r="EH39">
        <v>0</v>
      </c>
      <c r="EI39" t="s">
        <v>6</v>
      </c>
      <c r="EJ39">
        <v>1</v>
      </c>
      <c r="EK39">
        <v>0</v>
      </c>
      <c r="EL39" t="s">
        <v>28</v>
      </c>
      <c r="EM39" t="s">
        <v>29</v>
      </c>
      <c r="EO39" t="s">
        <v>6</v>
      </c>
      <c r="EQ39">
        <v>0</v>
      </c>
      <c r="ER39">
        <v>823.2</v>
      </c>
      <c r="ES39">
        <v>123.85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823.2</v>
      </c>
      <c r="FQ39">
        <v>0</v>
      </c>
      <c r="FR39">
        <f t="shared" si="38"/>
        <v>0</v>
      </c>
      <c r="FS39">
        <v>0</v>
      </c>
      <c r="FX39">
        <v>106</v>
      </c>
      <c r="FY39">
        <v>65</v>
      </c>
      <c r="GA39" t="s">
        <v>62</v>
      </c>
      <c r="GD39">
        <v>0</v>
      </c>
      <c r="GF39">
        <v>-135651719</v>
      </c>
      <c r="GG39">
        <v>1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39"/>
        <v>0</v>
      </c>
      <c r="GM39">
        <f t="shared" si="40"/>
        <v>8397</v>
      </c>
      <c r="GN39">
        <f t="shared" si="41"/>
        <v>8397</v>
      </c>
      <c r="GO39">
        <f t="shared" si="42"/>
        <v>0</v>
      </c>
      <c r="GP39">
        <f t="shared" si="43"/>
        <v>0</v>
      </c>
      <c r="GR39">
        <v>1</v>
      </c>
      <c r="GS39">
        <v>1</v>
      </c>
      <c r="GT39">
        <v>0</v>
      </c>
      <c r="GU39" t="s">
        <v>6</v>
      </c>
      <c r="GV39">
        <f t="shared" si="44"/>
        <v>0</v>
      </c>
      <c r="GW39">
        <v>1</v>
      </c>
      <c r="GX39">
        <f t="shared" si="45"/>
        <v>0</v>
      </c>
      <c r="HA39">
        <v>0</v>
      </c>
      <c r="HB39">
        <v>0</v>
      </c>
      <c r="IF39">
        <v>-1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ROW(SmtRes!A57)</f>
        <v>57</v>
      </c>
      <c r="D40" s="2">
        <f>ROW(EtalonRes!A57)</f>
        <v>57</v>
      </c>
      <c r="E40" s="2" t="s">
        <v>63</v>
      </c>
      <c r="F40" s="2" t="s">
        <v>64</v>
      </c>
      <c r="G40" s="2" t="s">
        <v>65</v>
      </c>
      <c r="H40" s="2" t="s">
        <v>56</v>
      </c>
      <c r="I40" s="2">
        <f>'1.Смета.или.Акт'!E71</f>
        <v>0.42</v>
      </c>
      <c r="J40" s="2">
        <v>0</v>
      </c>
      <c r="K40" s="2"/>
      <c r="L40" s="2"/>
      <c r="M40" s="2"/>
      <c r="N40" s="2"/>
      <c r="O40" s="2">
        <f t="shared" si="14"/>
        <v>39</v>
      </c>
      <c r="P40" s="2">
        <f t="shared" si="15"/>
        <v>15</v>
      </c>
      <c r="Q40" s="2">
        <f t="shared" si="16"/>
        <v>0</v>
      </c>
      <c r="R40" s="2">
        <f t="shared" si="17"/>
        <v>0</v>
      </c>
      <c r="S40" s="2">
        <f t="shared" si="18"/>
        <v>24</v>
      </c>
      <c r="T40" s="2">
        <f t="shared" si="19"/>
        <v>0</v>
      </c>
      <c r="U40" s="2">
        <f t="shared" si="20"/>
        <v>2.8140000000000001</v>
      </c>
      <c r="V40" s="2">
        <f t="shared" si="21"/>
        <v>0</v>
      </c>
      <c r="W40" s="2">
        <f t="shared" si="22"/>
        <v>0</v>
      </c>
      <c r="X40" s="2">
        <f t="shared" si="23"/>
        <v>28</v>
      </c>
      <c r="Y40" s="2">
        <f t="shared" si="24"/>
        <v>15</v>
      </c>
      <c r="Z40" s="2"/>
      <c r="AA40" s="2">
        <v>34753101</v>
      </c>
      <c r="AB40" s="2">
        <f>'1.Смета.или.Акт'!F71</f>
        <v>93.15</v>
      </c>
      <c r="AC40" s="2">
        <f t="shared" si="25"/>
        <v>36</v>
      </c>
      <c r="AD40" s="2">
        <f>'1.Смета.или.Акт'!H71</f>
        <v>0</v>
      </c>
      <c r="AE40" s="2">
        <f>'1.Смета.или.Акт'!I71</f>
        <v>0</v>
      </c>
      <c r="AF40" s="2">
        <f>'1.Смета.или.Акт'!G71</f>
        <v>57.15</v>
      </c>
      <c r="AG40" s="2">
        <f t="shared" si="26"/>
        <v>0</v>
      </c>
      <c r="AH40" s="2">
        <f t="shared" si="51"/>
        <v>6.7</v>
      </c>
      <c r="AI40" s="2">
        <f t="shared" si="52"/>
        <v>0</v>
      </c>
      <c r="AJ40" s="2">
        <f t="shared" si="27"/>
        <v>0</v>
      </c>
      <c r="AK40" s="2">
        <v>93.15</v>
      </c>
      <c r="AL40" s="2">
        <v>36</v>
      </c>
      <c r="AM40" s="2">
        <v>0</v>
      </c>
      <c r="AN40" s="2">
        <v>0</v>
      </c>
      <c r="AO40" s="2">
        <v>57.15</v>
      </c>
      <c r="AP40" s="2">
        <v>0</v>
      </c>
      <c r="AQ40" s="2">
        <v>6.7</v>
      </c>
      <c r="AR40" s="2">
        <v>0</v>
      </c>
      <c r="AS40" s="2">
        <v>0</v>
      </c>
      <c r="AT40" s="2">
        <f>'1.Смета.или.Акт'!E72</f>
        <v>118</v>
      </c>
      <c r="AU40" s="2">
        <f>'1.Смета.или.Акт'!E73</f>
        <v>63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0</v>
      </c>
      <c r="BI40" s="2">
        <v>1</v>
      </c>
      <c r="BJ40" s="2" t="s">
        <v>66</v>
      </c>
      <c r="BK40" s="2"/>
      <c r="BL40" s="2"/>
      <c r="BM40" s="2">
        <v>10001</v>
      </c>
      <c r="BN40" s="2">
        <v>0</v>
      </c>
      <c r="BO40" s="2" t="s">
        <v>6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118</v>
      </c>
      <c r="CA40" s="2">
        <v>63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>IF('1.Смета.или.Акт'!F71=AC40+AD40+AF40,P40+Q40+S40,I40*AB40)</f>
        <v>39</v>
      </c>
      <c r="CQ40" s="2">
        <f t="shared" si="28"/>
        <v>36</v>
      </c>
      <c r="CR40" s="2">
        <f t="shared" si="29"/>
        <v>0</v>
      </c>
      <c r="CS40" s="2">
        <f t="shared" si="30"/>
        <v>0</v>
      </c>
      <c r="CT40" s="2">
        <f t="shared" si="31"/>
        <v>57.15</v>
      </c>
      <c r="CU40" s="2">
        <f t="shared" si="32"/>
        <v>0</v>
      </c>
      <c r="CV40" s="2">
        <f t="shared" si="33"/>
        <v>6.7</v>
      </c>
      <c r="CW40" s="2">
        <f t="shared" si="34"/>
        <v>0</v>
      </c>
      <c r="CX40" s="2">
        <f t="shared" si="35"/>
        <v>0</v>
      </c>
      <c r="CY40" s="2">
        <f t="shared" si="36"/>
        <v>28.32</v>
      </c>
      <c r="CZ40" s="2">
        <f t="shared" si="37"/>
        <v>15.12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56</v>
      </c>
      <c r="DW40" s="2" t="str">
        <f>'1.Смета.или.Акт'!D71</f>
        <v>100 м</v>
      </c>
      <c r="DX40" s="2">
        <v>100</v>
      </c>
      <c r="DY40" s="2"/>
      <c r="DZ40" s="2"/>
      <c r="EA40" s="2"/>
      <c r="EB40" s="2"/>
      <c r="EC40" s="2"/>
      <c r="ED40" s="2"/>
      <c r="EE40" s="2">
        <v>32653358</v>
      </c>
      <c r="EF40" s="2">
        <v>1</v>
      </c>
      <c r="EG40" s="2" t="s">
        <v>20</v>
      </c>
      <c r="EH40" s="2">
        <v>0</v>
      </c>
      <c r="EI40" s="2" t="s">
        <v>6</v>
      </c>
      <c r="EJ40" s="2">
        <v>1</v>
      </c>
      <c r="EK40" s="2">
        <v>10001</v>
      </c>
      <c r="EL40" s="2" t="s">
        <v>46</v>
      </c>
      <c r="EM40" s="2" t="s">
        <v>47</v>
      </c>
      <c r="EN40" s="2"/>
      <c r="EO40" s="2" t="s">
        <v>6</v>
      </c>
      <c r="EP40" s="2"/>
      <c r="EQ40" s="2">
        <v>0</v>
      </c>
      <c r="ER40" s="2">
        <v>93.15</v>
      </c>
      <c r="ES40" s="2">
        <v>36</v>
      </c>
      <c r="ET40" s="2">
        <v>0</v>
      </c>
      <c r="EU40" s="2">
        <v>0</v>
      </c>
      <c r="EV40" s="2">
        <v>57.15</v>
      </c>
      <c r="EW40" s="2">
        <v>6.7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38"/>
        <v>0</v>
      </c>
      <c r="FS40" s="2">
        <v>0</v>
      </c>
      <c r="FT40" s="2"/>
      <c r="FU40" s="2"/>
      <c r="FV40" s="2"/>
      <c r="FW40" s="2"/>
      <c r="FX40" s="2">
        <v>118</v>
      </c>
      <c r="FY40" s="2">
        <v>63</v>
      </c>
      <c r="FZ40" s="2"/>
      <c r="GA40" s="2" t="s">
        <v>6</v>
      </c>
      <c r="GB40" s="2"/>
      <c r="GC40" s="2"/>
      <c r="GD40" s="2">
        <v>0</v>
      </c>
      <c r="GE40" s="2"/>
      <c r="GF40" s="2">
        <v>-1862938563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39"/>
        <v>0</v>
      </c>
      <c r="GM40" s="2">
        <f t="shared" si="40"/>
        <v>82</v>
      </c>
      <c r="GN40" s="2">
        <f t="shared" si="41"/>
        <v>82</v>
      </c>
      <c r="GO40" s="2">
        <f t="shared" si="42"/>
        <v>0</v>
      </c>
      <c r="GP40" s="2">
        <f t="shared" si="43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44"/>
        <v>0</v>
      </c>
      <c r="GW40" s="2">
        <v>1</v>
      </c>
      <c r="GX40" s="2">
        <f t="shared" si="45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>
        <v>-1</v>
      </c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ROW(EtalonRes!A60)</f>
        <v>60</v>
      </c>
      <c r="E41" t="s">
        <v>63</v>
      </c>
      <c r="F41" t="s">
        <v>64</v>
      </c>
      <c r="G41" t="s">
        <v>65</v>
      </c>
      <c r="H41" t="s">
        <v>56</v>
      </c>
      <c r="I41">
        <f>'1.Смета.или.Акт'!E71</f>
        <v>0.42</v>
      </c>
      <c r="J41">
        <v>0</v>
      </c>
      <c r="O41">
        <f t="shared" si="14"/>
        <v>266</v>
      </c>
      <c r="P41">
        <f t="shared" si="15"/>
        <v>103</v>
      </c>
      <c r="Q41">
        <f t="shared" si="16"/>
        <v>0</v>
      </c>
      <c r="R41">
        <f t="shared" si="17"/>
        <v>0</v>
      </c>
      <c r="S41">
        <f t="shared" si="18"/>
        <v>163</v>
      </c>
      <c r="T41">
        <f t="shared" si="19"/>
        <v>0</v>
      </c>
      <c r="U41">
        <f t="shared" si="20"/>
        <v>2.8140000000000001</v>
      </c>
      <c r="V41">
        <f t="shared" si="21"/>
        <v>0</v>
      </c>
      <c r="W41">
        <f t="shared" si="22"/>
        <v>0</v>
      </c>
      <c r="X41">
        <f t="shared" si="23"/>
        <v>192</v>
      </c>
      <c r="Y41">
        <f t="shared" si="24"/>
        <v>103</v>
      </c>
      <c r="AA41">
        <v>34753102</v>
      </c>
      <c r="AB41">
        <f t="shared" si="46"/>
        <v>93.15</v>
      </c>
      <c r="AC41">
        <f t="shared" si="25"/>
        <v>36</v>
      </c>
      <c r="AD41">
        <f t="shared" si="48"/>
        <v>0</v>
      </c>
      <c r="AE41">
        <f t="shared" si="49"/>
        <v>0</v>
      </c>
      <c r="AF41">
        <f t="shared" si="50"/>
        <v>57.15</v>
      </c>
      <c r="AG41">
        <f t="shared" si="26"/>
        <v>0</v>
      </c>
      <c r="AH41">
        <f t="shared" si="51"/>
        <v>6.7</v>
      </c>
      <c r="AI41">
        <f t="shared" si="52"/>
        <v>0</v>
      </c>
      <c r="AJ41">
        <f t="shared" si="27"/>
        <v>0</v>
      </c>
      <c r="AK41">
        <v>93.15</v>
      </c>
      <c r="AL41">
        <v>36</v>
      </c>
      <c r="AM41">
        <v>0</v>
      </c>
      <c r="AN41">
        <v>0</v>
      </c>
      <c r="AO41">
        <v>57.15</v>
      </c>
      <c r="AP41">
        <v>0</v>
      </c>
      <c r="AQ41">
        <v>6.7</v>
      </c>
      <c r="AR41">
        <v>0</v>
      </c>
      <c r="AS41">
        <v>0</v>
      </c>
      <c r="AT41">
        <v>118</v>
      </c>
      <c r="AU41">
        <v>63</v>
      </c>
      <c r="AV41">
        <v>1</v>
      </c>
      <c r="AW41">
        <v>1</v>
      </c>
      <c r="AZ41">
        <v>6.78</v>
      </c>
      <c r="BA41">
        <v>6.78</v>
      </c>
      <c r="BB41">
        <v>6.78</v>
      </c>
      <c r="BC41">
        <v>6.78</v>
      </c>
      <c r="BD41" t="s">
        <v>6</v>
      </c>
      <c r="BE41" t="s">
        <v>6</v>
      </c>
      <c r="BF41" t="s">
        <v>6</v>
      </c>
      <c r="BG41" t="s">
        <v>6</v>
      </c>
      <c r="BH41">
        <v>0</v>
      </c>
      <c r="BI41">
        <v>1</v>
      </c>
      <c r="BJ41" t="s">
        <v>66</v>
      </c>
      <c r="BM41">
        <v>10001</v>
      </c>
      <c r="BN41">
        <v>0</v>
      </c>
      <c r="BO41" t="s">
        <v>6</v>
      </c>
      <c r="BP41">
        <v>0</v>
      </c>
      <c r="BQ41">
        <v>1</v>
      </c>
      <c r="BR41">
        <v>0</v>
      </c>
      <c r="BS41">
        <v>6.78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118</v>
      </c>
      <c r="CA41">
        <v>63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47"/>
        <v>266</v>
      </c>
      <c r="CQ41">
        <f t="shared" si="28"/>
        <v>244.08</v>
      </c>
      <c r="CR41">
        <f t="shared" si="29"/>
        <v>0</v>
      </c>
      <c r="CS41">
        <f t="shared" si="30"/>
        <v>0</v>
      </c>
      <c r="CT41">
        <f t="shared" si="31"/>
        <v>387.47700000000003</v>
      </c>
      <c r="CU41">
        <f t="shared" si="32"/>
        <v>0</v>
      </c>
      <c r="CV41">
        <f t="shared" si="33"/>
        <v>6.7</v>
      </c>
      <c r="CW41">
        <f t="shared" si="34"/>
        <v>0</v>
      </c>
      <c r="CX41">
        <f t="shared" si="35"/>
        <v>0</v>
      </c>
      <c r="CY41">
        <f t="shared" si="36"/>
        <v>192.34</v>
      </c>
      <c r="CZ41">
        <f t="shared" si="37"/>
        <v>102.69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56</v>
      </c>
      <c r="DW41" t="s">
        <v>56</v>
      </c>
      <c r="DX41">
        <v>100</v>
      </c>
      <c r="EE41">
        <v>32653358</v>
      </c>
      <c r="EF41">
        <v>1</v>
      </c>
      <c r="EG41" t="s">
        <v>20</v>
      </c>
      <c r="EH41">
        <v>0</v>
      </c>
      <c r="EI41" t="s">
        <v>6</v>
      </c>
      <c r="EJ41">
        <v>1</v>
      </c>
      <c r="EK41">
        <v>10001</v>
      </c>
      <c r="EL41" t="s">
        <v>46</v>
      </c>
      <c r="EM41" t="s">
        <v>47</v>
      </c>
      <c r="EO41" t="s">
        <v>6</v>
      </c>
      <c r="EQ41">
        <v>0</v>
      </c>
      <c r="ER41">
        <v>93.15</v>
      </c>
      <c r="ES41">
        <v>36</v>
      </c>
      <c r="ET41">
        <v>0</v>
      </c>
      <c r="EU41">
        <v>0</v>
      </c>
      <c r="EV41">
        <v>57.15</v>
      </c>
      <c r="EW41">
        <v>6.7</v>
      </c>
      <c r="EX41">
        <v>0</v>
      </c>
      <c r="EY41">
        <v>0</v>
      </c>
      <c r="FQ41">
        <v>0</v>
      </c>
      <c r="FR41">
        <f t="shared" si="38"/>
        <v>0</v>
      </c>
      <c r="FS41">
        <v>0</v>
      </c>
      <c r="FX41">
        <v>118</v>
      </c>
      <c r="FY41">
        <v>63</v>
      </c>
      <c r="GA41" t="s">
        <v>6</v>
      </c>
      <c r="GD41">
        <v>0</v>
      </c>
      <c r="GF41">
        <v>-1862938563</v>
      </c>
      <c r="GG41">
        <v>1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39"/>
        <v>0</v>
      </c>
      <c r="GM41">
        <f t="shared" si="40"/>
        <v>561</v>
      </c>
      <c r="GN41">
        <f t="shared" si="41"/>
        <v>561</v>
      </c>
      <c r="GO41">
        <f t="shared" si="42"/>
        <v>0</v>
      </c>
      <c r="GP41">
        <f t="shared" si="43"/>
        <v>0</v>
      </c>
      <c r="GR41">
        <v>0</v>
      </c>
      <c r="GS41">
        <v>3</v>
      </c>
      <c r="GT41">
        <v>0</v>
      </c>
      <c r="GU41" t="s">
        <v>6</v>
      </c>
      <c r="GV41">
        <f t="shared" si="44"/>
        <v>0</v>
      </c>
      <c r="GW41">
        <v>1</v>
      </c>
      <c r="GX41">
        <f t="shared" si="45"/>
        <v>0</v>
      </c>
      <c r="HA41">
        <v>0</v>
      </c>
      <c r="HB41">
        <v>0</v>
      </c>
      <c r="IF41">
        <v>-1</v>
      </c>
      <c r="IK41">
        <v>0</v>
      </c>
    </row>
    <row r="42" spans="1:255" x14ac:dyDescent="0.2">
      <c r="A42" s="2">
        <v>18</v>
      </c>
      <c r="B42" s="2">
        <v>1</v>
      </c>
      <c r="C42" s="2">
        <v>56</v>
      </c>
      <c r="D42" s="2"/>
      <c r="E42" s="2" t="s">
        <v>67</v>
      </c>
      <c r="F42" s="2" t="str">
        <f>'1.Смета.или.Акт'!B75</f>
        <v>11.3.03.13</v>
      </c>
      <c r="G42" s="2" t="str">
        <f>'1.Смета.или.Акт'!C75</f>
        <v>Уголок ПВХ</v>
      </c>
      <c r="H42" s="2" t="s">
        <v>70</v>
      </c>
      <c r="I42" s="2">
        <f>I40*J42</f>
        <v>42</v>
      </c>
      <c r="J42" s="2">
        <v>100</v>
      </c>
      <c r="K42" s="2"/>
      <c r="L42" s="2"/>
      <c r="M42" s="2"/>
      <c r="N42" s="2"/>
      <c r="O42" s="2">
        <f t="shared" si="14"/>
        <v>1393</v>
      </c>
      <c r="P42" s="2">
        <f t="shared" si="15"/>
        <v>1393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34753101</v>
      </c>
      <c r="AB42" s="2">
        <f t="shared" si="46"/>
        <v>33.17</v>
      </c>
      <c r="AC42" s="2">
        <f>'1.Смета.или.Акт'!F75</f>
        <v>33.17</v>
      </c>
      <c r="AD42" s="2">
        <f t="shared" si="48"/>
        <v>0</v>
      </c>
      <c r="AE42" s="2">
        <f t="shared" si="49"/>
        <v>0</v>
      </c>
      <c r="AF42" s="2">
        <f t="shared" si="50"/>
        <v>0</v>
      </c>
      <c r="AG42" s="2">
        <f t="shared" si="26"/>
        <v>0</v>
      </c>
      <c r="AH42" s="2">
        <f t="shared" si="51"/>
        <v>0</v>
      </c>
      <c r="AI42" s="2">
        <f t="shared" si="52"/>
        <v>0</v>
      </c>
      <c r="AJ42" s="2">
        <f t="shared" si="27"/>
        <v>0</v>
      </c>
      <c r="AK42" s="2">
        <v>33.17</v>
      </c>
      <c r="AL42" s="2">
        <v>33.17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>IF('1.Смета.или.Акт'!F75=AC42+AD42+AF42,P42+Q42+S42,I42*AB42)</f>
        <v>1393</v>
      </c>
      <c r="CQ42" s="2">
        <f t="shared" si="28"/>
        <v>33.17</v>
      </c>
      <c r="CR42" s="2">
        <f t="shared" si="29"/>
        <v>0</v>
      </c>
      <c r="CS42" s="2">
        <f t="shared" si="30"/>
        <v>0</v>
      </c>
      <c r="CT42" s="2">
        <f t="shared" si="31"/>
        <v>0</v>
      </c>
      <c r="CU42" s="2">
        <f t="shared" si="32"/>
        <v>0</v>
      </c>
      <c r="CV42" s="2">
        <f t="shared" si="33"/>
        <v>0</v>
      </c>
      <c r="CW42" s="2">
        <f t="shared" si="34"/>
        <v>0</v>
      </c>
      <c r="CX42" s="2">
        <f t="shared" si="35"/>
        <v>0</v>
      </c>
      <c r="CY42" s="2">
        <f t="shared" si="36"/>
        <v>0</v>
      </c>
      <c r="CZ42" s="2">
        <f t="shared" si="37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tr">
        <f>'1.Смета.или.Акт'!D75</f>
        <v>П.М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27</v>
      </c>
      <c r="EH42" s="2">
        <v>0</v>
      </c>
      <c r="EI42" s="2" t="s">
        <v>6</v>
      </c>
      <c r="EJ42" s="2">
        <v>1</v>
      </c>
      <c r="EK42" s="2">
        <v>0</v>
      </c>
      <c r="EL42" s="2" t="s">
        <v>28</v>
      </c>
      <c r="EM42" s="2" t="s">
        <v>29</v>
      </c>
      <c r="EN42" s="2"/>
      <c r="EO42" s="2" t="s">
        <v>6</v>
      </c>
      <c r="EP42" s="2"/>
      <c r="EQ42" s="2">
        <v>0</v>
      </c>
      <c r="ER42" s="2">
        <v>32.520000000000003</v>
      </c>
      <c r="ES42" s="2">
        <v>33.17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38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71</v>
      </c>
      <c r="GB42" s="2"/>
      <c r="GC42" s="2"/>
      <c r="GD42" s="2">
        <v>0</v>
      </c>
      <c r="GE42" s="2"/>
      <c r="GF42" s="2">
        <v>-1710570218</v>
      </c>
      <c r="GG42" s="2">
        <v>2</v>
      </c>
      <c r="GH42" s="2">
        <v>2</v>
      </c>
      <c r="GI42" s="2">
        <v>-2</v>
      </c>
      <c r="GJ42" s="2">
        <v>0</v>
      </c>
      <c r="GK42" s="2">
        <f>ROUND(R42*(R12)/100,0)</f>
        <v>0</v>
      </c>
      <c r="GL42" s="2">
        <f t="shared" si="39"/>
        <v>0</v>
      </c>
      <c r="GM42" s="2">
        <f t="shared" si="40"/>
        <v>1393</v>
      </c>
      <c r="GN42" s="2">
        <f t="shared" si="41"/>
        <v>1393</v>
      </c>
      <c r="GO42" s="2">
        <f t="shared" si="42"/>
        <v>0</v>
      </c>
      <c r="GP42" s="2">
        <f t="shared" si="43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44"/>
        <v>0</v>
      </c>
      <c r="GW42" s="2">
        <v>1</v>
      </c>
      <c r="GX42" s="2">
        <f t="shared" si="45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>
        <v>-1</v>
      </c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59</v>
      </c>
      <c r="E43" t="s">
        <v>67</v>
      </c>
      <c r="F43" t="s">
        <v>68</v>
      </c>
      <c r="G43" t="s">
        <v>69</v>
      </c>
      <c r="H43" t="s">
        <v>70</v>
      </c>
      <c r="I43">
        <f>I41*J43</f>
        <v>42</v>
      </c>
      <c r="J43">
        <v>100</v>
      </c>
      <c r="O43">
        <f t="shared" si="14"/>
        <v>9445</v>
      </c>
      <c r="P43">
        <f t="shared" si="15"/>
        <v>9445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34753102</v>
      </c>
      <c r="AB43">
        <f t="shared" si="46"/>
        <v>33.17</v>
      </c>
      <c r="AC43">
        <f t="shared" si="25"/>
        <v>33.17</v>
      </c>
      <c r="AD43">
        <f t="shared" si="48"/>
        <v>0</v>
      </c>
      <c r="AE43">
        <f t="shared" si="49"/>
        <v>0</v>
      </c>
      <c r="AF43">
        <f t="shared" si="50"/>
        <v>0</v>
      </c>
      <c r="AG43">
        <f t="shared" si="26"/>
        <v>0</v>
      </c>
      <c r="AH43">
        <f t="shared" si="51"/>
        <v>0</v>
      </c>
      <c r="AI43">
        <f t="shared" si="52"/>
        <v>0</v>
      </c>
      <c r="AJ43">
        <f t="shared" si="27"/>
        <v>0</v>
      </c>
      <c r="AK43">
        <v>33.17</v>
      </c>
      <c r="AL43">
        <v>33.17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106</v>
      </c>
      <c r="AU43">
        <v>65</v>
      </c>
      <c r="AV43">
        <v>1</v>
      </c>
      <c r="AW43">
        <v>1</v>
      </c>
      <c r="AZ43">
        <v>6.78</v>
      </c>
      <c r="BA43">
        <v>1</v>
      </c>
      <c r="BB43">
        <v>1</v>
      </c>
      <c r="BC43">
        <v>6.78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47"/>
        <v>9445</v>
      </c>
      <c r="CQ43">
        <f t="shared" si="28"/>
        <v>224.89260000000002</v>
      </c>
      <c r="CR43">
        <f t="shared" si="29"/>
        <v>0</v>
      </c>
      <c r="CS43">
        <f t="shared" si="30"/>
        <v>0</v>
      </c>
      <c r="CT43">
        <f t="shared" si="31"/>
        <v>0</v>
      </c>
      <c r="CU43">
        <f t="shared" si="32"/>
        <v>0</v>
      </c>
      <c r="CV43">
        <f t="shared" si="33"/>
        <v>0</v>
      </c>
      <c r="CW43">
        <f t="shared" si="34"/>
        <v>0</v>
      </c>
      <c r="CX43">
        <f t="shared" si="35"/>
        <v>0</v>
      </c>
      <c r="CY43">
        <f t="shared" si="36"/>
        <v>0</v>
      </c>
      <c r="CZ43">
        <f t="shared" si="37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">
        <v>70</v>
      </c>
      <c r="DX43">
        <v>1</v>
      </c>
      <c r="EE43">
        <v>32653299</v>
      </c>
      <c r="EF43">
        <v>20</v>
      </c>
      <c r="EG43" t="s">
        <v>27</v>
      </c>
      <c r="EH43">
        <v>0</v>
      </c>
      <c r="EI43" t="s">
        <v>6</v>
      </c>
      <c r="EJ43">
        <v>1</v>
      </c>
      <c r="EK43">
        <v>0</v>
      </c>
      <c r="EL43" t="s">
        <v>28</v>
      </c>
      <c r="EM43" t="s">
        <v>29</v>
      </c>
      <c r="EO43" t="s">
        <v>6</v>
      </c>
      <c r="EQ43">
        <v>0</v>
      </c>
      <c r="ER43">
        <v>220.5</v>
      </c>
      <c r="ES43">
        <v>33.17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220.5</v>
      </c>
      <c r="FQ43">
        <v>0</v>
      </c>
      <c r="FR43">
        <f t="shared" si="38"/>
        <v>0</v>
      </c>
      <c r="FS43">
        <v>0</v>
      </c>
      <c r="FX43">
        <v>106</v>
      </c>
      <c r="FY43">
        <v>65</v>
      </c>
      <c r="GA43" t="s">
        <v>71</v>
      </c>
      <c r="GD43">
        <v>0</v>
      </c>
      <c r="GF43">
        <v>-1710570218</v>
      </c>
      <c r="GG43">
        <v>1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39"/>
        <v>0</v>
      </c>
      <c r="GM43">
        <f t="shared" si="40"/>
        <v>9445</v>
      </c>
      <c r="GN43">
        <f t="shared" si="41"/>
        <v>9445</v>
      </c>
      <c r="GO43">
        <f t="shared" si="42"/>
        <v>0</v>
      </c>
      <c r="GP43">
        <f t="shared" si="43"/>
        <v>0</v>
      </c>
      <c r="GR43">
        <v>1</v>
      </c>
      <c r="GS43">
        <v>1</v>
      </c>
      <c r="GT43">
        <v>0</v>
      </c>
      <c r="GU43" t="s">
        <v>6</v>
      </c>
      <c r="GV43">
        <f t="shared" si="44"/>
        <v>0</v>
      </c>
      <c r="GW43">
        <v>1</v>
      </c>
      <c r="GX43">
        <f t="shared" si="45"/>
        <v>0</v>
      </c>
      <c r="HA43">
        <v>0</v>
      </c>
      <c r="HB43">
        <v>0</v>
      </c>
      <c r="IF43">
        <v>-1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ROW(SmtRes!A68)</f>
        <v>68</v>
      </c>
      <c r="D44" s="2">
        <f>ROW(EtalonRes!A68)</f>
        <v>68</v>
      </c>
      <c r="E44" s="2" t="s">
        <v>72</v>
      </c>
      <c r="F44" s="2" t="s">
        <v>73</v>
      </c>
      <c r="G44" s="2" t="s">
        <v>74</v>
      </c>
      <c r="H44" s="2" t="s">
        <v>17</v>
      </c>
      <c r="I44" s="2">
        <f>'1.Смета.или.Акт'!E77</f>
        <v>6.5199999999999994E-2</v>
      </c>
      <c r="J44" s="2">
        <v>0</v>
      </c>
      <c r="K44" s="2"/>
      <c r="L44" s="2"/>
      <c r="M44" s="2"/>
      <c r="N44" s="2"/>
      <c r="O44" s="2">
        <f t="shared" si="14"/>
        <v>102</v>
      </c>
      <c r="P44" s="2">
        <f t="shared" si="15"/>
        <v>0</v>
      </c>
      <c r="Q44" s="2">
        <f t="shared" si="16"/>
        <v>2</v>
      </c>
      <c r="R44" s="2">
        <f t="shared" si="17"/>
        <v>0</v>
      </c>
      <c r="S44" s="2">
        <f t="shared" si="18"/>
        <v>100</v>
      </c>
      <c r="T44" s="2">
        <f t="shared" si="19"/>
        <v>0</v>
      </c>
      <c r="U44" s="2">
        <f t="shared" si="20"/>
        <v>10.853843999999999</v>
      </c>
      <c r="V44" s="2">
        <f t="shared" si="21"/>
        <v>3.7815999999999995E-2</v>
      </c>
      <c r="W44" s="2">
        <f t="shared" si="22"/>
        <v>0</v>
      </c>
      <c r="X44" s="2">
        <f t="shared" si="23"/>
        <v>105</v>
      </c>
      <c r="Y44" s="2">
        <f t="shared" si="24"/>
        <v>55</v>
      </c>
      <c r="Z44" s="2"/>
      <c r="AA44" s="2">
        <v>34753101</v>
      </c>
      <c r="AB44" s="2">
        <f>'1.Смета.или.Акт'!F77</f>
        <v>1563.91</v>
      </c>
      <c r="AC44" s="2">
        <f t="shared" si="25"/>
        <v>0.36</v>
      </c>
      <c r="AD44" s="2">
        <f>'1.Смета.или.Акт'!H77</f>
        <v>35.36</v>
      </c>
      <c r="AE44" s="2">
        <f>'1.Смета.или.Акт'!I77</f>
        <v>6.88</v>
      </c>
      <c r="AF44" s="2">
        <f>'1.Смета.или.Акт'!G77</f>
        <v>1528.19</v>
      </c>
      <c r="AG44" s="2">
        <f t="shared" si="26"/>
        <v>0</v>
      </c>
      <c r="AH44" s="2">
        <f t="shared" si="51"/>
        <v>166.47</v>
      </c>
      <c r="AI44" s="2">
        <f t="shared" si="52"/>
        <v>0.57999999999999996</v>
      </c>
      <c r="AJ44" s="2">
        <f t="shared" si="27"/>
        <v>0</v>
      </c>
      <c r="AK44" s="2">
        <v>1563.91</v>
      </c>
      <c r="AL44" s="2">
        <v>0.36</v>
      </c>
      <c r="AM44" s="2">
        <v>35.36</v>
      </c>
      <c r="AN44" s="2">
        <v>6.88</v>
      </c>
      <c r="AO44" s="2">
        <v>1528.19</v>
      </c>
      <c r="AP44" s="2">
        <v>0</v>
      </c>
      <c r="AQ44" s="2">
        <v>166.47</v>
      </c>
      <c r="AR44" s="2">
        <v>0.57999999999999996</v>
      </c>
      <c r="AS44" s="2">
        <v>0</v>
      </c>
      <c r="AT44" s="2">
        <f>'1.Смета.или.Акт'!E78</f>
        <v>105</v>
      </c>
      <c r="AU44" s="2">
        <f>'1.Смета.или.Акт'!E79</f>
        <v>55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0</v>
      </c>
      <c r="BI44" s="2">
        <v>1</v>
      </c>
      <c r="BJ44" s="2" t="s">
        <v>75</v>
      </c>
      <c r="BK44" s="2"/>
      <c r="BL44" s="2"/>
      <c r="BM44" s="2">
        <v>15001</v>
      </c>
      <c r="BN44" s="2">
        <v>0</v>
      </c>
      <c r="BO44" s="2" t="s">
        <v>6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105</v>
      </c>
      <c r="CA44" s="2">
        <v>55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>IF('1.Смета.или.Акт'!F77=AC44+AD44+AF44,P44+Q44+S44,I44*AB44)</f>
        <v>102</v>
      </c>
      <c r="CQ44" s="2">
        <f t="shared" si="28"/>
        <v>0.36</v>
      </c>
      <c r="CR44" s="2">
        <f t="shared" si="29"/>
        <v>35.36</v>
      </c>
      <c r="CS44" s="2">
        <f t="shared" si="30"/>
        <v>6.88</v>
      </c>
      <c r="CT44" s="2">
        <f t="shared" si="31"/>
        <v>1528.19</v>
      </c>
      <c r="CU44" s="2">
        <f t="shared" si="32"/>
        <v>0</v>
      </c>
      <c r="CV44" s="2">
        <f t="shared" si="33"/>
        <v>166.47</v>
      </c>
      <c r="CW44" s="2">
        <f t="shared" si="34"/>
        <v>0.57999999999999996</v>
      </c>
      <c r="CX44" s="2">
        <f t="shared" si="35"/>
        <v>0</v>
      </c>
      <c r="CY44" s="2">
        <f t="shared" si="36"/>
        <v>105</v>
      </c>
      <c r="CZ44" s="2">
        <f t="shared" si="37"/>
        <v>55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1005</v>
      </c>
      <c r="DV44" s="2" t="s">
        <v>17</v>
      </c>
      <c r="DW44" s="2" t="str">
        <f>'1.Смета.или.Акт'!D77</f>
        <v>100 м2</v>
      </c>
      <c r="DX44" s="2">
        <v>100</v>
      </c>
      <c r="DY44" s="2"/>
      <c r="DZ44" s="2"/>
      <c r="EA44" s="2"/>
      <c r="EB44" s="2"/>
      <c r="EC44" s="2"/>
      <c r="ED44" s="2"/>
      <c r="EE44" s="2">
        <v>32653384</v>
      </c>
      <c r="EF44" s="2">
        <v>1</v>
      </c>
      <c r="EG44" s="2" t="s">
        <v>20</v>
      </c>
      <c r="EH44" s="2">
        <v>0</v>
      </c>
      <c r="EI44" s="2" t="s">
        <v>6</v>
      </c>
      <c r="EJ44" s="2">
        <v>1</v>
      </c>
      <c r="EK44" s="2">
        <v>15001</v>
      </c>
      <c r="EL44" s="2" t="s">
        <v>21</v>
      </c>
      <c r="EM44" s="2" t="s">
        <v>22</v>
      </c>
      <c r="EN44" s="2"/>
      <c r="EO44" s="2" t="s">
        <v>6</v>
      </c>
      <c r="EP44" s="2"/>
      <c r="EQ44" s="2">
        <v>0</v>
      </c>
      <c r="ER44" s="2">
        <v>1563.91</v>
      </c>
      <c r="ES44" s="2">
        <v>0.36</v>
      </c>
      <c r="ET44" s="2">
        <v>35.36</v>
      </c>
      <c r="EU44" s="2">
        <v>6.88</v>
      </c>
      <c r="EV44" s="2">
        <v>1528.19</v>
      </c>
      <c r="EW44" s="2">
        <v>166.47</v>
      </c>
      <c r="EX44" s="2">
        <v>0.57999999999999996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38"/>
        <v>0</v>
      </c>
      <c r="FS44" s="2">
        <v>0</v>
      </c>
      <c r="FT44" s="2"/>
      <c r="FU44" s="2"/>
      <c r="FV44" s="2"/>
      <c r="FW44" s="2"/>
      <c r="FX44" s="2">
        <v>105</v>
      </c>
      <c r="FY44" s="2">
        <v>55</v>
      </c>
      <c r="FZ44" s="2"/>
      <c r="GA44" s="2" t="s">
        <v>6</v>
      </c>
      <c r="GB44" s="2"/>
      <c r="GC44" s="2"/>
      <c r="GD44" s="2">
        <v>0</v>
      </c>
      <c r="GE44" s="2"/>
      <c r="GF44" s="2">
        <v>251333065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39"/>
        <v>0</v>
      </c>
      <c r="GM44" s="2">
        <f t="shared" si="40"/>
        <v>262</v>
      </c>
      <c r="GN44" s="2">
        <f t="shared" si="41"/>
        <v>262</v>
      </c>
      <c r="GO44" s="2">
        <f t="shared" si="42"/>
        <v>0</v>
      </c>
      <c r="GP44" s="2">
        <f t="shared" si="43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4"/>
        <v>0</v>
      </c>
      <c r="GW44" s="2">
        <v>1</v>
      </c>
      <c r="GX44" s="2">
        <f t="shared" si="45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>
        <v>-1</v>
      </c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ROW(EtalonRes!A76)</f>
        <v>76</v>
      </c>
      <c r="E45" t="s">
        <v>72</v>
      </c>
      <c r="F45" t="s">
        <v>73</v>
      </c>
      <c r="G45" t="s">
        <v>74</v>
      </c>
      <c r="H45" t="s">
        <v>17</v>
      </c>
      <c r="I45">
        <f>'1.Смета.или.Акт'!E77</f>
        <v>6.5199999999999994E-2</v>
      </c>
      <c r="J45">
        <v>0</v>
      </c>
      <c r="O45">
        <f t="shared" si="14"/>
        <v>692</v>
      </c>
      <c r="P45">
        <f t="shared" si="15"/>
        <v>0</v>
      </c>
      <c r="Q45">
        <f t="shared" si="16"/>
        <v>16</v>
      </c>
      <c r="R45">
        <f t="shared" si="17"/>
        <v>3</v>
      </c>
      <c r="S45">
        <f t="shared" si="18"/>
        <v>676</v>
      </c>
      <c r="T45">
        <f t="shared" si="19"/>
        <v>0</v>
      </c>
      <c r="U45">
        <f t="shared" si="20"/>
        <v>10.853843999999999</v>
      </c>
      <c r="V45">
        <f t="shared" si="21"/>
        <v>3.7815999999999995E-2</v>
      </c>
      <c r="W45">
        <f t="shared" si="22"/>
        <v>0</v>
      </c>
      <c r="X45">
        <f t="shared" si="23"/>
        <v>713</v>
      </c>
      <c r="Y45">
        <f t="shared" si="24"/>
        <v>373</v>
      </c>
      <c r="AA45">
        <v>34753102</v>
      </c>
      <c r="AB45">
        <f t="shared" si="46"/>
        <v>1563.91</v>
      </c>
      <c r="AC45">
        <f t="shared" si="25"/>
        <v>0.36</v>
      </c>
      <c r="AD45">
        <f t="shared" si="48"/>
        <v>35.36</v>
      </c>
      <c r="AE45">
        <f t="shared" si="49"/>
        <v>6.88</v>
      </c>
      <c r="AF45">
        <f t="shared" si="50"/>
        <v>1528.19</v>
      </c>
      <c r="AG45">
        <f t="shared" si="26"/>
        <v>0</v>
      </c>
      <c r="AH45">
        <f t="shared" si="51"/>
        <v>166.47</v>
      </c>
      <c r="AI45">
        <f t="shared" si="52"/>
        <v>0.57999999999999996</v>
      </c>
      <c r="AJ45">
        <f t="shared" si="27"/>
        <v>0</v>
      </c>
      <c r="AK45">
        <v>1563.91</v>
      </c>
      <c r="AL45">
        <v>0.36</v>
      </c>
      <c r="AM45">
        <v>35.36</v>
      </c>
      <c r="AN45">
        <v>6.88</v>
      </c>
      <c r="AO45">
        <v>1528.19</v>
      </c>
      <c r="AP45">
        <v>0</v>
      </c>
      <c r="AQ45">
        <v>166.47</v>
      </c>
      <c r="AR45">
        <v>0.57999999999999996</v>
      </c>
      <c r="AS45">
        <v>0</v>
      </c>
      <c r="AT45">
        <v>105</v>
      </c>
      <c r="AU45">
        <v>55</v>
      </c>
      <c r="AV45">
        <v>1</v>
      </c>
      <c r="AW45">
        <v>1</v>
      </c>
      <c r="AZ45">
        <v>6.78</v>
      </c>
      <c r="BA45">
        <v>6.78</v>
      </c>
      <c r="BB45">
        <v>6.78</v>
      </c>
      <c r="BC45">
        <v>6.78</v>
      </c>
      <c r="BD45" t="s">
        <v>6</v>
      </c>
      <c r="BE45" t="s">
        <v>6</v>
      </c>
      <c r="BF45" t="s">
        <v>6</v>
      </c>
      <c r="BG45" t="s">
        <v>6</v>
      </c>
      <c r="BH45">
        <v>0</v>
      </c>
      <c r="BI45">
        <v>1</v>
      </c>
      <c r="BJ45" t="s">
        <v>75</v>
      </c>
      <c r="BM45">
        <v>15001</v>
      </c>
      <c r="BN45">
        <v>0</v>
      </c>
      <c r="BO45" t="s">
        <v>6</v>
      </c>
      <c r="BP45">
        <v>0</v>
      </c>
      <c r="BQ45">
        <v>1</v>
      </c>
      <c r="BR45">
        <v>0</v>
      </c>
      <c r="BS45">
        <v>6.78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105</v>
      </c>
      <c r="CA45">
        <v>55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47"/>
        <v>692</v>
      </c>
      <c r="CQ45">
        <f t="shared" si="28"/>
        <v>2.4407999999999999</v>
      </c>
      <c r="CR45">
        <f t="shared" si="29"/>
        <v>239.74080000000001</v>
      </c>
      <c r="CS45">
        <f t="shared" si="30"/>
        <v>46.6464</v>
      </c>
      <c r="CT45">
        <f t="shared" si="31"/>
        <v>10361.128200000001</v>
      </c>
      <c r="CU45">
        <f t="shared" si="32"/>
        <v>0</v>
      </c>
      <c r="CV45">
        <f t="shared" si="33"/>
        <v>166.47</v>
      </c>
      <c r="CW45">
        <f t="shared" si="34"/>
        <v>0.57999999999999996</v>
      </c>
      <c r="CX45">
        <f t="shared" si="35"/>
        <v>0</v>
      </c>
      <c r="CY45">
        <f t="shared" si="36"/>
        <v>712.95</v>
      </c>
      <c r="CZ45">
        <f t="shared" si="37"/>
        <v>373.45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1005</v>
      </c>
      <c r="DV45" t="s">
        <v>17</v>
      </c>
      <c r="DW45" t="s">
        <v>17</v>
      </c>
      <c r="DX45">
        <v>100</v>
      </c>
      <c r="EE45">
        <v>32653384</v>
      </c>
      <c r="EF45">
        <v>1</v>
      </c>
      <c r="EG45" t="s">
        <v>20</v>
      </c>
      <c r="EH45">
        <v>0</v>
      </c>
      <c r="EI45" t="s">
        <v>6</v>
      </c>
      <c r="EJ45">
        <v>1</v>
      </c>
      <c r="EK45">
        <v>15001</v>
      </c>
      <c r="EL45" t="s">
        <v>21</v>
      </c>
      <c r="EM45" t="s">
        <v>22</v>
      </c>
      <c r="EO45" t="s">
        <v>6</v>
      </c>
      <c r="EQ45">
        <v>0</v>
      </c>
      <c r="ER45">
        <v>1563.91</v>
      </c>
      <c r="ES45">
        <v>0.36</v>
      </c>
      <c r="ET45">
        <v>35.36</v>
      </c>
      <c r="EU45">
        <v>6.88</v>
      </c>
      <c r="EV45">
        <v>1528.19</v>
      </c>
      <c r="EW45">
        <v>166.47</v>
      </c>
      <c r="EX45">
        <v>0.57999999999999996</v>
      </c>
      <c r="EY45">
        <v>0</v>
      </c>
      <c r="FQ45">
        <v>0</v>
      </c>
      <c r="FR45">
        <f t="shared" si="38"/>
        <v>0</v>
      </c>
      <c r="FS45">
        <v>0</v>
      </c>
      <c r="FX45">
        <v>105</v>
      </c>
      <c r="FY45">
        <v>55</v>
      </c>
      <c r="GA45" t="s">
        <v>6</v>
      </c>
      <c r="GD45">
        <v>0</v>
      </c>
      <c r="GF45">
        <v>251333065</v>
      </c>
      <c r="GG45">
        <v>1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39"/>
        <v>0</v>
      </c>
      <c r="GM45">
        <f t="shared" si="40"/>
        <v>1778</v>
      </c>
      <c r="GN45">
        <f t="shared" si="41"/>
        <v>1778</v>
      </c>
      <c r="GO45">
        <f t="shared" si="42"/>
        <v>0</v>
      </c>
      <c r="GP45">
        <f t="shared" si="43"/>
        <v>0</v>
      </c>
      <c r="GR45">
        <v>0</v>
      </c>
      <c r="GS45">
        <v>3</v>
      </c>
      <c r="GT45">
        <v>0</v>
      </c>
      <c r="GU45" t="s">
        <v>6</v>
      </c>
      <c r="GV45">
        <f t="shared" si="44"/>
        <v>0</v>
      </c>
      <c r="GW45">
        <v>1</v>
      </c>
      <c r="GX45">
        <f t="shared" si="45"/>
        <v>0</v>
      </c>
      <c r="HA45">
        <v>0</v>
      </c>
      <c r="HB45">
        <v>0</v>
      </c>
      <c r="IF45">
        <v>-1</v>
      </c>
      <c r="IK45">
        <v>0</v>
      </c>
    </row>
    <row r="46" spans="1:255" x14ac:dyDescent="0.2">
      <c r="A46" s="2">
        <v>18</v>
      </c>
      <c r="B46" s="2">
        <v>1</v>
      </c>
      <c r="C46" s="2">
        <v>65</v>
      </c>
      <c r="D46" s="2"/>
      <c r="E46" s="2" t="s">
        <v>76</v>
      </c>
      <c r="F46" s="2" t="str">
        <f>'1.Смета.или.Акт'!B81</f>
        <v>01.6.01.11</v>
      </c>
      <c r="G46" s="2" t="str">
        <f>'1.Смета.или.Акт'!C81</f>
        <v>Листы облицовочные декоративные</v>
      </c>
      <c r="H46" s="2" t="s">
        <v>26</v>
      </c>
      <c r="I46" s="2">
        <f>I44*J46</f>
        <v>6.52</v>
      </c>
      <c r="J46" s="2">
        <v>100</v>
      </c>
      <c r="K46" s="2"/>
      <c r="L46" s="2"/>
      <c r="M46" s="2"/>
      <c r="N46" s="2"/>
      <c r="O46" s="2">
        <f t="shared" si="14"/>
        <v>196</v>
      </c>
      <c r="P46" s="2">
        <f t="shared" si="15"/>
        <v>196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34753101</v>
      </c>
      <c r="AB46" s="2">
        <f t="shared" si="46"/>
        <v>30.09</v>
      </c>
      <c r="AC46" s="2">
        <f>'1.Смета.или.Акт'!F81</f>
        <v>30.09</v>
      </c>
      <c r="AD46" s="2">
        <f t="shared" si="48"/>
        <v>0</v>
      </c>
      <c r="AE46" s="2">
        <f t="shared" si="49"/>
        <v>0</v>
      </c>
      <c r="AF46" s="2">
        <f t="shared" si="50"/>
        <v>0</v>
      </c>
      <c r="AG46" s="2">
        <f t="shared" si="26"/>
        <v>0</v>
      </c>
      <c r="AH46" s="2">
        <f t="shared" si="51"/>
        <v>0</v>
      </c>
      <c r="AI46" s="2">
        <f t="shared" si="52"/>
        <v>0</v>
      </c>
      <c r="AJ46" s="2">
        <f t="shared" si="27"/>
        <v>0</v>
      </c>
      <c r="AK46" s="2">
        <v>30.09</v>
      </c>
      <c r="AL46" s="2">
        <v>30.09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6</v>
      </c>
      <c r="BK46" s="2"/>
      <c r="BL46" s="2"/>
      <c r="BM46" s="2">
        <v>0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>IF('1.Смета.или.Акт'!F81=AC46+AD46+AF46,P46+Q46+S46,I46*AB46)</f>
        <v>196</v>
      </c>
      <c r="CQ46" s="2">
        <f t="shared" si="28"/>
        <v>30.09</v>
      </c>
      <c r="CR46" s="2">
        <f t="shared" si="29"/>
        <v>0</v>
      </c>
      <c r="CS46" s="2">
        <f t="shared" si="30"/>
        <v>0</v>
      </c>
      <c r="CT46" s="2">
        <f t="shared" si="31"/>
        <v>0</v>
      </c>
      <c r="CU46" s="2">
        <f t="shared" si="32"/>
        <v>0</v>
      </c>
      <c r="CV46" s="2">
        <f t="shared" si="33"/>
        <v>0</v>
      </c>
      <c r="CW46" s="2">
        <f t="shared" si="34"/>
        <v>0</v>
      </c>
      <c r="CX46" s="2">
        <f t="shared" si="35"/>
        <v>0</v>
      </c>
      <c r="CY46" s="2">
        <f t="shared" si="36"/>
        <v>0</v>
      </c>
      <c r="CZ46" s="2">
        <f t="shared" si="37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26</v>
      </c>
      <c r="DW46" s="2" t="str">
        <f>'1.Смета.или.Акт'!D81</f>
        <v>м2</v>
      </c>
      <c r="DX46" s="2">
        <v>1</v>
      </c>
      <c r="DY46" s="2"/>
      <c r="DZ46" s="2"/>
      <c r="EA46" s="2"/>
      <c r="EB46" s="2"/>
      <c r="EC46" s="2"/>
      <c r="ED46" s="2"/>
      <c r="EE46" s="2">
        <v>32653299</v>
      </c>
      <c r="EF46" s="2">
        <v>20</v>
      </c>
      <c r="EG46" s="2" t="s">
        <v>27</v>
      </c>
      <c r="EH46" s="2">
        <v>0</v>
      </c>
      <c r="EI46" s="2" t="s">
        <v>6</v>
      </c>
      <c r="EJ46" s="2">
        <v>1</v>
      </c>
      <c r="EK46" s="2">
        <v>0</v>
      </c>
      <c r="EL46" s="2" t="s">
        <v>28</v>
      </c>
      <c r="EM46" s="2" t="s">
        <v>29</v>
      </c>
      <c r="EN46" s="2"/>
      <c r="EO46" s="2" t="s">
        <v>6</v>
      </c>
      <c r="EP46" s="2"/>
      <c r="EQ46" s="2">
        <v>0</v>
      </c>
      <c r="ER46" s="2">
        <v>29.5</v>
      </c>
      <c r="ES46" s="2">
        <v>30.09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38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30</v>
      </c>
      <c r="GB46" s="2"/>
      <c r="GC46" s="2"/>
      <c r="GD46" s="2">
        <v>0</v>
      </c>
      <c r="GE46" s="2"/>
      <c r="GF46" s="2">
        <v>-112006704</v>
      </c>
      <c r="GG46" s="2">
        <v>2</v>
      </c>
      <c r="GH46" s="2">
        <v>2</v>
      </c>
      <c r="GI46" s="2">
        <v>-2</v>
      </c>
      <c r="GJ46" s="2">
        <v>0</v>
      </c>
      <c r="GK46" s="2">
        <f>ROUND(R46*(R12)/100,0)</f>
        <v>0</v>
      </c>
      <c r="GL46" s="2">
        <f t="shared" si="39"/>
        <v>0</v>
      </c>
      <c r="GM46" s="2">
        <f t="shared" si="40"/>
        <v>196</v>
      </c>
      <c r="GN46" s="2">
        <f t="shared" si="41"/>
        <v>196</v>
      </c>
      <c r="GO46" s="2">
        <f t="shared" si="42"/>
        <v>0</v>
      </c>
      <c r="GP46" s="2">
        <f t="shared" si="43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44"/>
        <v>0</v>
      </c>
      <c r="GW46" s="2">
        <v>1</v>
      </c>
      <c r="GX46" s="2">
        <f t="shared" si="45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>
        <v>-1</v>
      </c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73</v>
      </c>
      <c r="E47" t="s">
        <v>76</v>
      </c>
      <c r="F47" t="s">
        <v>24</v>
      </c>
      <c r="G47" t="s">
        <v>25</v>
      </c>
      <c r="H47" t="s">
        <v>26</v>
      </c>
      <c r="I47">
        <f>I45*J47</f>
        <v>6.52</v>
      </c>
      <c r="J47">
        <v>100</v>
      </c>
      <c r="O47">
        <f t="shared" si="14"/>
        <v>1330</v>
      </c>
      <c r="P47">
        <f t="shared" si="15"/>
        <v>1330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34753102</v>
      </c>
      <c r="AB47">
        <f t="shared" si="46"/>
        <v>30.09</v>
      </c>
      <c r="AC47">
        <f t="shared" si="25"/>
        <v>30.09</v>
      </c>
      <c r="AD47">
        <f t="shared" si="48"/>
        <v>0</v>
      </c>
      <c r="AE47">
        <f t="shared" si="49"/>
        <v>0</v>
      </c>
      <c r="AF47">
        <f t="shared" si="50"/>
        <v>0</v>
      </c>
      <c r="AG47">
        <f t="shared" si="26"/>
        <v>0</v>
      </c>
      <c r="AH47">
        <f t="shared" si="51"/>
        <v>0</v>
      </c>
      <c r="AI47">
        <f t="shared" si="52"/>
        <v>0</v>
      </c>
      <c r="AJ47">
        <f t="shared" si="27"/>
        <v>0</v>
      </c>
      <c r="AK47">
        <v>30.09</v>
      </c>
      <c r="AL47">
        <v>30.09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106</v>
      </c>
      <c r="AU47">
        <v>65</v>
      </c>
      <c r="AV47">
        <v>1</v>
      </c>
      <c r="AW47">
        <v>1</v>
      </c>
      <c r="AZ47">
        <v>6.78</v>
      </c>
      <c r="BA47">
        <v>1</v>
      </c>
      <c r="BB47">
        <v>1</v>
      </c>
      <c r="BC47">
        <v>6.78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6</v>
      </c>
      <c r="BM47">
        <v>0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47"/>
        <v>1330</v>
      </c>
      <c r="CQ47">
        <f t="shared" si="28"/>
        <v>204.0102</v>
      </c>
      <c r="CR47">
        <f t="shared" si="29"/>
        <v>0</v>
      </c>
      <c r="CS47">
        <f t="shared" si="30"/>
        <v>0</v>
      </c>
      <c r="CT47">
        <f t="shared" si="31"/>
        <v>0</v>
      </c>
      <c r="CU47">
        <f t="shared" si="32"/>
        <v>0</v>
      </c>
      <c r="CV47">
        <f t="shared" si="33"/>
        <v>0</v>
      </c>
      <c r="CW47">
        <f t="shared" si="34"/>
        <v>0</v>
      </c>
      <c r="CX47">
        <f t="shared" si="35"/>
        <v>0</v>
      </c>
      <c r="CY47">
        <f t="shared" si="36"/>
        <v>0</v>
      </c>
      <c r="CZ47">
        <f t="shared" si="37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26</v>
      </c>
      <c r="DW47" t="s">
        <v>26</v>
      </c>
      <c r="DX47">
        <v>1</v>
      </c>
      <c r="EE47">
        <v>32653299</v>
      </c>
      <c r="EF47">
        <v>20</v>
      </c>
      <c r="EG47" t="s">
        <v>27</v>
      </c>
      <c r="EH47">
        <v>0</v>
      </c>
      <c r="EI47" t="s">
        <v>6</v>
      </c>
      <c r="EJ47">
        <v>1</v>
      </c>
      <c r="EK47">
        <v>0</v>
      </c>
      <c r="EL47" t="s">
        <v>28</v>
      </c>
      <c r="EM47" t="s">
        <v>29</v>
      </c>
      <c r="EO47" t="s">
        <v>6</v>
      </c>
      <c r="EQ47">
        <v>0</v>
      </c>
      <c r="ER47">
        <v>200</v>
      </c>
      <c r="ES47">
        <v>30.09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200</v>
      </c>
      <c r="FQ47">
        <v>0</v>
      </c>
      <c r="FR47">
        <f t="shared" si="38"/>
        <v>0</v>
      </c>
      <c r="FS47">
        <v>0</v>
      </c>
      <c r="FX47">
        <v>106</v>
      </c>
      <c r="FY47">
        <v>65</v>
      </c>
      <c r="GA47" t="s">
        <v>30</v>
      </c>
      <c r="GD47">
        <v>0</v>
      </c>
      <c r="GF47">
        <v>-112006704</v>
      </c>
      <c r="GG47">
        <v>1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39"/>
        <v>0</v>
      </c>
      <c r="GM47">
        <f t="shared" si="40"/>
        <v>1330</v>
      </c>
      <c r="GN47">
        <f t="shared" si="41"/>
        <v>1330</v>
      </c>
      <c r="GO47">
        <f t="shared" si="42"/>
        <v>0</v>
      </c>
      <c r="GP47">
        <f t="shared" si="43"/>
        <v>0</v>
      </c>
      <c r="GR47">
        <v>1</v>
      </c>
      <c r="GS47">
        <v>1</v>
      </c>
      <c r="GT47">
        <v>0</v>
      </c>
      <c r="GU47" t="s">
        <v>6</v>
      </c>
      <c r="GV47">
        <f t="shared" si="44"/>
        <v>0</v>
      </c>
      <c r="GW47">
        <v>1</v>
      </c>
      <c r="GX47">
        <f t="shared" si="45"/>
        <v>0</v>
      </c>
      <c r="HA47">
        <v>0</v>
      </c>
      <c r="HB47">
        <v>0</v>
      </c>
      <c r="IF47">
        <v>-1</v>
      </c>
      <c r="IK47">
        <v>0</v>
      </c>
    </row>
    <row r="48" spans="1:255" x14ac:dyDescent="0.2">
      <c r="A48" s="2">
        <v>18</v>
      </c>
      <c r="B48" s="2">
        <v>1</v>
      </c>
      <c r="C48" s="2">
        <v>67</v>
      </c>
      <c r="D48" s="2"/>
      <c r="E48" s="2" t="s">
        <v>77</v>
      </c>
      <c r="F48" s="2" t="str">
        <f>'1.Смета.или.Акт'!B83</f>
        <v>14.1.06.05</v>
      </c>
      <c r="G48" s="2" t="str">
        <f>'1.Смета.или.Акт'!C83</f>
        <v>Клей</v>
      </c>
      <c r="H48" s="2" t="s">
        <v>34</v>
      </c>
      <c r="I48" s="2">
        <f>I44*J48</f>
        <v>1.9559999999999997</v>
      </c>
      <c r="J48" s="2">
        <v>30</v>
      </c>
      <c r="K48" s="2"/>
      <c r="L48" s="2"/>
      <c r="M48" s="2"/>
      <c r="N48" s="2"/>
      <c r="O48" s="2">
        <f t="shared" si="14"/>
        <v>15</v>
      </c>
      <c r="P48" s="2">
        <f t="shared" si="15"/>
        <v>15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34753101</v>
      </c>
      <c r="AB48" s="2">
        <f t="shared" si="46"/>
        <v>7.82</v>
      </c>
      <c r="AC48" s="2">
        <f>'1.Смета.или.Акт'!F83</f>
        <v>7.82</v>
      </c>
      <c r="AD48" s="2">
        <f t="shared" si="48"/>
        <v>0</v>
      </c>
      <c r="AE48" s="2">
        <f t="shared" si="49"/>
        <v>0</v>
      </c>
      <c r="AF48" s="2">
        <f t="shared" si="50"/>
        <v>0</v>
      </c>
      <c r="AG48" s="2">
        <f t="shared" si="26"/>
        <v>0</v>
      </c>
      <c r="AH48" s="2">
        <f t="shared" si="51"/>
        <v>0</v>
      </c>
      <c r="AI48" s="2">
        <f t="shared" si="52"/>
        <v>0</v>
      </c>
      <c r="AJ48" s="2">
        <f t="shared" si="27"/>
        <v>0</v>
      </c>
      <c r="AK48" s="2">
        <v>7.82</v>
      </c>
      <c r="AL48" s="2">
        <v>7.82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6</v>
      </c>
      <c r="BK48" s="2"/>
      <c r="BL48" s="2"/>
      <c r="BM48" s="2">
        <v>0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>IF('1.Смета.или.Акт'!F83=AC48+AD48+AF48,P48+Q48+S48,I48*AB48)</f>
        <v>15</v>
      </c>
      <c r="CQ48" s="2">
        <f t="shared" si="28"/>
        <v>7.82</v>
      </c>
      <c r="CR48" s="2">
        <f t="shared" si="29"/>
        <v>0</v>
      </c>
      <c r="CS48" s="2">
        <f t="shared" si="30"/>
        <v>0</v>
      </c>
      <c r="CT48" s="2">
        <f t="shared" si="31"/>
        <v>0</v>
      </c>
      <c r="CU48" s="2">
        <f t="shared" si="32"/>
        <v>0</v>
      </c>
      <c r="CV48" s="2">
        <f t="shared" si="33"/>
        <v>0</v>
      </c>
      <c r="CW48" s="2">
        <f t="shared" si="34"/>
        <v>0</v>
      </c>
      <c r="CX48" s="2">
        <f t="shared" si="35"/>
        <v>0</v>
      </c>
      <c r="CY48" s="2">
        <f t="shared" si="36"/>
        <v>0</v>
      </c>
      <c r="CZ48" s="2">
        <f t="shared" si="37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34</v>
      </c>
      <c r="DW48" s="2" t="str">
        <f>'1.Смета.или.Акт'!D83</f>
        <v>кг</v>
      </c>
      <c r="DX48" s="2">
        <v>1</v>
      </c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27</v>
      </c>
      <c r="EH48" s="2">
        <v>0</v>
      </c>
      <c r="EI48" s="2" t="s">
        <v>6</v>
      </c>
      <c r="EJ48" s="2">
        <v>1</v>
      </c>
      <c r="EK48" s="2">
        <v>0</v>
      </c>
      <c r="EL48" s="2" t="s">
        <v>28</v>
      </c>
      <c r="EM48" s="2" t="s">
        <v>29</v>
      </c>
      <c r="EN48" s="2"/>
      <c r="EO48" s="2" t="s">
        <v>6</v>
      </c>
      <c r="EP48" s="2"/>
      <c r="EQ48" s="2">
        <v>0</v>
      </c>
      <c r="ER48" s="2">
        <v>7.67</v>
      </c>
      <c r="ES48" s="2">
        <v>7.82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38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35</v>
      </c>
      <c r="GB48" s="2"/>
      <c r="GC48" s="2"/>
      <c r="GD48" s="2">
        <v>0</v>
      </c>
      <c r="GE48" s="2"/>
      <c r="GF48" s="2">
        <v>-1516100259</v>
      </c>
      <c r="GG48" s="2">
        <v>2</v>
      </c>
      <c r="GH48" s="2">
        <v>2</v>
      </c>
      <c r="GI48" s="2">
        <v>-2</v>
      </c>
      <c r="GJ48" s="2">
        <v>0</v>
      </c>
      <c r="GK48" s="2">
        <f>ROUND(R48*(R12)/100,0)</f>
        <v>0</v>
      </c>
      <c r="GL48" s="2">
        <f t="shared" si="39"/>
        <v>0</v>
      </c>
      <c r="GM48" s="2">
        <f t="shared" si="40"/>
        <v>15</v>
      </c>
      <c r="GN48" s="2">
        <f t="shared" si="41"/>
        <v>15</v>
      </c>
      <c r="GO48" s="2">
        <f t="shared" si="42"/>
        <v>0</v>
      </c>
      <c r="GP48" s="2">
        <f t="shared" si="43"/>
        <v>0</v>
      </c>
      <c r="GQ48" s="2"/>
      <c r="GR48" s="2">
        <v>0</v>
      </c>
      <c r="GS48" s="2">
        <v>2</v>
      </c>
      <c r="GT48" s="2">
        <v>0</v>
      </c>
      <c r="GU48" s="2" t="s">
        <v>6</v>
      </c>
      <c r="GV48" s="2">
        <f t="shared" si="44"/>
        <v>0</v>
      </c>
      <c r="GW48" s="2">
        <v>1</v>
      </c>
      <c r="GX48" s="2">
        <f t="shared" si="45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>
        <v>-1</v>
      </c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75</v>
      </c>
      <c r="E49" t="s">
        <v>77</v>
      </c>
      <c r="F49" t="s">
        <v>32</v>
      </c>
      <c r="G49" t="s">
        <v>33</v>
      </c>
      <c r="H49" t="s">
        <v>34</v>
      </c>
      <c r="I49">
        <f>I45*J49</f>
        <v>1.9559999999999997</v>
      </c>
      <c r="J49">
        <v>30</v>
      </c>
      <c r="O49">
        <f t="shared" si="14"/>
        <v>104</v>
      </c>
      <c r="P49">
        <f t="shared" si="15"/>
        <v>104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34753102</v>
      </c>
      <c r="AB49">
        <f t="shared" si="46"/>
        <v>7.82</v>
      </c>
      <c r="AC49">
        <f t="shared" si="25"/>
        <v>7.82</v>
      </c>
      <c r="AD49">
        <f t="shared" si="48"/>
        <v>0</v>
      </c>
      <c r="AE49">
        <f t="shared" si="49"/>
        <v>0</v>
      </c>
      <c r="AF49">
        <f t="shared" si="50"/>
        <v>0</v>
      </c>
      <c r="AG49">
        <f t="shared" si="26"/>
        <v>0</v>
      </c>
      <c r="AH49">
        <f t="shared" si="51"/>
        <v>0</v>
      </c>
      <c r="AI49">
        <f t="shared" si="52"/>
        <v>0</v>
      </c>
      <c r="AJ49">
        <f t="shared" si="27"/>
        <v>0</v>
      </c>
      <c r="AK49">
        <v>7.82</v>
      </c>
      <c r="AL49">
        <v>7.82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106</v>
      </c>
      <c r="AU49">
        <v>65</v>
      </c>
      <c r="AV49">
        <v>1</v>
      </c>
      <c r="AW49">
        <v>1</v>
      </c>
      <c r="AZ49">
        <v>6.78</v>
      </c>
      <c r="BA49">
        <v>1</v>
      </c>
      <c r="BB49">
        <v>1</v>
      </c>
      <c r="BC49">
        <v>6.78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6</v>
      </c>
      <c r="BM49">
        <v>0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47"/>
        <v>104</v>
      </c>
      <c r="CQ49">
        <f t="shared" si="28"/>
        <v>53.019600000000004</v>
      </c>
      <c r="CR49">
        <f t="shared" si="29"/>
        <v>0</v>
      </c>
      <c r="CS49">
        <f t="shared" si="30"/>
        <v>0</v>
      </c>
      <c r="CT49">
        <f t="shared" si="31"/>
        <v>0</v>
      </c>
      <c r="CU49">
        <f t="shared" si="32"/>
        <v>0</v>
      </c>
      <c r="CV49">
        <f t="shared" si="33"/>
        <v>0</v>
      </c>
      <c r="CW49">
        <f t="shared" si="34"/>
        <v>0</v>
      </c>
      <c r="CX49">
        <f t="shared" si="35"/>
        <v>0</v>
      </c>
      <c r="CY49">
        <f t="shared" si="36"/>
        <v>0</v>
      </c>
      <c r="CZ49">
        <f t="shared" si="37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34</v>
      </c>
      <c r="DW49" t="s">
        <v>34</v>
      </c>
      <c r="DX49">
        <v>1</v>
      </c>
      <c r="EE49">
        <v>32653299</v>
      </c>
      <c r="EF49">
        <v>20</v>
      </c>
      <c r="EG49" t="s">
        <v>27</v>
      </c>
      <c r="EH49">
        <v>0</v>
      </c>
      <c r="EI49" t="s">
        <v>6</v>
      </c>
      <c r="EJ49">
        <v>1</v>
      </c>
      <c r="EK49">
        <v>0</v>
      </c>
      <c r="EL49" t="s">
        <v>28</v>
      </c>
      <c r="EM49" t="s">
        <v>29</v>
      </c>
      <c r="EO49" t="s">
        <v>6</v>
      </c>
      <c r="EQ49">
        <v>0</v>
      </c>
      <c r="ER49">
        <v>52</v>
      </c>
      <c r="ES49">
        <v>7.82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52</v>
      </c>
      <c r="FQ49">
        <v>0</v>
      </c>
      <c r="FR49">
        <f t="shared" si="38"/>
        <v>0</v>
      </c>
      <c r="FS49">
        <v>0</v>
      </c>
      <c r="FX49">
        <v>106</v>
      </c>
      <c r="FY49">
        <v>65</v>
      </c>
      <c r="GA49" t="s">
        <v>35</v>
      </c>
      <c r="GD49">
        <v>0</v>
      </c>
      <c r="GF49">
        <v>-1516100259</v>
      </c>
      <c r="GG49">
        <v>1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39"/>
        <v>0</v>
      </c>
      <c r="GM49">
        <f t="shared" si="40"/>
        <v>104</v>
      </c>
      <c r="GN49">
        <f t="shared" si="41"/>
        <v>104</v>
      </c>
      <c r="GO49">
        <f t="shared" si="42"/>
        <v>0</v>
      </c>
      <c r="GP49">
        <f t="shared" si="43"/>
        <v>0</v>
      </c>
      <c r="GR49">
        <v>1</v>
      </c>
      <c r="GS49">
        <v>1</v>
      </c>
      <c r="GT49">
        <v>0</v>
      </c>
      <c r="GU49" t="s">
        <v>6</v>
      </c>
      <c r="GV49">
        <f t="shared" si="44"/>
        <v>0</v>
      </c>
      <c r="GW49">
        <v>1</v>
      </c>
      <c r="GX49">
        <f t="shared" si="45"/>
        <v>0</v>
      </c>
      <c r="HA49">
        <v>0</v>
      </c>
      <c r="HB49">
        <v>0</v>
      </c>
      <c r="IF49">
        <v>-1</v>
      </c>
      <c r="IK49">
        <v>0</v>
      </c>
    </row>
    <row r="50" spans="1:255" x14ac:dyDescent="0.2">
      <c r="A50" s="2">
        <v>18</v>
      </c>
      <c r="B50" s="2">
        <v>1</v>
      </c>
      <c r="C50" s="2">
        <v>68</v>
      </c>
      <c r="D50" s="2"/>
      <c r="E50" s="2" t="s">
        <v>78</v>
      </c>
      <c r="F50" s="2" t="str">
        <f>'1.Смета.или.Акт'!B85</f>
        <v>14.4.01.21</v>
      </c>
      <c r="G50" s="2" t="str">
        <f>'1.Смета.или.Акт'!C85</f>
        <v>Грунтовка</v>
      </c>
      <c r="H50" s="2" t="s">
        <v>81</v>
      </c>
      <c r="I50" s="2">
        <f>I44*J50</f>
        <v>5.8E-4</v>
      </c>
      <c r="J50" s="2">
        <v>8.8957055214723933E-3</v>
      </c>
      <c r="K50" s="2"/>
      <c r="L50" s="2"/>
      <c r="M50" s="2"/>
      <c r="N50" s="2"/>
      <c r="O50" s="2">
        <f t="shared" si="14"/>
        <v>15</v>
      </c>
      <c r="P50" s="2">
        <f t="shared" si="15"/>
        <v>15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34753101</v>
      </c>
      <c r="AB50" s="2">
        <f t="shared" si="46"/>
        <v>26279.279999999999</v>
      </c>
      <c r="AC50" s="2">
        <f>'1.Смета.или.Акт'!F85</f>
        <v>26279.279999999999</v>
      </c>
      <c r="AD50" s="2">
        <f t="shared" si="48"/>
        <v>0</v>
      </c>
      <c r="AE50" s="2">
        <f t="shared" si="49"/>
        <v>0</v>
      </c>
      <c r="AF50" s="2">
        <f t="shared" si="50"/>
        <v>0</v>
      </c>
      <c r="AG50" s="2">
        <f t="shared" si="26"/>
        <v>0</v>
      </c>
      <c r="AH50" s="2">
        <f t="shared" si="51"/>
        <v>0</v>
      </c>
      <c r="AI50" s="2">
        <f t="shared" si="52"/>
        <v>0</v>
      </c>
      <c r="AJ50" s="2">
        <f t="shared" si="27"/>
        <v>0</v>
      </c>
      <c r="AK50" s="2">
        <v>26279.279999999999</v>
      </c>
      <c r="AL50" s="2">
        <v>26279.279999999999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>IF('1.Смета.или.Акт'!F85=AC50+AD50+AF50,P50+Q50+S50,I50*AB50)</f>
        <v>15</v>
      </c>
      <c r="CQ50" s="2">
        <f t="shared" si="28"/>
        <v>26279.279999999999</v>
      </c>
      <c r="CR50" s="2">
        <f t="shared" si="29"/>
        <v>0</v>
      </c>
      <c r="CS50" s="2">
        <f t="shared" si="30"/>
        <v>0</v>
      </c>
      <c r="CT50" s="2">
        <f t="shared" si="31"/>
        <v>0</v>
      </c>
      <c r="CU50" s="2">
        <f t="shared" si="32"/>
        <v>0</v>
      </c>
      <c r="CV50" s="2">
        <f t="shared" si="33"/>
        <v>0</v>
      </c>
      <c r="CW50" s="2">
        <f t="shared" si="34"/>
        <v>0</v>
      </c>
      <c r="CX50" s="2">
        <f t="shared" si="35"/>
        <v>0</v>
      </c>
      <c r="CY50" s="2">
        <f t="shared" si="36"/>
        <v>0</v>
      </c>
      <c r="CZ50" s="2">
        <f t="shared" si="37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81</v>
      </c>
      <c r="DW50" s="2" t="str">
        <f>'1.Смета.или.Акт'!D85</f>
        <v>т</v>
      </c>
      <c r="DX50" s="2">
        <v>1000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27</v>
      </c>
      <c r="EH50" s="2">
        <v>0</v>
      </c>
      <c r="EI50" s="2" t="s">
        <v>6</v>
      </c>
      <c r="EJ50" s="2">
        <v>1</v>
      </c>
      <c r="EK50" s="2">
        <v>0</v>
      </c>
      <c r="EL50" s="2" t="s">
        <v>28</v>
      </c>
      <c r="EM50" s="2" t="s">
        <v>29</v>
      </c>
      <c r="EN50" s="2"/>
      <c r="EO50" s="2" t="s">
        <v>6</v>
      </c>
      <c r="EP50" s="2"/>
      <c r="EQ50" s="2">
        <v>0</v>
      </c>
      <c r="ER50" s="2">
        <v>25764</v>
      </c>
      <c r="ES50" s="2">
        <v>26279.279999999999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38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82</v>
      </c>
      <c r="GB50" s="2"/>
      <c r="GC50" s="2"/>
      <c r="GD50" s="2">
        <v>0</v>
      </c>
      <c r="GE50" s="2"/>
      <c r="GF50" s="2">
        <v>-1212923053</v>
      </c>
      <c r="GG50" s="2">
        <v>2</v>
      </c>
      <c r="GH50" s="2">
        <v>2</v>
      </c>
      <c r="GI50" s="2">
        <v>-2</v>
      </c>
      <c r="GJ50" s="2">
        <v>0</v>
      </c>
      <c r="GK50" s="2">
        <f>ROUND(R50*(R12)/100,0)</f>
        <v>0</v>
      </c>
      <c r="GL50" s="2">
        <f t="shared" si="39"/>
        <v>0</v>
      </c>
      <c r="GM50" s="2">
        <f t="shared" si="40"/>
        <v>15</v>
      </c>
      <c r="GN50" s="2">
        <f t="shared" si="41"/>
        <v>15</v>
      </c>
      <c r="GO50" s="2">
        <f t="shared" si="42"/>
        <v>0</v>
      </c>
      <c r="GP50" s="2">
        <f t="shared" si="43"/>
        <v>0</v>
      </c>
      <c r="GQ50" s="2"/>
      <c r="GR50" s="2">
        <v>0</v>
      </c>
      <c r="GS50" s="2">
        <v>2</v>
      </c>
      <c r="GT50" s="2">
        <v>0</v>
      </c>
      <c r="GU50" s="2" t="s">
        <v>6</v>
      </c>
      <c r="GV50" s="2">
        <f t="shared" si="44"/>
        <v>0</v>
      </c>
      <c r="GW50" s="2">
        <v>1</v>
      </c>
      <c r="GX50" s="2">
        <f t="shared" si="45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>
        <v>-1</v>
      </c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76</v>
      </c>
      <c r="E51" t="s">
        <v>78</v>
      </c>
      <c r="F51" t="s">
        <v>79</v>
      </c>
      <c r="G51" t="s">
        <v>80</v>
      </c>
      <c r="H51" t="s">
        <v>81</v>
      </c>
      <c r="I51">
        <f>I45*J51</f>
        <v>5.8E-4</v>
      </c>
      <c r="J51">
        <v>8.8957055214723933E-3</v>
      </c>
      <c r="O51">
        <f t="shared" si="14"/>
        <v>103</v>
      </c>
      <c r="P51">
        <f t="shared" si="15"/>
        <v>103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34753102</v>
      </c>
      <c r="AB51">
        <f t="shared" si="46"/>
        <v>26279.279999999999</v>
      </c>
      <c r="AC51">
        <f t="shared" si="25"/>
        <v>26279.279999999999</v>
      </c>
      <c r="AD51">
        <f t="shared" si="48"/>
        <v>0</v>
      </c>
      <c r="AE51">
        <f t="shared" si="49"/>
        <v>0</v>
      </c>
      <c r="AF51">
        <f t="shared" si="50"/>
        <v>0</v>
      </c>
      <c r="AG51">
        <f t="shared" si="26"/>
        <v>0</v>
      </c>
      <c r="AH51">
        <f t="shared" si="51"/>
        <v>0</v>
      </c>
      <c r="AI51">
        <f t="shared" si="52"/>
        <v>0</v>
      </c>
      <c r="AJ51">
        <f t="shared" si="27"/>
        <v>0</v>
      </c>
      <c r="AK51">
        <v>26279.279999999999</v>
      </c>
      <c r="AL51">
        <v>26279.279999999999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106</v>
      </c>
      <c r="AU51">
        <v>65</v>
      </c>
      <c r="AV51">
        <v>1</v>
      </c>
      <c r="AW51">
        <v>1</v>
      </c>
      <c r="AZ51">
        <v>6.78</v>
      </c>
      <c r="BA51">
        <v>1</v>
      </c>
      <c r="BB51">
        <v>1</v>
      </c>
      <c r="BC51">
        <v>6.78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47"/>
        <v>103</v>
      </c>
      <c r="CQ51">
        <f t="shared" si="28"/>
        <v>178173.5184</v>
      </c>
      <c r="CR51">
        <f t="shared" si="29"/>
        <v>0</v>
      </c>
      <c r="CS51">
        <f t="shared" si="30"/>
        <v>0</v>
      </c>
      <c r="CT51">
        <f t="shared" si="31"/>
        <v>0</v>
      </c>
      <c r="CU51">
        <f t="shared" si="32"/>
        <v>0</v>
      </c>
      <c r="CV51">
        <f t="shared" si="33"/>
        <v>0</v>
      </c>
      <c r="CW51">
        <f t="shared" si="34"/>
        <v>0</v>
      </c>
      <c r="CX51">
        <f t="shared" si="35"/>
        <v>0</v>
      </c>
      <c r="CY51">
        <f t="shared" si="36"/>
        <v>0</v>
      </c>
      <c r="CZ51">
        <f t="shared" si="37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81</v>
      </c>
      <c r="DW51" t="s">
        <v>81</v>
      </c>
      <c r="DX51">
        <v>1000</v>
      </c>
      <c r="EE51">
        <v>32653299</v>
      </c>
      <c r="EF51">
        <v>20</v>
      </c>
      <c r="EG51" t="s">
        <v>27</v>
      </c>
      <c r="EH51">
        <v>0</v>
      </c>
      <c r="EI51" t="s">
        <v>6</v>
      </c>
      <c r="EJ51">
        <v>1</v>
      </c>
      <c r="EK51">
        <v>0</v>
      </c>
      <c r="EL51" t="s">
        <v>28</v>
      </c>
      <c r="EM51" t="s">
        <v>29</v>
      </c>
      <c r="EO51" t="s">
        <v>6</v>
      </c>
      <c r="EQ51">
        <v>0</v>
      </c>
      <c r="ER51">
        <v>174679.92</v>
      </c>
      <c r="ES51">
        <v>26279.279999999999</v>
      </c>
      <c r="ET51">
        <v>0</v>
      </c>
      <c r="EU51">
        <v>0</v>
      </c>
      <c r="EV51">
        <v>0</v>
      </c>
      <c r="EW51">
        <v>0</v>
      </c>
      <c r="EX51">
        <v>0</v>
      </c>
      <c r="EZ51">
        <v>5</v>
      </c>
      <c r="FC51">
        <v>0</v>
      </c>
      <c r="FD51">
        <v>18</v>
      </c>
      <c r="FF51">
        <v>174679.92</v>
      </c>
      <c r="FQ51">
        <v>0</v>
      </c>
      <c r="FR51">
        <f t="shared" si="38"/>
        <v>0</v>
      </c>
      <c r="FS51">
        <v>0</v>
      </c>
      <c r="FX51">
        <v>106</v>
      </c>
      <c r="FY51">
        <v>65</v>
      </c>
      <c r="GA51" t="s">
        <v>82</v>
      </c>
      <c r="GD51">
        <v>0</v>
      </c>
      <c r="GF51">
        <v>-1212923053</v>
      </c>
      <c r="GG51">
        <v>1</v>
      </c>
      <c r="GH51">
        <v>3</v>
      </c>
      <c r="GI51">
        <v>4</v>
      </c>
      <c r="GJ51">
        <v>0</v>
      </c>
      <c r="GK51">
        <f>ROUND(R51*(S12)/100,0)</f>
        <v>0</v>
      </c>
      <c r="GL51">
        <f t="shared" si="39"/>
        <v>0</v>
      </c>
      <c r="GM51">
        <f t="shared" si="40"/>
        <v>103</v>
      </c>
      <c r="GN51">
        <f t="shared" si="41"/>
        <v>103</v>
      </c>
      <c r="GO51">
        <f t="shared" si="42"/>
        <v>0</v>
      </c>
      <c r="GP51">
        <f t="shared" si="43"/>
        <v>0</v>
      </c>
      <c r="GR51">
        <v>1</v>
      </c>
      <c r="GS51">
        <v>1</v>
      </c>
      <c r="GT51">
        <v>0</v>
      </c>
      <c r="GU51" t="s">
        <v>6</v>
      </c>
      <c r="GV51">
        <f t="shared" si="44"/>
        <v>0</v>
      </c>
      <c r="GW51">
        <v>1</v>
      </c>
      <c r="GX51">
        <f t="shared" si="45"/>
        <v>0</v>
      </c>
      <c r="HA51">
        <v>0</v>
      </c>
      <c r="HB51">
        <v>0</v>
      </c>
      <c r="IF51">
        <v>-1</v>
      </c>
      <c r="IK51">
        <v>0</v>
      </c>
    </row>
    <row r="52" spans="1:255" x14ac:dyDescent="0.2">
      <c r="A52" s="2">
        <v>17</v>
      </c>
      <c r="B52" s="2">
        <v>1</v>
      </c>
      <c r="C52" s="2">
        <f>ROW(SmtRes!A77)</f>
        <v>77</v>
      </c>
      <c r="D52" s="2">
        <f>ROW(EtalonRes!A77)</f>
        <v>77</v>
      </c>
      <c r="E52" s="2" t="s">
        <v>83</v>
      </c>
      <c r="F52" s="2" t="s">
        <v>84</v>
      </c>
      <c r="G52" s="2" t="s">
        <v>85</v>
      </c>
      <c r="H52" s="2" t="s">
        <v>26</v>
      </c>
      <c r="I52" s="2">
        <f>'1.Смета.или.Акт'!E87</f>
        <v>52</v>
      </c>
      <c r="J52" s="2">
        <v>0</v>
      </c>
      <c r="K52" s="2"/>
      <c r="L52" s="2"/>
      <c r="M52" s="2"/>
      <c r="N52" s="2"/>
      <c r="O52" s="2">
        <f t="shared" si="14"/>
        <v>399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399</v>
      </c>
      <c r="T52" s="2">
        <f t="shared" si="19"/>
        <v>0</v>
      </c>
      <c r="U52" s="2">
        <f t="shared" si="20"/>
        <v>46.800000000000004</v>
      </c>
      <c r="V52" s="2">
        <f t="shared" si="21"/>
        <v>0</v>
      </c>
      <c r="W52" s="2">
        <f t="shared" si="22"/>
        <v>0</v>
      </c>
      <c r="X52" s="2">
        <f t="shared" si="23"/>
        <v>359</v>
      </c>
      <c r="Y52" s="2">
        <f t="shared" si="24"/>
        <v>279</v>
      </c>
      <c r="Z52" s="2"/>
      <c r="AA52" s="2">
        <v>34753101</v>
      </c>
      <c r="AB52" s="2">
        <f>'1.Смета.или.Акт'!F87</f>
        <v>7.68</v>
      </c>
      <c r="AC52" s="2">
        <f t="shared" si="25"/>
        <v>0</v>
      </c>
      <c r="AD52" s="2">
        <f>'1.Смета.или.Акт'!H87</f>
        <v>0</v>
      </c>
      <c r="AE52" s="2">
        <f>'1.Смета.или.Акт'!I87</f>
        <v>0</v>
      </c>
      <c r="AF52" s="2">
        <f>'1.Смета.или.Акт'!G87</f>
        <v>7.68</v>
      </c>
      <c r="AG52" s="2">
        <f t="shared" si="26"/>
        <v>0</v>
      </c>
      <c r="AH52" s="2">
        <f t="shared" si="51"/>
        <v>0.9</v>
      </c>
      <c r="AI52" s="2">
        <f t="shared" si="52"/>
        <v>0</v>
      </c>
      <c r="AJ52" s="2">
        <f t="shared" si="27"/>
        <v>0</v>
      </c>
      <c r="AK52" s="2">
        <v>7.68</v>
      </c>
      <c r="AL52" s="2">
        <v>0</v>
      </c>
      <c r="AM52" s="2">
        <v>0</v>
      </c>
      <c r="AN52" s="2">
        <v>0</v>
      </c>
      <c r="AO52" s="2">
        <v>7.68</v>
      </c>
      <c r="AP52" s="2">
        <v>0</v>
      </c>
      <c r="AQ52" s="2">
        <v>0.9</v>
      </c>
      <c r="AR52" s="2">
        <v>0</v>
      </c>
      <c r="AS52" s="2">
        <v>0</v>
      </c>
      <c r="AT52" s="2">
        <f>'1.Смета.или.Акт'!E88</f>
        <v>90</v>
      </c>
      <c r="AU52" s="2">
        <f>'1.Смета.или.Акт'!E89</f>
        <v>70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0</v>
      </c>
      <c r="BI52" s="2">
        <v>1</v>
      </c>
      <c r="BJ52" s="2" t="s">
        <v>86</v>
      </c>
      <c r="BK52" s="2"/>
      <c r="BL52" s="2"/>
      <c r="BM52" s="2">
        <v>13001</v>
      </c>
      <c r="BN52" s="2">
        <v>0</v>
      </c>
      <c r="BO52" s="2" t="s">
        <v>6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90</v>
      </c>
      <c r="CA52" s="2">
        <v>70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>IF('1.Смета.или.Акт'!F87=AC52+AD52+AF52,P52+Q52+S52,I52*AB52)</f>
        <v>399</v>
      </c>
      <c r="CQ52" s="2">
        <f t="shared" si="28"/>
        <v>0</v>
      </c>
      <c r="CR52" s="2">
        <f t="shared" si="29"/>
        <v>0</v>
      </c>
      <c r="CS52" s="2">
        <f t="shared" si="30"/>
        <v>0</v>
      </c>
      <c r="CT52" s="2">
        <f t="shared" si="31"/>
        <v>7.68</v>
      </c>
      <c r="CU52" s="2">
        <f t="shared" si="32"/>
        <v>0</v>
      </c>
      <c r="CV52" s="2">
        <f t="shared" si="33"/>
        <v>0.9</v>
      </c>
      <c r="CW52" s="2">
        <f t="shared" si="34"/>
        <v>0</v>
      </c>
      <c r="CX52" s="2">
        <f t="shared" si="35"/>
        <v>0</v>
      </c>
      <c r="CY52" s="2">
        <f t="shared" si="36"/>
        <v>359.1</v>
      </c>
      <c r="CZ52" s="2">
        <f t="shared" si="37"/>
        <v>279.3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26</v>
      </c>
      <c r="DW52" s="2" t="str">
        <f>'1.Смета.или.Акт'!D87</f>
        <v>м2</v>
      </c>
      <c r="DX52" s="2">
        <v>1</v>
      </c>
      <c r="DY52" s="2"/>
      <c r="DZ52" s="2"/>
      <c r="EA52" s="2"/>
      <c r="EB52" s="2"/>
      <c r="EC52" s="2"/>
      <c r="ED52" s="2"/>
      <c r="EE52" s="2">
        <v>32653361</v>
      </c>
      <c r="EF52" s="2">
        <v>1</v>
      </c>
      <c r="EG52" s="2" t="s">
        <v>20</v>
      </c>
      <c r="EH52" s="2">
        <v>0</v>
      </c>
      <c r="EI52" s="2" t="s">
        <v>6</v>
      </c>
      <c r="EJ52" s="2">
        <v>1</v>
      </c>
      <c r="EK52" s="2">
        <v>13001</v>
      </c>
      <c r="EL52" s="2" t="s">
        <v>87</v>
      </c>
      <c r="EM52" s="2" t="s">
        <v>88</v>
      </c>
      <c r="EN52" s="2"/>
      <c r="EO52" s="2" t="s">
        <v>6</v>
      </c>
      <c r="EP52" s="2"/>
      <c r="EQ52" s="2">
        <v>0</v>
      </c>
      <c r="ER52" s="2">
        <v>7.68</v>
      </c>
      <c r="ES52" s="2">
        <v>0</v>
      </c>
      <c r="ET52" s="2">
        <v>0</v>
      </c>
      <c r="EU52" s="2">
        <v>0</v>
      </c>
      <c r="EV52" s="2">
        <v>7.68</v>
      </c>
      <c r="EW52" s="2">
        <v>0.9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38"/>
        <v>0</v>
      </c>
      <c r="FS52" s="2">
        <v>0</v>
      </c>
      <c r="FT52" s="2"/>
      <c r="FU52" s="2"/>
      <c r="FV52" s="2"/>
      <c r="FW52" s="2"/>
      <c r="FX52" s="2">
        <v>90</v>
      </c>
      <c r="FY52" s="2">
        <v>70</v>
      </c>
      <c r="FZ52" s="2"/>
      <c r="GA52" s="2" t="s">
        <v>6</v>
      </c>
      <c r="GB52" s="2"/>
      <c r="GC52" s="2"/>
      <c r="GD52" s="2">
        <v>0</v>
      </c>
      <c r="GE52" s="2"/>
      <c r="GF52" s="2">
        <v>1256725681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39"/>
        <v>0</v>
      </c>
      <c r="GM52" s="2">
        <f t="shared" si="40"/>
        <v>1037</v>
      </c>
      <c r="GN52" s="2">
        <f t="shared" si="41"/>
        <v>1037</v>
      </c>
      <c r="GO52" s="2">
        <f t="shared" si="42"/>
        <v>0</v>
      </c>
      <c r="GP52" s="2">
        <f t="shared" si="43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4"/>
        <v>0</v>
      </c>
      <c r="GW52" s="2">
        <v>1</v>
      </c>
      <c r="GX52" s="2">
        <f t="shared" si="45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>
        <v>-1</v>
      </c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ROW(SmtRes!A78)</f>
        <v>78</v>
      </c>
      <c r="D53">
        <f>ROW(EtalonRes!A78)</f>
        <v>78</v>
      </c>
      <c r="E53" t="s">
        <v>83</v>
      </c>
      <c r="F53" t="s">
        <v>84</v>
      </c>
      <c r="G53" t="s">
        <v>85</v>
      </c>
      <c r="H53" t="s">
        <v>26</v>
      </c>
      <c r="I53">
        <f>'1.Смета.или.Акт'!E87</f>
        <v>52</v>
      </c>
      <c r="J53">
        <v>0</v>
      </c>
      <c r="O53">
        <f t="shared" si="14"/>
        <v>2708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2708</v>
      </c>
      <c r="T53">
        <f t="shared" si="19"/>
        <v>0</v>
      </c>
      <c r="U53">
        <f t="shared" si="20"/>
        <v>46.800000000000004</v>
      </c>
      <c r="V53">
        <f t="shared" si="21"/>
        <v>0</v>
      </c>
      <c r="W53">
        <f t="shared" si="22"/>
        <v>0</v>
      </c>
      <c r="X53">
        <f t="shared" si="23"/>
        <v>2437</v>
      </c>
      <c r="Y53">
        <f t="shared" si="24"/>
        <v>1896</v>
      </c>
      <c r="AA53">
        <v>34753102</v>
      </c>
      <c r="AB53">
        <f t="shared" si="46"/>
        <v>7.68</v>
      </c>
      <c r="AC53">
        <f t="shared" si="25"/>
        <v>0</v>
      </c>
      <c r="AD53">
        <f t="shared" si="48"/>
        <v>0</v>
      </c>
      <c r="AE53">
        <f t="shared" si="49"/>
        <v>0</v>
      </c>
      <c r="AF53">
        <f t="shared" si="50"/>
        <v>7.68</v>
      </c>
      <c r="AG53">
        <f t="shared" si="26"/>
        <v>0</v>
      </c>
      <c r="AH53">
        <f t="shared" si="51"/>
        <v>0.9</v>
      </c>
      <c r="AI53">
        <f t="shared" si="52"/>
        <v>0</v>
      </c>
      <c r="AJ53">
        <f t="shared" si="27"/>
        <v>0</v>
      </c>
      <c r="AK53">
        <v>7.68</v>
      </c>
      <c r="AL53">
        <v>0</v>
      </c>
      <c r="AM53">
        <v>0</v>
      </c>
      <c r="AN53">
        <v>0</v>
      </c>
      <c r="AO53">
        <v>7.68</v>
      </c>
      <c r="AP53">
        <v>0</v>
      </c>
      <c r="AQ53">
        <v>0.9</v>
      </c>
      <c r="AR53">
        <v>0</v>
      </c>
      <c r="AS53">
        <v>0</v>
      </c>
      <c r="AT53">
        <v>90</v>
      </c>
      <c r="AU53">
        <v>70</v>
      </c>
      <c r="AV53">
        <v>1</v>
      </c>
      <c r="AW53">
        <v>1</v>
      </c>
      <c r="AZ53">
        <v>6.78</v>
      </c>
      <c r="BA53">
        <v>6.78</v>
      </c>
      <c r="BB53">
        <v>6.78</v>
      </c>
      <c r="BC53">
        <v>6.78</v>
      </c>
      <c r="BD53" t="s">
        <v>6</v>
      </c>
      <c r="BE53" t="s">
        <v>6</v>
      </c>
      <c r="BF53" t="s">
        <v>6</v>
      </c>
      <c r="BG53" t="s">
        <v>6</v>
      </c>
      <c r="BH53">
        <v>0</v>
      </c>
      <c r="BI53">
        <v>1</v>
      </c>
      <c r="BJ53" t="s">
        <v>86</v>
      </c>
      <c r="BM53">
        <v>13001</v>
      </c>
      <c r="BN53">
        <v>0</v>
      </c>
      <c r="BO53" t="s">
        <v>6</v>
      </c>
      <c r="BP53">
        <v>0</v>
      </c>
      <c r="BQ53">
        <v>1</v>
      </c>
      <c r="BR53">
        <v>0</v>
      </c>
      <c r="BS53">
        <v>6.78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90</v>
      </c>
      <c r="CA53">
        <v>70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47"/>
        <v>2708</v>
      </c>
      <c r="CQ53">
        <f t="shared" si="28"/>
        <v>0</v>
      </c>
      <c r="CR53">
        <f t="shared" si="29"/>
        <v>0</v>
      </c>
      <c r="CS53">
        <f t="shared" si="30"/>
        <v>0</v>
      </c>
      <c r="CT53">
        <f t="shared" si="31"/>
        <v>52.070399999999999</v>
      </c>
      <c r="CU53">
        <f t="shared" si="32"/>
        <v>0</v>
      </c>
      <c r="CV53">
        <f t="shared" si="33"/>
        <v>0.9</v>
      </c>
      <c r="CW53">
        <f t="shared" si="34"/>
        <v>0</v>
      </c>
      <c r="CX53">
        <f t="shared" si="35"/>
        <v>0</v>
      </c>
      <c r="CY53">
        <f t="shared" si="36"/>
        <v>2437.1999999999998</v>
      </c>
      <c r="CZ53">
        <f t="shared" si="37"/>
        <v>1895.6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26</v>
      </c>
      <c r="DW53" t="s">
        <v>26</v>
      </c>
      <c r="DX53">
        <v>1</v>
      </c>
      <c r="EE53">
        <v>32653361</v>
      </c>
      <c r="EF53">
        <v>1</v>
      </c>
      <c r="EG53" t="s">
        <v>20</v>
      </c>
      <c r="EH53">
        <v>0</v>
      </c>
      <c r="EI53" t="s">
        <v>6</v>
      </c>
      <c r="EJ53">
        <v>1</v>
      </c>
      <c r="EK53">
        <v>13001</v>
      </c>
      <c r="EL53" t="s">
        <v>87</v>
      </c>
      <c r="EM53" t="s">
        <v>88</v>
      </c>
      <c r="EO53" t="s">
        <v>6</v>
      </c>
      <c r="EQ53">
        <v>0</v>
      </c>
      <c r="ER53">
        <v>7.68</v>
      </c>
      <c r="ES53">
        <v>0</v>
      </c>
      <c r="ET53">
        <v>0</v>
      </c>
      <c r="EU53">
        <v>0</v>
      </c>
      <c r="EV53">
        <v>7.68</v>
      </c>
      <c r="EW53">
        <v>0.9</v>
      </c>
      <c r="EX53">
        <v>0</v>
      </c>
      <c r="EY53">
        <v>0</v>
      </c>
      <c r="FQ53">
        <v>0</v>
      </c>
      <c r="FR53">
        <f t="shared" si="38"/>
        <v>0</v>
      </c>
      <c r="FS53">
        <v>0</v>
      </c>
      <c r="FX53">
        <v>90</v>
      </c>
      <c r="FY53">
        <v>70</v>
      </c>
      <c r="GA53" t="s">
        <v>6</v>
      </c>
      <c r="GD53">
        <v>0</v>
      </c>
      <c r="GF53">
        <v>1256725681</v>
      </c>
      <c r="GG53">
        <v>1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39"/>
        <v>0</v>
      </c>
      <c r="GM53">
        <f t="shared" si="40"/>
        <v>7041</v>
      </c>
      <c r="GN53">
        <f t="shared" si="41"/>
        <v>7041</v>
      </c>
      <c r="GO53">
        <f t="shared" si="42"/>
        <v>0</v>
      </c>
      <c r="GP53">
        <f t="shared" si="43"/>
        <v>0</v>
      </c>
      <c r="GR53">
        <v>0</v>
      </c>
      <c r="GS53">
        <v>3</v>
      </c>
      <c r="GT53">
        <v>0</v>
      </c>
      <c r="GU53" t="s">
        <v>6</v>
      </c>
      <c r="GV53">
        <f t="shared" si="44"/>
        <v>0</v>
      </c>
      <c r="GW53">
        <v>1</v>
      </c>
      <c r="GX53">
        <f t="shared" si="45"/>
        <v>0</v>
      </c>
      <c r="HA53">
        <v>0</v>
      </c>
      <c r="HB53">
        <v>0</v>
      </c>
      <c r="IF53">
        <v>-1</v>
      </c>
      <c r="IK53">
        <v>0</v>
      </c>
    </row>
    <row r="54" spans="1:255" x14ac:dyDescent="0.2">
      <c r="A54" s="2">
        <v>17</v>
      </c>
      <c r="B54" s="2">
        <v>1</v>
      </c>
      <c r="C54" s="2">
        <f>ROW(SmtRes!A81)</f>
        <v>81</v>
      </c>
      <c r="D54" s="2">
        <f>ROW(EtalonRes!A81)</f>
        <v>81</v>
      </c>
      <c r="E54" s="2" t="s">
        <v>89</v>
      </c>
      <c r="F54" s="2" t="s">
        <v>90</v>
      </c>
      <c r="G54" s="2" t="s">
        <v>91</v>
      </c>
      <c r="H54" s="2" t="s">
        <v>92</v>
      </c>
      <c r="I54" s="2">
        <f>'1.Смета.или.Акт'!E91</f>
        <v>1.9</v>
      </c>
      <c r="J54" s="2">
        <v>0</v>
      </c>
      <c r="K54" s="2"/>
      <c r="L54" s="2"/>
      <c r="M54" s="2"/>
      <c r="N54" s="2"/>
      <c r="O54" s="2">
        <f t="shared" si="14"/>
        <v>46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46</v>
      </c>
      <c r="T54" s="2">
        <f t="shared" si="19"/>
        <v>0</v>
      </c>
      <c r="U54" s="2">
        <f t="shared" si="20"/>
        <v>5.149</v>
      </c>
      <c r="V54" s="2">
        <f t="shared" si="21"/>
        <v>0</v>
      </c>
      <c r="W54" s="2">
        <f t="shared" si="22"/>
        <v>0</v>
      </c>
      <c r="X54" s="2">
        <f t="shared" si="23"/>
        <v>40</v>
      </c>
      <c r="Y54" s="2">
        <f t="shared" si="24"/>
        <v>32</v>
      </c>
      <c r="Z54" s="2"/>
      <c r="AA54" s="2">
        <v>34753101</v>
      </c>
      <c r="AB54" s="2">
        <f>'1.Смета.или.Акт'!F91</f>
        <v>24.33</v>
      </c>
      <c r="AC54" s="2">
        <f t="shared" si="25"/>
        <v>0.02</v>
      </c>
      <c r="AD54" s="2">
        <f>'1.Смета.или.Акт'!H91</f>
        <v>0</v>
      </c>
      <c r="AE54" s="2">
        <f>'1.Смета.или.Акт'!I91</f>
        <v>0</v>
      </c>
      <c r="AF54" s="2">
        <f>'1.Смета.или.Акт'!G91</f>
        <v>24.31</v>
      </c>
      <c r="AG54" s="2">
        <f t="shared" si="26"/>
        <v>0</v>
      </c>
      <c r="AH54" s="2">
        <f t="shared" si="51"/>
        <v>2.71</v>
      </c>
      <c r="AI54" s="2">
        <f t="shared" si="52"/>
        <v>0</v>
      </c>
      <c r="AJ54" s="2">
        <f t="shared" si="27"/>
        <v>0</v>
      </c>
      <c r="AK54" s="2">
        <v>24.33</v>
      </c>
      <c r="AL54" s="2">
        <v>0.02</v>
      </c>
      <c r="AM54" s="2">
        <v>0</v>
      </c>
      <c r="AN54" s="2">
        <v>0</v>
      </c>
      <c r="AO54" s="2">
        <v>24.31</v>
      </c>
      <c r="AP54" s="2">
        <v>0</v>
      </c>
      <c r="AQ54" s="2">
        <v>2.71</v>
      </c>
      <c r="AR54" s="2">
        <v>0</v>
      </c>
      <c r="AS54" s="2">
        <v>0</v>
      </c>
      <c r="AT54" s="2">
        <f>'1.Смета.или.Акт'!E92</f>
        <v>86</v>
      </c>
      <c r="AU54" s="2">
        <f>'1.Смета.или.Акт'!E93</f>
        <v>70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0</v>
      </c>
      <c r="BI54" s="2">
        <v>1</v>
      </c>
      <c r="BJ54" s="2" t="s">
        <v>93</v>
      </c>
      <c r="BK54" s="2"/>
      <c r="BL54" s="2"/>
      <c r="BM54" s="2">
        <v>53001</v>
      </c>
      <c r="BN54" s="2">
        <v>0</v>
      </c>
      <c r="BO54" s="2" t="s">
        <v>6</v>
      </c>
      <c r="BP54" s="2">
        <v>0</v>
      </c>
      <c r="BQ54" s="2">
        <v>6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86</v>
      </c>
      <c r="CA54" s="2">
        <v>70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>IF('1.Смета.или.Акт'!F91=AC54+AD54+AF54,P54+Q54+S54,I54*AB54)</f>
        <v>46</v>
      </c>
      <c r="CQ54" s="2">
        <f t="shared" si="28"/>
        <v>0.02</v>
      </c>
      <c r="CR54" s="2">
        <f t="shared" si="29"/>
        <v>0</v>
      </c>
      <c r="CS54" s="2">
        <f t="shared" si="30"/>
        <v>0</v>
      </c>
      <c r="CT54" s="2">
        <f t="shared" si="31"/>
        <v>24.31</v>
      </c>
      <c r="CU54" s="2">
        <f t="shared" si="32"/>
        <v>0</v>
      </c>
      <c r="CV54" s="2">
        <f t="shared" si="33"/>
        <v>2.71</v>
      </c>
      <c r="CW54" s="2">
        <f t="shared" si="34"/>
        <v>0</v>
      </c>
      <c r="CX54" s="2">
        <f t="shared" si="35"/>
        <v>0</v>
      </c>
      <c r="CY54" s="2">
        <f t="shared" si="36"/>
        <v>39.56</v>
      </c>
      <c r="CZ54" s="2">
        <f t="shared" si="37"/>
        <v>32.200000000000003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1003</v>
      </c>
      <c r="DV54" s="2" t="s">
        <v>92</v>
      </c>
      <c r="DW54" s="2" t="str">
        <f>'1.Смета.или.Акт'!D91</f>
        <v>10 м</v>
      </c>
      <c r="DX54" s="2">
        <v>10</v>
      </c>
      <c r="DY54" s="2"/>
      <c r="DZ54" s="2"/>
      <c r="EA54" s="2"/>
      <c r="EB54" s="2"/>
      <c r="EC54" s="2"/>
      <c r="ED54" s="2"/>
      <c r="EE54" s="2">
        <v>32653433</v>
      </c>
      <c r="EF54" s="2">
        <v>6</v>
      </c>
      <c r="EG54" s="2" t="s">
        <v>94</v>
      </c>
      <c r="EH54" s="2">
        <v>0</v>
      </c>
      <c r="EI54" s="2" t="s">
        <v>6</v>
      </c>
      <c r="EJ54" s="2">
        <v>1</v>
      </c>
      <c r="EK54" s="2">
        <v>53001</v>
      </c>
      <c r="EL54" s="2" t="s">
        <v>95</v>
      </c>
      <c r="EM54" s="2" t="s">
        <v>96</v>
      </c>
      <c r="EN54" s="2"/>
      <c r="EO54" s="2" t="s">
        <v>6</v>
      </c>
      <c r="EP54" s="2"/>
      <c r="EQ54" s="2">
        <v>0</v>
      </c>
      <c r="ER54" s="2">
        <v>24.33</v>
      </c>
      <c r="ES54" s="2">
        <v>0.02</v>
      </c>
      <c r="ET54" s="2">
        <v>0</v>
      </c>
      <c r="EU54" s="2">
        <v>0</v>
      </c>
      <c r="EV54" s="2">
        <v>24.31</v>
      </c>
      <c r="EW54" s="2">
        <v>2.71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38"/>
        <v>0</v>
      </c>
      <c r="FS54" s="2">
        <v>0</v>
      </c>
      <c r="FT54" s="2"/>
      <c r="FU54" s="2"/>
      <c r="FV54" s="2"/>
      <c r="FW54" s="2"/>
      <c r="FX54" s="2">
        <v>86</v>
      </c>
      <c r="FY54" s="2">
        <v>70</v>
      </c>
      <c r="FZ54" s="2"/>
      <c r="GA54" s="2" t="s">
        <v>6</v>
      </c>
      <c r="GB54" s="2"/>
      <c r="GC54" s="2"/>
      <c r="GD54" s="2">
        <v>0</v>
      </c>
      <c r="GE54" s="2"/>
      <c r="GF54" s="2">
        <v>842726972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39"/>
        <v>0</v>
      </c>
      <c r="GM54" s="2">
        <f t="shared" si="40"/>
        <v>118</v>
      </c>
      <c r="GN54" s="2">
        <f t="shared" si="41"/>
        <v>118</v>
      </c>
      <c r="GO54" s="2">
        <f t="shared" si="42"/>
        <v>0</v>
      </c>
      <c r="GP54" s="2">
        <f t="shared" si="43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44"/>
        <v>0</v>
      </c>
      <c r="GW54" s="2">
        <v>1</v>
      </c>
      <c r="GX54" s="2">
        <f t="shared" si="45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>
        <v>-1</v>
      </c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ROW(SmtRes!A84)</f>
        <v>84</v>
      </c>
      <c r="D55">
        <f>ROW(EtalonRes!A84)</f>
        <v>84</v>
      </c>
      <c r="E55" t="s">
        <v>89</v>
      </c>
      <c r="F55" t="s">
        <v>90</v>
      </c>
      <c r="G55" t="s">
        <v>91</v>
      </c>
      <c r="H55" t="s">
        <v>92</v>
      </c>
      <c r="I55">
        <f>'1.Смета.или.Акт'!E91</f>
        <v>1.9</v>
      </c>
      <c r="J55">
        <v>0</v>
      </c>
      <c r="O55">
        <f t="shared" si="14"/>
        <v>313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313</v>
      </c>
      <c r="T55">
        <f t="shared" si="19"/>
        <v>0</v>
      </c>
      <c r="U55">
        <f t="shared" si="20"/>
        <v>5.149</v>
      </c>
      <c r="V55">
        <f t="shared" si="21"/>
        <v>0</v>
      </c>
      <c r="W55">
        <f t="shared" si="22"/>
        <v>0</v>
      </c>
      <c r="X55">
        <f t="shared" si="23"/>
        <v>269</v>
      </c>
      <c r="Y55">
        <f t="shared" si="24"/>
        <v>219</v>
      </c>
      <c r="AA55">
        <v>34753102</v>
      </c>
      <c r="AB55">
        <f t="shared" si="46"/>
        <v>24.33</v>
      </c>
      <c r="AC55">
        <f t="shared" si="25"/>
        <v>0.02</v>
      </c>
      <c r="AD55">
        <f t="shared" si="48"/>
        <v>0</v>
      </c>
      <c r="AE55">
        <f t="shared" si="49"/>
        <v>0</v>
      </c>
      <c r="AF55">
        <f t="shared" si="50"/>
        <v>24.31</v>
      </c>
      <c r="AG55">
        <f t="shared" si="26"/>
        <v>0</v>
      </c>
      <c r="AH55">
        <f t="shared" si="51"/>
        <v>2.71</v>
      </c>
      <c r="AI55">
        <f t="shared" si="52"/>
        <v>0</v>
      </c>
      <c r="AJ55">
        <f t="shared" si="27"/>
        <v>0</v>
      </c>
      <c r="AK55">
        <v>24.33</v>
      </c>
      <c r="AL55">
        <v>0.02</v>
      </c>
      <c r="AM55">
        <v>0</v>
      </c>
      <c r="AN55">
        <v>0</v>
      </c>
      <c r="AO55">
        <v>24.31</v>
      </c>
      <c r="AP55">
        <v>0</v>
      </c>
      <c r="AQ55">
        <v>2.71</v>
      </c>
      <c r="AR55">
        <v>0</v>
      </c>
      <c r="AS55">
        <v>0</v>
      </c>
      <c r="AT55">
        <v>86</v>
      </c>
      <c r="AU55">
        <v>70</v>
      </c>
      <c r="AV55">
        <v>1</v>
      </c>
      <c r="AW55">
        <v>1</v>
      </c>
      <c r="AZ55">
        <v>6.78</v>
      </c>
      <c r="BA55">
        <v>6.78</v>
      </c>
      <c r="BB55">
        <v>6.78</v>
      </c>
      <c r="BC55">
        <v>6.78</v>
      </c>
      <c r="BD55" t="s">
        <v>6</v>
      </c>
      <c r="BE55" t="s">
        <v>6</v>
      </c>
      <c r="BF55" t="s">
        <v>6</v>
      </c>
      <c r="BG55" t="s">
        <v>6</v>
      </c>
      <c r="BH55">
        <v>0</v>
      </c>
      <c r="BI55">
        <v>1</v>
      </c>
      <c r="BJ55" t="s">
        <v>93</v>
      </c>
      <c r="BM55">
        <v>53001</v>
      </c>
      <c r="BN55">
        <v>0</v>
      </c>
      <c r="BO55" t="s">
        <v>6</v>
      </c>
      <c r="BP55">
        <v>0</v>
      </c>
      <c r="BQ55">
        <v>6</v>
      </c>
      <c r="BR55">
        <v>0</v>
      </c>
      <c r="BS55">
        <v>6.78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86</v>
      </c>
      <c r="CA55">
        <v>70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47"/>
        <v>313</v>
      </c>
      <c r="CQ55">
        <f t="shared" si="28"/>
        <v>0.1356</v>
      </c>
      <c r="CR55">
        <f t="shared" si="29"/>
        <v>0</v>
      </c>
      <c r="CS55">
        <f t="shared" si="30"/>
        <v>0</v>
      </c>
      <c r="CT55">
        <f t="shared" si="31"/>
        <v>164.8218</v>
      </c>
      <c r="CU55">
        <f t="shared" si="32"/>
        <v>0</v>
      </c>
      <c r="CV55">
        <f t="shared" si="33"/>
        <v>2.71</v>
      </c>
      <c r="CW55">
        <f t="shared" si="34"/>
        <v>0</v>
      </c>
      <c r="CX55">
        <f t="shared" si="35"/>
        <v>0</v>
      </c>
      <c r="CY55">
        <f t="shared" si="36"/>
        <v>269.18</v>
      </c>
      <c r="CZ55">
        <f t="shared" si="37"/>
        <v>219.1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1003</v>
      </c>
      <c r="DV55" t="s">
        <v>92</v>
      </c>
      <c r="DW55" t="s">
        <v>92</v>
      </c>
      <c r="DX55">
        <v>10</v>
      </c>
      <c r="EE55">
        <v>32653433</v>
      </c>
      <c r="EF55">
        <v>6</v>
      </c>
      <c r="EG55" t="s">
        <v>94</v>
      </c>
      <c r="EH55">
        <v>0</v>
      </c>
      <c r="EI55" t="s">
        <v>6</v>
      </c>
      <c r="EJ55">
        <v>1</v>
      </c>
      <c r="EK55">
        <v>53001</v>
      </c>
      <c r="EL55" t="s">
        <v>95</v>
      </c>
      <c r="EM55" t="s">
        <v>96</v>
      </c>
      <c r="EO55" t="s">
        <v>6</v>
      </c>
      <c r="EQ55">
        <v>0</v>
      </c>
      <c r="ER55">
        <v>24.33</v>
      </c>
      <c r="ES55">
        <v>0.02</v>
      </c>
      <c r="ET55">
        <v>0</v>
      </c>
      <c r="EU55">
        <v>0</v>
      </c>
      <c r="EV55">
        <v>24.31</v>
      </c>
      <c r="EW55">
        <v>2.71</v>
      </c>
      <c r="EX55">
        <v>0</v>
      </c>
      <c r="EY55">
        <v>0</v>
      </c>
      <c r="FQ55">
        <v>0</v>
      </c>
      <c r="FR55">
        <f t="shared" si="38"/>
        <v>0</v>
      </c>
      <c r="FS55">
        <v>0</v>
      </c>
      <c r="FX55">
        <v>86</v>
      </c>
      <c r="FY55">
        <v>70</v>
      </c>
      <c r="GA55" t="s">
        <v>6</v>
      </c>
      <c r="GD55">
        <v>0</v>
      </c>
      <c r="GF55">
        <v>842726972</v>
      </c>
      <c r="GG55">
        <v>1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39"/>
        <v>0</v>
      </c>
      <c r="GM55">
        <f t="shared" si="40"/>
        <v>801</v>
      </c>
      <c r="GN55">
        <f t="shared" si="41"/>
        <v>801</v>
      </c>
      <c r="GO55">
        <f t="shared" si="42"/>
        <v>0</v>
      </c>
      <c r="GP55">
        <f t="shared" si="43"/>
        <v>0</v>
      </c>
      <c r="GR55">
        <v>0</v>
      </c>
      <c r="GS55">
        <v>3</v>
      </c>
      <c r="GT55">
        <v>0</v>
      </c>
      <c r="GU55" t="s">
        <v>6</v>
      </c>
      <c r="GV55">
        <f t="shared" si="44"/>
        <v>0</v>
      </c>
      <c r="GW55">
        <v>1</v>
      </c>
      <c r="GX55">
        <f t="shared" si="45"/>
        <v>0</v>
      </c>
      <c r="HA55">
        <v>0</v>
      </c>
      <c r="HB55">
        <v>0</v>
      </c>
      <c r="IF55">
        <v>-1</v>
      </c>
      <c r="IK55">
        <v>0</v>
      </c>
    </row>
    <row r="56" spans="1:255" x14ac:dyDescent="0.2">
      <c r="A56" s="2">
        <v>18</v>
      </c>
      <c r="B56" s="2">
        <v>1</v>
      </c>
      <c r="C56" s="2">
        <v>81</v>
      </c>
      <c r="D56" s="2"/>
      <c r="E56" s="2" t="s">
        <v>97</v>
      </c>
      <c r="F56" s="2" t="str">
        <f>'1.Смета.или.Акт'!B95</f>
        <v>04.3.01.09</v>
      </c>
      <c r="G56" s="2" t="str">
        <f>'1.Смета.или.Акт'!C95</f>
        <v>Раствор цементный</v>
      </c>
      <c r="H56" s="2" t="s">
        <v>100</v>
      </c>
      <c r="I56" s="2">
        <f>I54*J56</f>
        <v>3.7999999999999999E-2</v>
      </c>
      <c r="J56" s="2">
        <v>0.02</v>
      </c>
      <c r="K56" s="2"/>
      <c r="L56" s="2"/>
      <c r="M56" s="2"/>
      <c r="N56" s="2"/>
      <c r="O56" s="2">
        <f t="shared" ref="O56:O81" si="53">ROUND(CP56,0)</f>
        <v>14</v>
      </c>
      <c r="P56" s="2">
        <f t="shared" ref="P56:P81" si="54">ROUND(CQ56*I56,0)</f>
        <v>14</v>
      </c>
      <c r="Q56" s="2">
        <f t="shared" ref="Q56:Q81" si="55">ROUND(CR56*I56,0)</f>
        <v>0</v>
      </c>
      <c r="R56" s="2">
        <f t="shared" ref="R56:R81" si="56">ROUND(CS56*I56,0)</f>
        <v>0</v>
      </c>
      <c r="S56" s="2">
        <f t="shared" ref="S56:S81" si="57">ROUND(CT56*I56,0)</f>
        <v>0</v>
      </c>
      <c r="T56" s="2">
        <f t="shared" ref="T56:T81" si="58">ROUND(CU56*I56,0)</f>
        <v>0</v>
      </c>
      <c r="U56" s="2">
        <f t="shared" ref="U56:U81" si="59">CV56*I56</f>
        <v>0</v>
      </c>
      <c r="V56" s="2">
        <f t="shared" ref="V56:V81" si="60">CW56*I56</f>
        <v>0</v>
      </c>
      <c r="W56" s="2">
        <f t="shared" ref="W56:W81" si="61">ROUND(CX56*I56,0)</f>
        <v>0</v>
      </c>
      <c r="X56" s="2">
        <f t="shared" ref="X56:X81" si="62">ROUND(CY56,0)</f>
        <v>0</v>
      </c>
      <c r="Y56" s="2">
        <f t="shared" ref="Y56:Y81" si="63">ROUND(CZ56,0)</f>
        <v>0</v>
      </c>
      <c r="Z56" s="2"/>
      <c r="AA56" s="2">
        <v>34753101</v>
      </c>
      <c r="AB56" s="2">
        <f t="shared" ref="AB56:AB81" si="64">ROUND((AC56+AD56+AF56),2)</f>
        <v>368.59</v>
      </c>
      <c r="AC56" s="2">
        <f>'1.Смета.или.Акт'!F95</f>
        <v>368.59</v>
      </c>
      <c r="AD56" s="2">
        <f t="shared" si="48"/>
        <v>0</v>
      </c>
      <c r="AE56" s="2">
        <f t="shared" si="49"/>
        <v>0</v>
      </c>
      <c r="AF56" s="2">
        <f t="shared" si="50"/>
        <v>0</v>
      </c>
      <c r="AG56" s="2">
        <f t="shared" ref="AG56:AG81" si="65">ROUND((AP56),2)</f>
        <v>0</v>
      </c>
      <c r="AH56" s="2">
        <f t="shared" si="51"/>
        <v>0</v>
      </c>
      <c r="AI56" s="2">
        <f t="shared" si="52"/>
        <v>0</v>
      </c>
      <c r="AJ56" s="2">
        <f t="shared" ref="AJ56:AJ81" si="66">ROUND((AS56),2)</f>
        <v>0</v>
      </c>
      <c r="AK56" s="2">
        <v>368.59</v>
      </c>
      <c r="AL56" s="2">
        <v>368.59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106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6</v>
      </c>
      <c r="BK56" s="2"/>
      <c r="BL56" s="2"/>
      <c r="BM56" s="2">
        <v>0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106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>IF('1.Смета.или.Акт'!F95=AC56+AD56+AF56,P56+Q56+S56,I56*AB56)</f>
        <v>14</v>
      </c>
      <c r="CQ56" s="2">
        <f t="shared" ref="CQ56:CQ81" si="67">AC56*BC56</f>
        <v>368.59</v>
      </c>
      <c r="CR56" s="2">
        <f t="shared" ref="CR56:CR81" si="68">AD56*BB56</f>
        <v>0</v>
      </c>
      <c r="CS56" s="2">
        <f t="shared" ref="CS56:CS81" si="69">AE56*BS56</f>
        <v>0</v>
      </c>
      <c r="CT56" s="2">
        <f t="shared" ref="CT56:CT81" si="70">AF56*BA56</f>
        <v>0</v>
      </c>
      <c r="CU56" s="2">
        <f t="shared" ref="CU56:CU81" si="71">AG56</f>
        <v>0</v>
      </c>
      <c r="CV56" s="2">
        <f t="shared" ref="CV56:CV81" si="72">AH56</f>
        <v>0</v>
      </c>
      <c r="CW56" s="2">
        <f t="shared" ref="CW56:CW81" si="73">AI56</f>
        <v>0</v>
      </c>
      <c r="CX56" s="2">
        <f t="shared" ref="CX56:CX81" si="74">AJ56</f>
        <v>0</v>
      </c>
      <c r="CY56" s="2">
        <f t="shared" ref="CY56:CY81" si="75">(((S56+(R56*IF(0,0,1)))*AT56)/100)</f>
        <v>0</v>
      </c>
      <c r="CZ56" s="2">
        <f t="shared" ref="CZ56:CZ81" si="76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1007</v>
      </c>
      <c r="DV56" s="2" t="s">
        <v>100</v>
      </c>
      <c r="DW56" s="2" t="str">
        <f>'1.Смета.или.Акт'!D95</f>
        <v>м3</v>
      </c>
      <c r="DX56" s="2">
        <v>1</v>
      </c>
      <c r="DY56" s="2"/>
      <c r="DZ56" s="2"/>
      <c r="EA56" s="2"/>
      <c r="EB56" s="2"/>
      <c r="EC56" s="2"/>
      <c r="ED56" s="2"/>
      <c r="EE56" s="2">
        <v>32653299</v>
      </c>
      <c r="EF56" s="2">
        <v>20</v>
      </c>
      <c r="EG56" s="2" t="s">
        <v>27</v>
      </c>
      <c r="EH56" s="2">
        <v>0</v>
      </c>
      <c r="EI56" s="2" t="s">
        <v>6</v>
      </c>
      <c r="EJ56" s="2">
        <v>1</v>
      </c>
      <c r="EK56" s="2">
        <v>0</v>
      </c>
      <c r="EL56" s="2" t="s">
        <v>28</v>
      </c>
      <c r="EM56" s="2" t="s">
        <v>29</v>
      </c>
      <c r="EN56" s="2"/>
      <c r="EO56" s="2" t="s">
        <v>6</v>
      </c>
      <c r="EP56" s="2"/>
      <c r="EQ56" s="2">
        <v>0</v>
      </c>
      <c r="ER56" s="2">
        <v>361.36</v>
      </c>
      <c r="ES56" s="2">
        <v>368.59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1" si="77">ROUND(IF(AND(BH56=3,BI56=3),P56,0),0)</f>
        <v>0</v>
      </c>
      <c r="FS56" s="2">
        <v>0</v>
      </c>
      <c r="FT56" s="2"/>
      <c r="FU56" s="2"/>
      <c r="FV56" s="2"/>
      <c r="FW56" s="2"/>
      <c r="FX56" s="2">
        <v>106</v>
      </c>
      <c r="FY56" s="2">
        <v>65</v>
      </c>
      <c r="FZ56" s="2"/>
      <c r="GA56" s="2" t="s">
        <v>101</v>
      </c>
      <c r="GB56" s="2"/>
      <c r="GC56" s="2"/>
      <c r="GD56" s="2">
        <v>0</v>
      </c>
      <c r="GE56" s="2"/>
      <c r="GF56" s="2">
        <v>1440854821</v>
      </c>
      <c r="GG56" s="2">
        <v>2</v>
      </c>
      <c r="GH56" s="2">
        <v>2</v>
      </c>
      <c r="GI56" s="2">
        <v>-2</v>
      </c>
      <c r="GJ56" s="2">
        <v>0</v>
      </c>
      <c r="GK56" s="2">
        <f>ROUND(R56*(R12)/100,0)</f>
        <v>0</v>
      </c>
      <c r="GL56" s="2">
        <f t="shared" ref="GL56:GL81" si="78">ROUND(IF(AND(BH56=3,BI56=3,FS56&lt;&gt;0),P56,0),0)</f>
        <v>0</v>
      </c>
      <c r="GM56" s="2">
        <f t="shared" ref="GM56:GM81" si="79">ROUND(O56+X56+Y56+GK56,0)+GX56</f>
        <v>14</v>
      </c>
      <c r="GN56" s="2">
        <f t="shared" ref="GN56:GN81" si="80">IF(OR(BI56=0,BI56=1),ROUND(O56+X56+Y56+GK56,0),0)</f>
        <v>14</v>
      </c>
      <c r="GO56" s="2">
        <f t="shared" ref="GO56:GO81" si="81">IF(BI56=2,ROUND(O56+X56+Y56+GK56,0),0)</f>
        <v>0</v>
      </c>
      <c r="GP56" s="2">
        <f t="shared" ref="GP56:GP81" si="82">IF(BI56=4,ROUND(O56+X56+Y56+GK56,0)+GX56,0)</f>
        <v>0</v>
      </c>
      <c r="GQ56" s="2"/>
      <c r="GR56" s="2">
        <v>0</v>
      </c>
      <c r="GS56" s="2">
        <v>2</v>
      </c>
      <c r="GT56" s="2">
        <v>0</v>
      </c>
      <c r="GU56" s="2" t="s">
        <v>6</v>
      </c>
      <c r="GV56" s="2">
        <f t="shared" ref="GV56:GV81" si="83">ROUND(GT56,2)</f>
        <v>0</v>
      </c>
      <c r="GW56" s="2">
        <v>1</v>
      </c>
      <c r="GX56" s="2">
        <f t="shared" ref="GX56:GX81" si="84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>
        <v>-1</v>
      </c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84</v>
      </c>
      <c r="E57" t="s">
        <v>97</v>
      </c>
      <c r="F57" t="s">
        <v>98</v>
      </c>
      <c r="G57" t="s">
        <v>99</v>
      </c>
      <c r="H57" t="s">
        <v>100</v>
      </c>
      <c r="I57">
        <f>I55*J57</f>
        <v>3.7999999999999999E-2</v>
      </c>
      <c r="J57">
        <v>0.02</v>
      </c>
      <c r="O57">
        <f t="shared" si="53"/>
        <v>95</v>
      </c>
      <c r="P57">
        <f t="shared" si="54"/>
        <v>95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34753102</v>
      </c>
      <c r="AB57">
        <f t="shared" si="64"/>
        <v>368.59</v>
      </c>
      <c r="AC57">
        <f t="shared" ref="AC57:AC81" si="85">ROUND((ES57),2)</f>
        <v>368.59</v>
      </c>
      <c r="AD57">
        <f t="shared" si="48"/>
        <v>0</v>
      </c>
      <c r="AE57">
        <f t="shared" si="49"/>
        <v>0</v>
      </c>
      <c r="AF57">
        <f t="shared" si="50"/>
        <v>0</v>
      </c>
      <c r="AG57">
        <f t="shared" si="65"/>
        <v>0</v>
      </c>
      <c r="AH57">
        <f t="shared" si="51"/>
        <v>0</v>
      </c>
      <c r="AI57">
        <f t="shared" si="52"/>
        <v>0</v>
      </c>
      <c r="AJ57">
        <f t="shared" si="66"/>
        <v>0</v>
      </c>
      <c r="AK57">
        <v>368.59</v>
      </c>
      <c r="AL57">
        <v>368.59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106</v>
      </c>
      <c r="AU57">
        <v>65</v>
      </c>
      <c r="AV57">
        <v>1</v>
      </c>
      <c r="AW57">
        <v>1</v>
      </c>
      <c r="AZ57">
        <v>6.78</v>
      </c>
      <c r="BA57">
        <v>1</v>
      </c>
      <c r="BB57">
        <v>1</v>
      </c>
      <c r="BC57">
        <v>6.78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6</v>
      </c>
      <c r="BM57">
        <v>0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106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ref="CP57:CP81" si="86">(P57+Q57+S57)</f>
        <v>95</v>
      </c>
      <c r="CQ57">
        <f t="shared" si="67"/>
        <v>2499.0401999999999</v>
      </c>
      <c r="CR57">
        <f t="shared" si="68"/>
        <v>0</v>
      </c>
      <c r="CS57">
        <f t="shared" si="69"/>
        <v>0</v>
      </c>
      <c r="CT57">
        <f t="shared" si="70"/>
        <v>0</v>
      </c>
      <c r="CU57">
        <f t="shared" si="71"/>
        <v>0</v>
      </c>
      <c r="CV57">
        <f t="shared" si="72"/>
        <v>0</v>
      </c>
      <c r="CW57">
        <f t="shared" si="73"/>
        <v>0</v>
      </c>
      <c r="CX57">
        <f t="shared" si="74"/>
        <v>0</v>
      </c>
      <c r="CY57">
        <f t="shared" si="75"/>
        <v>0</v>
      </c>
      <c r="CZ57">
        <f t="shared" si="76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1007</v>
      </c>
      <c r="DV57" t="s">
        <v>100</v>
      </c>
      <c r="DW57" t="s">
        <v>100</v>
      </c>
      <c r="DX57">
        <v>1</v>
      </c>
      <c r="EE57">
        <v>32653299</v>
      </c>
      <c r="EF57">
        <v>20</v>
      </c>
      <c r="EG57" t="s">
        <v>27</v>
      </c>
      <c r="EH57">
        <v>0</v>
      </c>
      <c r="EI57" t="s">
        <v>6</v>
      </c>
      <c r="EJ57">
        <v>1</v>
      </c>
      <c r="EK57">
        <v>0</v>
      </c>
      <c r="EL57" t="s">
        <v>28</v>
      </c>
      <c r="EM57" t="s">
        <v>29</v>
      </c>
      <c r="EO57" t="s">
        <v>6</v>
      </c>
      <c r="EQ57">
        <v>0</v>
      </c>
      <c r="ER57">
        <v>2450</v>
      </c>
      <c r="ES57">
        <v>368.59</v>
      </c>
      <c r="ET57">
        <v>0</v>
      </c>
      <c r="EU57">
        <v>0</v>
      </c>
      <c r="EV57">
        <v>0</v>
      </c>
      <c r="EW57">
        <v>0</v>
      </c>
      <c r="EX57">
        <v>0</v>
      </c>
      <c r="EZ57">
        <v>5</v>
      </c>
      <c r="FC57">
        <v>0</v>
      </c>
      <c r="FD57">
        <v>18</v>
      </c>
      <c r="FF57">
        <v>2450</v>
      </c>
      <c r="FQ57">
        <v>0</v>
      </c>
      <c r="FR57">
        <f t="shared" si="77"/>
        <v>0</v>
      </c>
      <c r="FS57">
        <v>0</v>
      </c>
      <c r="FX57">
        <v>106</v>
      </c>
      <c r="FY57">
        <v>65</v>
      </c>
      <c r="GA57" t="s">
        <v>101</v>
      </c>
      <c r="GD57">
        <v>0</v>
      </c>
      <c r="GF57">
        <v>1440854821</v>
      </c>
      <c r="GG57">
        <v>1</v>
      </c>
      <c r="GH57">
        <v>3</v>
      </c>
      <c r="GI57">
        <v>4</v>
      </c>
      <c r="GJ57">
        <v>0</v>
      </c>
      <c r="GK57">
        <f>ROUND(R57*(S12)/100,0)</f>
        <v>0</v>
      </c>
      <c r="GL57">
        <f t="shared" si="78"/>
        <v>0</v>
      </c>
      <c r="GM57">
        <f t="shared" si="79"/>
        <v>95</v>
      </c>
      <c r="GN57">
        <f t="shared" si="80"/>
        <v>95</v>
      </c>
      <c r="GO57">
        <f t="shared" si="81"/>
        <v>0</v>
      </c>
      <c r="GP57">
        <f t="shared" si="82"/>
        <v>0</v>
      </c>
      <c r="GR57">
        <v>1</v>
      </c>
      <c r="GS57">
        <v>1</v>
      </c>
      <c r="GT57">
        <v>0</v>
      </c>
      <c r="GU57" t="s">
        <v>6</v>
      </c>
      <c r="GV57">
        <f t="shared" si="83"/>
        <v>0</v>
      </c>
      <c r="GW57">
        <v>1</v>
      </c>
      <c r="GX57">
        <f t="shared" si="84"/>
        <v>0</v>
      </c>
      <c r="HA57">
        <v>0</v>
      </c>
      <c r="HB57">
        <v>0</v>
      </c>
      <c r="IF57">
        <v>-1</v>
      </c>
      <c r="IK57">
        <v>0</v>
      </c>
    </row>
    <row r="58" spans="1:255" x14ac:dyDescent="0.2">
      <c r="A58" s="2">
        <v>17</v>
      </c>
      <c r="B58" s="2">
        <v>1</v>
      </c>
      <c r="C58" s="2">
        <f>ROW(SmtRes!A92)</f>
        <v>92</v>
      </c>
      <c r="D58" s="2">
        <f>ROW(EtalonRes!A92)</f>
        <v>92</v>
      </c>
      <c r="E58" s="2" t="s">
        <v>102</v>
      </c>
      <c r="F58" s="2" t="s">
        <v>103</v>
      </c>
      <c r="G58" s="2" t="s">
        <v>104</v>
      </c>
      <c r="H58" s="2" t="s">
        <v>17</v>
      </c>
      <c r="I58" s="2">
        <f>'1.Смета.или.Акт'!E97</f>
        <v>0.38</v>
      </c>
      <c r="J58" s="2">
        <v>0</v>
      </c>
      <c r="K58" s="2"/>
      <c r="L58" s="2"/>
      <c r="M58" s="2"/>
      <c r="N58" s="2"/>
      <c r="O58" s="2">
        <f t="shared" si="53"/>
        <v>697</v>
      </c>
      <c r="P58" s="2">
        <f t="shared" si="54"/>
        <v>403</v>
      </c>
      <c r="Q58" s="2">
        <f t="shared" si="55"/>
        <v>29</v>
      </c>
      <c r="R58" s="2">
        <f t="shared" si="56"/>
        <v>17</v>
      </c>
      <c r="S58" s="2">
        <f t="shared" si="57"/>
        <v>265</v>
      </c>
      <c r="T58" s="2">
        <f t="shared" si="58"/>
        <v>0</v>
      </c>
      <c r="U58" s="2">
        <f t="shared" si="59"/>
        <v>28.211199999999998</v>
      </c>
      <c r="V58" s="2">
        <f t="shared" si="60"/>
        <v>1.9076</v>
      </c>
      <c r="W58" s="2">
        <f t="shared" si="61"/>
        <v>0</v>
      </c>
      <c r="X58" s="2">
        <f t="shared" si="62"/>
        <v>296</v>
      </c>
      <c r="Y58" s="2">
        <f t="shared" si="63"/>
        <v>155</v>
      </c>
      <c r="Z58" s="2"/>
      <c r="AA58" s="2">
        <v>34753101</v>
      </c>
      <c r="AB58" s="2">
        <f>'1.Смета.или.Акт'!F97</f>
        <v>1833.5300000000002</v>
      </c>
      <c r="AC58" s="2">
        <f t="shared" si="85"/>
        <v>1060.19</v>
      </c>
      <c r="AD58" s="2">
        <f>'1.Смета.или.Акт'!H97</f>
        <v>75.48</v>
      </c>
      <c r="AE58" s="2">
        <f>'1.Смета.или.Акт'!I97</f>
        <v>45.92</v>
      </c>
      <c r="AF58" s="2">
        <f>'1.Смета.или.Акт'!G97</f>
        <v>697.86</v>
      </c>
      <c r="AG58" s="2">
        <f t="shared" si="65"/>
        <v>0</v>
      </c>
      <c r="AH58" s="2">
        <f t="shared" si="51"/>
        <v>74.239999999999995</v>
      </c>
      <c r="AI58" s="2">
        <f t="shared" si="52"/>
        <v>5.0199999999999996</v>
      </c>
      <c r="AJ58" s="2">
        <f t="shared" si="66"/>
        <v>0</v>
      </c>
      <c r="AK58" s="2">
        <v>1833.53</v>
      </c>
      <c r="AL58" s="2">
        <v>1060.19</v>
      </c>
      <c r="AM58" s="2">
        <v>75.48</v>
      </c>
      <c r="AN58" s="2">
        <v>45.92</v>
      </c>
      <c r="AO58" s="2">
        <v>697.86</v>
      </c>
      <c r="AP58" s="2">
        <v>0</v>
      </c>
      <c r="AQ58" s="2">
        <v>74.239999999999995</v>
      </c>
      <c r="AR58" s="2">
        <v>5.0199999999999996</v>
      </c>
      <c r="AS58" s="2">
        <v>0</v>
      </c>
      <c r="AT58" s="2">
        <f>'1.Смета.или.Акт'!E98</f>
        <v>105</v>
      </c>
      <c r="AU58" s="2">
        <f>'1.Смета.или.Акт'!E99</f>
        <v>55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0</v>
      </c>
      <c r="BI58" s="2">
        <v>1</v>
      </c>
      <c r="BJ58" s="2" t="s">
        <v>105</v>
      </c>
      <c r="BK58" s="2"/>
      <c r="BL58" s="2"/>
      <c r="BM58" s="2">
        <v>15001</v>
      </c>
      <c r="BN58" s="2">
        <v>0</v>
      </c>
      <c r="BO58" s="2" t="s">
        <v>6</v>
      </c>
      <c r="BP58" s="2">
        <v>0</v>
      </c>
      <c r="BQ58" s="2">
        <v>1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105</v>
      </c>
      <c r="CA58" s="2">
        <v>55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>IF('1.Смета.или.Акт'!F97=AC58+AD58+AF58,P58+Q58+S58,I58*AB58)</f>
        <v>697</v>
      </c>
      <c r="CQ58" s="2">
        <f t="shared" si="67"/>
        <v>1060.19</v>
      </c>
      <c r="CR58" s="2">
        <f t="shared" si="68"/>
        <v>75.48</v>
      </c>
      <c r="CS58" s="2">
        <f t="shared" si="69"/>
        <v>45.92</v>
      </c>
      <c r="CT58" s="2">
        <f t="shared" si="70"/>
        <v>697.86</v>
      </c>
      <c r="CU58" s="2">
        <f t="shared" si="71"/>
        <v>0</v>
      </c>
      <c r="CV58" s="2">
        <f t="shared" si="72"/>
        <v>74.239999999999995</v>
      </c>
      <c r="CW58" s="2">
        <f t="shared" si="73"/>
        <v>5.0199999999999996</v>
      </c>
      <c r="CX58" s="2">
        <f t="shared" si="74"/>
        <v>0</v>
      </c>
      <c r="CY58" s="2">
        <f t="shared" si="75"/>
        <v>296.10000000000002</v>
      </c>
      <c r="CZ58" s="2">
        <f t="shared" si="76"/>
        <v>155.1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1005</v>
      </c>
      <c r="DV58" s="2" t="s">
        <v>17</v>
      </c>
      <c r="DW58" s="2" t="str">
        <f>'1.Смета.или.Акт'!D97</f>
        <v>100 м2</v>
      </c>
      <c r="DX58" s="2">
        <v>100</v>
      </c>
      <c r="DY58" s="2"/>
      <c r="DZ58" s="2"/>
      <c r="EA58" s="2"/>
      <c r="EB58" s="2"/>
      <c r="EC58" s="2"/>
      <c r="ED58" s="2"/>
      <c r="EE58" s="2">
        <v>32653384</v>
      </c>
      <c r="EF58" s="2">
        <v>1</v>
      </c>
      <c r="EG58" s="2" t="s">
        <v>20</v>
      </c>
      <c r="EH58" s="2">
        <v>0</v>
      </c>
      <c r="EI58" s="2" t="s">
        <v>6</v>
      </c>
      <c r="EJ58" s="2">
        <v>1</v>
      </c>
      <c r="EK58" s="2">
        <v>15001</v>
      </c>
      <c r="EL58" s="2" t="s">
        <v>21</v>
      </c>
      <c r="EM58" s="2" t="s">
        <v>22</v>
      </c>
      <c r="EN58" s="2"/>
      <c r="EO58" s="2" t="s">
        <v>6</v>
      </c>
      <c r="EP58" s="2"/>
      <c r="EQ58" s="2">
        <v>0</v>
      </c>
      <c r="ER58" s="2">
        <v>1833.53</v>
      </c>
      <c r="ES58" s="2">
        <v>1060.19</v>
      </c>
      <c r="ET58" s="2">
        <v>75.48</v>
      </c>
      <c r="EU58" s="2">
        <v>45.92</v>
      </c>
      <c r="EV58" s="2">
        <v>697.86</v>
      </c>
      <c r="EW58" s="2">
        <v>74.239999999999995</v>
      </c>
      <c r="EX58" s="2">
        <v>5.0199999999999996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77"/>
        <v>0</v>
      </c>
      <c r="FS58" s="2">
        <v>0</v>
      </c>
      <c r="FT58" s="2"/>
      <c r="FU58" s="2"/>
      <c r="FV58" s="2"/>
      <c r="FW58" s="2"/>
      <c r="FX58" s="2">
        <v>105</v>
      </c>
      <c r="FY58" s="2">
        <v>55</v>
      </c>
      <c r="FZ58" s="2"/>
      <c r="GA58" s="2" t="s">
        <v>6</v>
      </c>
      <c r="GB58" s="2"/>
      <c r="GC58" s="2"/>
      <c r="GD58" s="2">
        <v>0</v>
      </c>
      <c r="GE58" s="2"/>
      <c r="GF58" s="2">
        <v>42019597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78"/>
        <v>0</v>
      </c>
      <c r="GM58" s="2">
        <f t="shared" si="79"/>
        <v>1148</v>
      </c>
      <c r="GN58" s="2">
        <f t="shared" si="80"/>
        <v>1148</v>
      </c>
      <c r="GO58" s="2">
        <f t="shared" si="81"/>
        <v>0</v>
      </c>
      <c r="GP58" s="2">
        <f t="shared" si="82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83"/>
        <v>0</v>
      </c>
      <c r="GW58" s="2">
        <v>1</v>
      </c>
      <c r="GX58" s="2">
        <f t="shared" si="84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>
        <v>-1</v>
      </c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ROW(SmtRes!A100)</f>
        <v>100</v>
      </c>
      <c r="D59">
        <f>ROW(EtalonRes!A100)</f>
        <v>100</v>
      </c>
      <c r="E59" t="s">
        <v>102</v>
      </c>
      <c r="F59" t="s">
        <v>103</v>
      </c>
      <c r="G59" t="s">
        <v>104</v>
      </c>
      <c r="H59" t="s">
        <v>17</v>
      </c>
      <c r="I59">
        <f>'1.Смета.или.Акт'!E97</f>
        <v>0.38</v>
      </c>
      <c r="J59">
        <v>0</v>
      </c>
      <c r="O59">
        <f t="shared" si="53"/>
        <v>4723</v>
      </c>
      <c r="P59">
        <f t="shared" si="54"/>
        <v>2731</v>
      </c>
      <c r="Q59">
        <f t="shared" si="55"/>
        <v>194</v>
      </c>
      <c r="R59">
        <f t="shared" si="56"/>
        <v>118</v>
      </c>
      <c r="S59">
        <f t="shared" si="57"/>
        <v>1798</v>
      </c>
      <c r="T59">
        <f t="shared" si="58"/>
        <v>0</v>
      </c>
      <c r="U59">
        <f t="shared" si="59"/>
        <v>28.211199999999998</v>
      </c>
      <c r="V59">
        <f t="shared" si="60"/>
        <v>1.9076</v>
      </c>
      <c r="W59">
        <f t="shared" si="61"/>
        <v>0</v>
      </c>
      <c r="X59">
        <f t="shared" si="62"/>
        <v>2012</v>
      </c>
      <c r="Y59">
        <f t="shared" si="63"/>
        <v>1054</v>
      </c>
      <c r="AA59">
        <v>34753102</v>
      </c>
      <c r="AB59">
        <f t="shared" si="64"/>
        <v>1833.53</v>
      </c>
      <c r="AC59">
        <f t="shared" si="85"/>
        <v>1060.19</v>
      </c>
      <c r="AD59">
        <f t="shared" si="48"/>
        <v>75.48</v>
      </c>
      <c r="AE59">
        <f t="shared" si="49"/>
        <v>45.92</v>
      </c>
      <c r="AF59">
        <f t="shared" si="50"/>
        <v>697.86</v>
      </c>
      <c r="AG59">
        <f t="shared" si="65"/>
        <v>0</v>
      </c>
      <c r="AH59">
        <f t="shared" si="51"/>
        <v>74.239999999999995</v>
      </c>
      <c r="AI59">
        <f t="shared" si="52"/>
        <v>5.0199999999999996</v>
      </c>
      <c r="AJ59">
        <f t="shared" si="66"/>
        <v>0</v>
      </c>
      <c r="AK59">
        <v>1833.53</v>
      </c>
      <c r="AL59">
        <v>1060.19</v>
      </c>
      <c r="AM59">
        <v>75.48</v>
      </c>
      <c r="AN59">
        <v>45.92</v>
      </c>
      <c r="AO59">
        <v>697.86</v>
      </c>
      <c r="AP59">
        <v>0</v>
      </c>
      <c r="AQ59">
        <v>74.239999999999995</v>
      </c>
      <c r="AR59">
        <v>5.0199999999999996</v>
      </c>
      <c r="AS59">
        <v>0</v>
      </c>
      <c r="AT59">
        <v>105</v>
      </c>
      <c r="AU59">
        <v>55</v>
      </c>
      <c r="AV59">
        <v>1</v>
      </c>
      <c r="AW59">
        <v>1</v>
      </c>
      <c r="AZ59">
        <v>6.78</v>
      </c>
      <c r="BA59">
        <v>6.78</v>
      </c>
      <c r="BB59">
        <v>6.78</v>
      </c>
      <c r="BC59">
        <v>6.78</v>
      </c>
      <c r="BD59" t="s">
        <v>6</v>
      </c>
      <c r="BE59" t="s">
        <v>6</v>
      </c>
      <c r="BF59" t="s">
        <v>6</v>
      </c>
      <c r="BG59" t="s">
        <v>6</v>
      </c>
      <c r="BH59">
        <v>0</v>
      </c>
      <c r="BI59">
        <v>1</v>
      </c>
      <c r="BJ59" t="s">
        <v>105</v>
      </c>
      <c r="BM59">
        <v>15001</v>
      </c>
      <c r="BN59">
        <v>0</v>
      </c>
      <c r="BO59" t="s">
        <v>6</v>
      </c>
      <c r="BP59">
        <v>0</v>
      </c>
      <c r="BQ59">
        <v>1</v>
      </c>
      <c r="BR59">
        <v>0</v>
      </c>
      <c r="BS59">
        <v>6.78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105</v>
      </c>
      <c r="CA59">
        <v>55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86"/>
        <v>4723</v>
      </c>
      <c r="CQ59">
        <f t="shared" si="67"/>
        <v>7188.0882000000011</v>
      </c>
      <c r="CR59">
        <f t="shared" si="68"/>
        <v>511.75440000000003</v>
      </c>
      <c r="CS59">
        <f t="shared" si="69"/>
        <v>311.33760000000001</v>
      </c>
      <c r="CT59">
        <f t="shared" si="70"/>
        <v>4731.4908000000005</v>
      </c>
      <c r="CU59">
        <f t="shared" si="71"/>
        <v>0</v>
      </c>
      <c r="CV59">
        <f t="shared" si="72"/>
        <v>74.239999999999995</v>
      </c>
      <c r="CW59">
        <f t="shared" si="73"/>
        <v>5.0199999999999996</v>
      </c>
      <c r="CX59">
        <f t="shared" si="74"/>
        <v>0</v>
      </c>
      <c r="CY59">
        <f t="shared" si="75"/>
        <v>2011.8</v>
      </c>
      <c r="CZ59">
        <f t="shared" si="76"/>
        <v>1053.8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1005</v>
      </c>
      <c r="DV59" t="s">
        <v>17</v>
      </c>
      <c r="DW59" t="s">
        <v>17</v>
      </c>
      <c r="DX59">
        <v>100</v>
      </c>
      <c r="EE59">
        <v>32653384</v>
      </c>
      <c r="EF59">
        <v>1</v>
      </c>
      <c r="EG59" t="s">
        <v>20</v>
      </c>
      <c r="EH59">
        <v>0</v>
      </c>
      <c r="EI59" t="s">
        <v>6</v>
      </c>
      <c r="EJ59">
        <v>1</v>
      </c>
      <c r="EK59">
        <v>15001</v>
      </c>
      <c r="EL59" t="s">
        <v>21</v>
      </c>
      <c r="EM59" t="s">
        <v>22</v>
      </c>
      <c r="EO59" t="s">
        <v>6</v>
      </c>
      <c r="EQ59">
        <v>0</v>
      </c>
      <c r="ER59">
        <v>1833.53</v>
      </c>
      <c r="ES59">
        <v>1060.19</v>
      </c>
      <c r="ET59">
        <v>75.48</v>
      </c>
      <c r="EU59">
        <v>45.92</v>
      </c>
      <c r="EV59">
        <v>697.86</v>
      </c>
      <c r="EW59">
        <v>74.239999999999995</v>
      </c>
      <c r="EX59">
        <v>5.0199999999999996</v>
      </c>
      <c r="EY59">
        <v>0</v>
      </c>
      <c r="FQ59">
        <v>0</v>
      </c>
      <c r="FR59">
        <f t="shared" si="77"/>
        <v>0</v>
      </c>
      <c r="FS59">
        <v>0</v>
      </c>
      <c r="FX59">
        <v>105</v>
      </c>
      <c r="FY59">
        <v>55</v>
      </c>
      <c r="GA59" t="s">
        <v>6</v>
      </c>
      <c r="GD59">
        <v>0</v>
      </c>
      <c r="GF59">
        <v>42019597</v>
      </c>
      <c r="GG59">
        <v>1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78"/>
        <v>0</v>
      </c>
      <c r="GM59">
        <f t="shared" si="79"/>
        <v>7789</v>
      </c>
      <c r="GN59">
        <f t="shared" si="80"/>
        <v>7789</v>
      </c>
      <c r="GO59">
        <f t="shared" si="81"/>
        <v>0</v>
      </c>
      <c r="GP59">
        <f t="shared" si="82"/>
        <v>0</v>
      </c>
      <c r="GR59">
        <v>0</v>
      </c>
      <c r="GS59">
        <v>3</v>
      </c>
      <c r="GT59">
        <v>0</v>
      </c>
      <c r="GU59" t="s">
        <v>6</v>
      </c>
      <c r="GV59">
        <f t="shared" si="83"/>
        <v>0</v>
      </c>
      <c r="GW59">
        <v>1</v>
      </c>
      <c r="GX59">
        <f t="shared" si="84"/>
        <v>0</v>
      </c>
      <c r="HA59">
        <v>0</v>
      </c>
      <c r="HB59">
        <v>0</v>
      </c>
      <c r="IF59">
        <v>-1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ROW(SmtRes!A108)</f>
        <v>108</v>
      </c>
      <c r="D60" s="2">
        <f>ROW(EtalonRes!A108)</f>
        <v>108</v>
      </c>
      <c r="E60" s="2" t="s">
        <v>106</v>
      </c>
      <c r="F60" s="2" t="s">
        <v>107</v>
      </c>
      <c r="G60" s="2" t="s">
        <v>108</v>
      </c>
      <c r="H60" s="2" t="s">
        <v>17</v>
      </c>
      <c r="I60" s="2">
        <f>'1.Смета.или.Акт'!E101</f>
        <v>0.14000000000000001</v>
      </c>
      <c r="J60" s="2">
        <v>0</v>
      </c>
      <c r="K60" s="2"/>
      <c r="L60" s="2"/>
      <c r="M60" s="2"/>
      <c r="N60" s="2"/>
      <c r="O60" s="2">
        <f t="shared" si="53"/>
        <v>265</v>
      </c>
      <c r="P60" s="2">
        <f t="shared" si="54"/>
        <v>151</v>
      </c>
      <c r="Q60" s="2">
        <f t="shared" si="55"/>
        <v>11</v>
      </c>
      <c r="R60" s="2">
        <f t="shared" si="56"/>
        <v>6</v>
      </c>
      <c r="S60" s="2">
        <f t="shared" si="57"/>
        <v>103</v>
      </c>
      <c r="T60" s="2">
        <f t="shared" si="58"/>
        <v>0</v>
      </c>
      <c r="U60" s="2">
        <f t="shared" si="59"/>
        <v>10.913000000000002</v>
      </c>
      <c r="V60" s="2">
        <f t="shared" si="60"/>
        <v>0.70279999999999998</v>
      </c>
      <c r="W60" s="2">
        <f t="shared" si="61"/>
        <v>0</v>
      </c>
      <c r="X60" s="2">
        <f t="shared" si="62"/>
        <v>114</v>
      </c>
      <c r="Y60" s="2">
        <f t="shared" si="63"/>
        <v>60</v>
      </c>
      <c r="Z60" s="2"/>
      <c r="AA60" s="2">
        <v>34753101</v>
      </c>
      <c r="AB60" s="2">
        <f>'1.Смета.или.Акт'!F101</f>
        <v>1888.14</v>
      </c>
      <c r="AC60" s="2">
        <f t="shared" si="85"/>
        <v>1079.93</v>
      </c>
      <c r="AD60" s="2">
        <f>'1.Смета.или.Акт'!H101</f>
        <v>75.48</v>
      </c>
      <c r="AE60" s="2">
        <f>'1.Смета.или.Акт'!I101</f>
        <v>45.92</v>
      </c>
      <c r="AF60" s="2">
        <f>'1.Смета.или.Акт'!G101</f>
        <v>732.73</v>
      </c>
      <c r="AG60" s="2">
        <f t="shared" si="65"/>
        <v>0</v>
      </c>
      <c r="AH60" s="2">
        <f t="shared" si="51"/>
        <v>77.95</v>
      </c>
      <c r="AI60" s="2">
        <f t="shared" si="52"/>
        <v>5.0199999999999996</v>
      </c>
      <c r="AJ60" s="2">
        <f t="shared" si="66"/>
        <v>0</v>
      </c>
      <c r="AK60" s="2">
        <v>1888.14</v>
      </c>
      <c r="AL60" s="2">
        <v>1079.93</v>
      </c>
      <c r="AM60" s="2">
        <v>75.48</v>
      </c>
      <c r="AN60" s="2">
        <v>45.92</v>
      </c>
      <c r="AO60" s="2">
        <v>732.73</v>
      </c>
      <c r="AP60" s="2">
        <v>0</v>
      </c>
      <c r="AQ60" s="2">
        <v>77.95</v>
      </c>
      <c r="AR60" s="2">
        <v>5.0199999999999996</v>
      </c>
      <c r="AS60" s="2">
        <v>0</v>
      </c>
      <c r="AT60" s="2">
        <f>'1.Смета.или.Акт'!E102</f>
        <v>105</v>
      </c>
      <c r="AU60" s="2">
        <f>'1.Смета.или.Акт'!E103</f>
        <v>55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0</v>
      </c>
      <c r="BI60" s="2">
        <v>1</v>
      </c>
      <c r="BJ60" s="2" t="s">
        <v>109</v>
      </c>
      <c r="BK60" s="2"/>
      <c r="BL60" s="2"/>
      <c r="BM60" s="2">
        <v>15001</v>
      </c>
      <c r="BN60" s="2">
        <v>0</v>
      </c>
      <c r="BO60" s="2" t="s">
        <v>6</v>
      </c>
      <c r="BP60" s="2">
        <v>0</v>
      </c>
      <c r="BQ60" s="2">
        <v>1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105</v>
      </c>
      <c r="CA60" s="2">
        <v>55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>IF('1.Смета.или.Акт'!F101=AC60+AD60+AF60,P60+Q60+S60,I60*AB60)</f>
        <v>265</v>
      </c>
      <c r="CQ60" s="2">
        <f t="shared" si="67"/>
        <v>1079.93</v>
      </c>
      <c r="CR60" s="2">
        <f t="shared" si="68"/>
        <v>75.48</v>
      </c>
      <c r="CS60" s="2">
        <f t="shared" si="69"/>
        <v>45.92</v>
      </c>
      <c r="CT60" s="2">
        <f t="shared" si="70"/>
        <v>732.73</v>
      </c>
      <c r="CU60" s="2">
        <f t="shared" si="71"/>
        <v>0</v>
      </c>
      <c r="CV60" s="2">
        <f t="shared" si="72"/>
        <v>77.95</v>
      </c>
      <c r="CW60" s="2">
        <f t="shared" si="73"/>
        <v>5.0199999999999996</v>
      </c>
      <c r="CX60" s="2">
        <f t="shared" si="74"/>
        <v>0</v>
      </c>
      <c r="CY60" s="2">
        <f t="shared" si="75"/>
        <v>114.45</v>
      </c>
      <c r="CZ60" s="2">
        <f t="shared" si="76"/>
        <v>59.95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1005</v>
      </c>
      <c r="DV60" s="2" t="s">
        <v>17</v>
      </c>
      <c r="DW60" s="2" t="str">
        <f>'1.Смета.или.Акт'!D101</f>
        <v>100 м2</v>
      </c>
      <c r="DX60" s="2">
        <v>100</v>
      </c>
      <c r="DY60" s="2"/>
      <c r="DZ60" s="2"/>
      <c r="EA60" s="2"/>
      <c r="EB60" s="2"/>
      <c r="EC60" s="2"/>
      <c r="ED60" s="2"/>
      <c r="EE60" s="2">
        <v>32653384</v>
      </c>
      <c r="EF60" s="2">
        <v>1</v>
      </c>
      <c r="EG60" s="2" t="s">
        <v>20</v>
      </c>
      <c r="EH60" s="2">
        <v>0</v>
      </c>
      <c r="EI60" s="2" t="s">
        <v>6</v>
      </c>
      <c r="EJ60" s="2">
        <v>1</v>
      </c>
      <c r="EK60" s="2">
        <v>15001</v>
      </c>
      <c r="EL60" s="2" t="s">
        <v>21</v>
      </c>
      <c r="EM60" s="2" t="s">
        <v>22</v>
      </c>
      <c r="EN60" s="2"/>
      <c r="EO60" s="2" t="s">
        <v>6</v>
      </c>
      <c r="EP60" s="2"/>
      <c r="EQ60" s="2">
        <v>0</v>
      </c>
      <c r="ER60" s="2">
        <v>1888.14</v>
      </c>
      <c r="ES60" s="2">
        <v>1079.93</v>
      </c>
      <c r="ET60" s="2">
        <v>75.48</v>
      </c>
      <c r="EU60" s="2">
        <v>45.92</v>
      </c>
      <c r="EV60" s="2">
        <v>732.73</v>
      </c>
      <c r="EW60" s="2">
        <v>77.95</v>
      </c>
      <c r="EX60" s="2">
        <v>5.0199999999999996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77"/>
        <v>0</v>
      </c>
      <c r="FS60" s="2">
        <v>0</v>
      </c>
      <c r="FT60" s="2"/>
      <c r="FU60" s="2"/>
      <c r="FV60" s="2"/>
      <c r="FW60" s="2"/>
      <c r="FX60" s="2">
        <v>105</v>
      </c>
      <c r="FY60" s="2">
        <v>55</v>
      </c>
      <c r="FZ60" s="2"/>
      <c r="GA60" s="2" t="s">
        <v>6</v>
      </c>
      <c r="GB60" s="2"/>
      <c r="GC60" s="2"/>
      <c r="GD60" s="2">
        <v>0</v>
      </c>
      <c r="GE60" s="2"/>
      <c r="GF60" s="2">
        <v>1952203066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78"/>
        <v>0</v>
      </c>
      <c r="GM60" s="2">
        <f t="shared" si="79"/>
        <v>439</v>
      </c>
      <c r="GN60" s="2">
        <f t="shared" si="80"/>
        <v>439</v>
      </c>
      <c r="GO60" s="2">
        <f t="shared" si="81"/>
        <v>0</v>
      </c>
      <c r="GP60" s="2">
        <f t="shared" si="82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83"/>
        <v>0</v>
      </c>
      <c r="GW60" s="2">
        <v>1</v>
      </c>
      <c r="GX60" s="2">
        <f t="shared" si="84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>
        <v>-1</v>
      </c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ROW(SmtRes!A116)</f>
        <v>116</v>
      </c>
      <c r="D61">
        <f>ROW(EtalonRes!A116)</f>
        <v>116</v>
      </c>
      <c r="E61" t="s">
        <v>106</v>
      </c>
      <c r="F61" t="s">
        <v>107</v>
      </c>
      <c r="G61" t="s">
        <v>108</v>
      </c>
      <c r="H61" t="s">
        <v>17</v>
      </c>
      <c r="I61">
        <f>'1.Смета.или.Акт'!E101</f>
        <v>0.14000000000000001</v>
      </c>
      <c r="J61">
        <v>0</v>
      </c>
      <c r="O61">
        <f t="shared" si="53"/>
        <v>1793</v>
      </c>
      <c r="P61">
        <f t="shared" si="54"/>
        <v>1025</v>
      </c>
      <c r="Q61">
        <f t="shared" si="55"/>
        <v>72</v>
      </c>
      <c r="R61">
        <f t="shared" si="56"/>
        <v>44</v>
      </c>
      <c r="S61">
        <f t="shared" si="57"/>
        <v>696</v>
      </c>
      <c r="T61">
        <f t="shared" si="58"/>
        <v>0</v>
      </c>
      <c r="U61">
        <f t="shared" si="59"/>
        <v>10.913000000000002</v>
      </c>
      <c r="V61">
        <f t="shared" si="60"/>
        <v>0.70279999999999998</v>
      </c>
      <c r="W61">
        <f t="shared" si="61"/>
        <v>0</v>
      </c>
      <c r="X61">
        <f t="shared" si="62"/>
        <v>777</v>
      </c>
      <c r="Y61">
        <f t="shared" si="63"/>
        <v>407</v>
      </c>
      <c r="AA61">
        <v>34753102</v>
      </c>
      <c r="AB61">
        <f t="shared" si="64"/>
        <v>1888.14</v>
      </c>
      <c r="AC61">
        <f t="shared" si="85"/>
        <v>1079.93</v>
      </c>
      <c r="AD61">
        <f t="shared" si="48"/>
        <v>75.48</v>
      </c>
      <c r="AE61">
        <f t="shared" si="49"/>
        <v>45.92</v>
      </c>
      <c r="AF61">
        <f t="shared" si="50"/>
        <v>732.73</v>
      </c>
      <c r="AG61">
        <f t="shared" si="65"/>
        <v>0</v>
      </c>
      <c r="AH61">
        <f t="shared" si="51"/>
        <v>77.95</v>
      </c>
      <c r="AI61">
        <f t="shared" si="52"/>
        <v>5.0199999999999996</v>
      </c>
      <c r="AJ61">
        <f t="shared" si="66"/>
        <v>0</v>
      </c>
      <c r="AK61">
        <v>1888.14</v>
      </c>
      <c r="AL61">
        <v>1079.93</v>
      </c>
      <c r="AM61">
        <v>75.48</v>
      </c>
      <c r="AN61">
        <v>45.92</v>
      </c>
      <c r="AO61">
        <v>732.73</v>
      </c>
      <c r="AP61">
        <v>0</v>
      </c>
      <c r="AQ61">
        <v>77.95</v>
      </c>
      <c r="AR61">
        <v>5.0199999999999996</v>
      </c>
      <c r="AS61">
        <v>0</v>
      </c>
      <c r="AT61">
        <v>105</v>
      </c>
      <c r="AU61">
        <v>55</v>
      </c>
      <c r="AV61">
        <v>1</v>
      </c>
      <c r="AW61">
        <v>1</v>
      </c>
      <c r="AZ61">
        <v>6.78</v>
      </c>
      <c r="BA61">
        <v>6.78</v>
      </c>
      <c r="BB61">
        <v>6.78</v>
      </c>
      <c r="BC61">
        <v>6.78</v>
      </c>
      <c r="BD61" t="s">
        <v>6</v>
      </c>
      <c r="BE61" t="s">
        <v>6</v>
      </c>
      <c r="BF61" t="s">
        <v>6</v>
      </c>
      <c r="BG61" t="s">
        <v>6</v>
      </c>
      <c r="BH61">
        <v>0</v>
      </c>
      <c r="BI61">
        <v>1</v>
      </c>
      <c r="BJ61" t="s">
        <v>109</v>
      </c>
      <c r="BM61">
        <v>15001</v>
      </c>
      <c r="BN61">
        <v>0</v>
      </c>
      <c r="BO61" t="s">
        <v>6</v>
      </c>
      <c r="BP61">
        <v>0</v>
      </c>
      <c r="BQ61">
        <v>1</v>
      </c>
      <c r="BR61">
        <v>0</v>
      </c>
      <c r="BS61">
        <v>6.78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105</v>
      </c>
      <c r="CA61">
        <v>55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86"/>
        <v>1793</v>
      </c>
      <c r="CQ61">
        <f t="shared" si="67"/>
        <v>7321.925400000001</v>
      </c>
      <c r="CR61">
        <f t="shared" si="68"/>
        <v>511.75440000000003</v>
      </c>
      <c r="CS61">
        <f t="shared" si="69"/>
        <v>311.33760000000001</v>
      </c>
      <c r="CT61">
        <f t="shared" si="70"/>
        <v>4967.9094000000005</v>
      </c>
      <c r="CU61">
        <f t="shared" si="71"/>
        <v>0</v>
      </c>
      <c r="CV61">
        <f t="shared" si="72"/>
        <v>77.95</v>
      </c>
      <c r="CW61">
        <f t="shared" si="73"/>
        <v>5.0199999999999996</v>
      </c>
      <c r="CX61">
        <f t="shared" si="74"/>
        <v>0</v>
      </c>
      <c r="CY61">
        <f t="shared" si="75"/>
        <v>777</v>
      </c>
      <c r="CZ61">
        <f t="shared" si="76"/>
        <v>407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1005</v>
      </c>
      <c r="DV61" t="s">
        <v>17</v>
      </c>
      <c r="DW61" t="s">
        <v>17</v>
      </c>
      <c r="DX61">
        <v>100</v>
      </c>
      <c r="EE61">
        <v>32653384</v>
      </c>
      <c r="EF61">
        <v>1</v>
      </c>
      <c r="EG61" t="s">
        <v>20</v>
      </c>
      <c r="EH61">
        <v>0</v>
      </c>
      <c r="EI61" t="s">
        <v>6</v>
      </c>
      <c r="EJ61">
        <v>1</v>
      </c>
      <c r="EK61">
        <v>15001</v>
      </c>
      <c r="EL61" t="s">
        <v>21</v>
      </c>
      <c r="EM61" t="s">
        <v>22</v>
      </c>
      <c r="EO61" t="s">
        <v>6</v>
      </c>
      <c r="EQ61">
        <v>0</v>
      </c>
      <c r="ER61">
        <v>1888.14</v>
      </c>
      <c r="ES61">
        <v>1079.93</v>
      </c>
      <c r="ET61">
        <v>75.48</v>
      </c>
      <c r="EU61">
        <v>45.92</v>
      </c>
      <c r="EV61">
        <v>732.73</v>
      </c>
      <c r="EW61">
        <v>77.95</v>
      </c>
      <c r="EX61">
        <v>5.0199999999999996</v>
      </c>
      <c r="EY61">
        <v>0</v>
      </c>
      <c r="FQ61">
        <v>0</v>
      </c>
      <c r="FR61">
        <f t="shared" si="77"/>
        <v>0</v>
      </c>
      <c r="FS61">
        <v>0</v>
      </c>
      <c r="FX61">
        <v>105</v>
      </c>
      <c r="FY61">
        <v>55</v>
      </c>
      <c r="GA61" t="s">
        <v>6</v>
      </c>
      <c r="GD61">
        <v>0</v>
      </c>
      <c r="GF61">
        <v>1952203066</v>
      </c>
      <c r="GG61">
        <v>1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78"/>
        <v>0</v>
      </c>
      <c r="GM61">
        <f t="shared" si="79"/>
        <v>2977</v>
      </c>
      <c r="GN61">
        <f t="shared" si="80"/>
        <v>2977</v>
      </c>
      <c r="GO61">
        <f t="shared" si="81"/>
        <v>0</v>
      </c>
      <c r="GP61">
        <f t="shared" si="82"/>
        <v>0</v>
      </c>
      <c r="GR61">
        <v>0</v>
      </c>
      <c r="GS61">
        <v>3</v>
      </c>
      <c r="GT61">
        <v>0</v>
      </c>
      <c r="GU61" t="s">
        <v>6</v>
      </c>
      <c r="GV61">
        <f t="shared" si="83"/>
        <v>0</v>
      </c>
      <c r="GW61">
        <v>1</v>
      </c>
      <c r="GX61">
        <f t="shared" si="84"/>
        <v>0</v>
      </c>
      <c r="HA61">
        <v>0</v>
      </c>
      <c r="HB61">
        <v>0</v>
      </c>
      <c r="IF61">
        <v>-1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ROW(SmtRes!A125)</f>
        <v>125</v>
      </c>
      <c r="D62" s="2">
        <f>ROW(EtalonRes!A125)</f>
        <v>125</v>
      </c>
      <c r="E62" s="2" t="s">
        <v>110</v>
      </c>
      <c r="F62" s="2" t="s">
        <v>111</v>
      </c>
      <c r="G62" s="2" t="s">
        <v>112</v>
      </c>
      <c r="H62" s="2" t="s">
        <v>17</v>
      </c>
      <c r="I62" s="2">
        <f>'1.Смета.или.Акт'!E105</f>
        <v>0.52</v>
      </c>
      <c r="J62" s="2">
        <v>0</v>
      </c>
      <c r="K62" s="2"/>
      <c r="L62" s="2"/>
      <c r="M62" s="2"/>
      <c r="N62" s="2"/>
      <c r="O62" s="2">
        <f t="shared" si="53"/>
        <v>87</v>
      </c>
      <c r="P62" s="2">
        <f t="shared" si="54"/>
        <v>55</v>
      </c>
      <c r="Q62" s="2">
        <f t="shared" si="55"/>
        <v>0</v>
      </c>
      <c r="R62" s="2">
        <f t="shared" si="56"/>
        <v>0</v>
      </c>
      <c r="S62" s="2">
        <f t="shared" si="57"/>
        <v>32</v>
      </c>
      <c r="T62" s="2">
        <f t="shared" si="58"/>
        <v>0</v>
      </c>
      <c r="U62" s="2">
        <f t="shared" si="59"/>
        <v>3.7518000000000002</v>
      </c>
      <c r="V62" s="2">
        <f t="shared" si="60"/>
        <v>1.5600000000000002E-3</v>
      </c>
      <c r="W62" s="2">
        <f t="shared" si="61"/>
        <v>0</v>
      </c>
      <c r="X62" s="2">
        <f t="shared" si="62"/>
        <v>26</v>
      </c>
      <c r="Y62" s="2">
        <f t="shared" si="63"/>
        <v>16</v>
      </c>
      <c r="Z62" s="2"/>
      <c r="AA62" s="2">
        <v>34753101</v>
      </c>
      <c r="AB62" s="2">
        <f>'1.Смета.или.Акт'!F105</f>
        <v>168.16</v>
      </c>
      <c r="AC62" s="2">
        <f t="shared" si="85"/>
        <v>106.41</v>
      </c>
      <c r="AD62" s="2">
        <f>'1.Смета.или.Акт'!H105</f>
        <v>0.2</v>
      </c>
      <c r="AE62" s="2">
        <f>'1.Смета.или.Акт'!I105</f>
        <v>0.04</v>
      </c>
      <c r="AF62" s="2">
        <f>'1.Смета.или.Акт'!G105</f>
        <v>61.55</v>
      </c>
      <c r="AG62" s="2">
        <f t="shared" si="65"/>
        <v>0</v>
      </c>
      <c r="AH62" s="2">
        <f>((EW62*0.3))</f>
        <v>7.2149999999999999</v>
      </c>
      <c r="AI62" s="2">
        <f>((EX62*0.3))</f>
        <v>3.0000000000000001E-3</v>
      </c>
      <c r="AJ62" s="2">
        <f t="shared" si="66"/>
        <v>0</v>
      </c>
      <c r="AK62" s="2">
        <v>312.22000000000003</v>
      </c>
      <c r="AL62" s="2">
        <v>106.41</v>
      </c>
      <c r="AM62" s="2">
        <v>0.66</v>
      </c>
      <c r="AN62" s="2">
        <v>0.12</v>
      </c>
      <c r="AO62" s="2">
        <v>205.15</v>
      </c>
      <c r="AP62" s="2">
        <v>0</v>
      </c>
      <c r="AQ62" s="2">
        <v>24.05</v>
      </c>
      <c r="AR62" s="2">
        <v>0.01</v>
      </c>
      <c r="AS62" s="2">
        <v>0</v>
      </c>
      <c r="AT62" s="2">
        <f>'1.Смета.или.Акт'!E106</f>
        <v>80</v>
      </c>
      <c r="AU62" s="2">
        <f>'1.Смета.или.Акт'!E107</f>
        <v>50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0</v>
      </c>
      <c r="BI62" s="2">
        <v>1</v>
      </c>
      <c r="BJ62" s="2" t="s">
        <v>113</v>
      </c>
      <c r="BK62" s="2"/>
      <c r="BL62" s="2"/>
      <c r="BM62" s="2">
        <v>62001</v>
      </c>
      <c r="BN62" s="2">
        <v>0</v>
      </c>
      <c r="BO62" s="2" t="s">
        <v>6</v>
      </c>
      <c r="BP62" s="2">
        <v>0</v>
      </c>
      <c r="BQ62" s="2">
        <v>6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80</v>
      </c>
      <c r="CA62" s="2">
        <v>50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>IF('1.Смета.или.Акт'!F105=AC62+AD62+AF62,P62+Q62+S62,I62*AB62)</f>
        <v>87</v>
      </c>
      <c r="CQ62" s="2">
        <f t="shared" si="67"/>
        <v>106.41</v>
      </c>
      <c r="CR62" s="2">
        <f t="shared" si="68"/>
        <v>0.2</v>
      </c>
      <c r="CS62" s="2">
        <f t="shared" si="69"/>
        <v>0.04</v>
      </c>
      <c r="CT62" s="2">
        <f t="shared" si="70"/>
        <v>61.55</v>
      </c>
      <c r="CU62" s="2">
        <f t="shared" si="71"/>
        <v>0</v>
      </c>
      <c r="CV62" s="2">
        <f t="shared" si="72"/>
        <v>7.2149999999999999</v>
      </c>
      <c r="CW62" s="2">
        <f t="shared" si="73"/>
        <v>3.0000000000000001E-3</v>
      </c>
      <c r="CX62" s="2">
        <f t="shared" si="74"/>
        <v>0</v>
      </c>
      <c r="CY62" s="2">
        <f t="shared" si="75"/>
        <v>25.6</v>
      </c>
      <c r="CZ62" s="2">
        <f t="shared" si="76"/>
        <v>16</v>
      </c>
      <c r="DA62" s="2"/>
      <c r="DB62" s="2"/>
      <c r="DC62" s="2" t="s">
        <v>6</v>
      </c>
      <c r="DD62" s="2" t="s">
        <v>6</v>
      </c>
      <c r="DE62" s="2" t="s">
        <v>114</v>
      </c>
      <c r="DF62" s="2" t="s">
        <v>114</v>
      </c>
      <c r="DG62" s="2" t="s">
        <v>114</v>
      </c>
      <c r="DH62" s="2" t="s">
        <v>6</v>
      </c>
      <c r="DI62" s="2" t="s">
        <v>114</v>
      </c>
      <c r="DJ62" s="2" t="s">
        <v>114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1005</v>
      </c>
      <c r="DV62" s="2" t="s">
        <v>17</v>
      </c>
      <c r="DW62" s="2" t="str">
        <f>'1.Смета.или.Акт'!D105</f>
        <v>100 м2</v>
      </c>
      <c r="DX62" s="2">
        <v>100</v>
      </c>
      <c r="DY62" s="2"/>
      <c r="DZ62" s="2"/>
      <c r="EA62" s="2"/>
      <c r="EB62" s="2"/>
      <c r="EC62" s="2"/>
      <c r="ED62" s="2"/>
      <c r="EE62" s="2">
        <v>32653442</v>
      </c>
      <c r="EF62" s="2">
        <v>6</v>
      </c>
      <c r="EG62" s="2" t="s">
        <v>94</v>
      </c>
      <c r="EH62" s="2">
        <v>0</v>
      </c>
      <c r="EI62" s="2" t="s">
        <v>6</v>
      </c>
      <c r="EJ62" s="2">
        <v>1</v>
      </c>
      <c r="EK62" s="2">
        <v>62001</v>
      </c>
      <c r="EL62" s="2" t="s">
        <v>115</v>
      </c>
      <c r="EM62" s="2" t="s">
        <v>116</v>
      </c>
      <c r="EN62" s="2"/>
      <c r="EO62" s="2" t="s">
        <v>6</v>
      </c>
      <c r="EP62" s="2"/>
      <c r="EQ62" s="2">
        <v>0</v>
      </c>
      <c r="ER62" s="2">
        <v>312.22000000000003</v>
      </c>
      <c r="ES62" s="2">
        <v>106.41</v>
      </c>
      <c r="ET62" s="2">
        <v>0.66</v>
      </c>
      <c r="EU62" s="2">
        <v>0.12</v>
      </c>
      <c r="EV62" s="2">
        <v>205.15</v>
      </c>
      <c r="EW62" s="2">
        <v>24.05</v>
      </c>
      <c r="EX62" s="2">
        <v>0.01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77"/>
        <v>0</v>
      </c>
      <c r="FS62" s="2">
        <v>0</v>
      </c>
      <c r="FT62" s="2"/>
      <c r="FU62" s="2"/>
      <c r="FV62" s="2"/>
      <c r="FW62" s="2"/>
      <c r="FX62" s="2">
        <v>80</v>
      </c>
      <c r="FY62" s="2">
        <v>50</v>
      </c>
      <c r="FZ62" s="2"/>
      <c r="GA62" s="2" t="s">
        <v>6</v>
      </c>
      <c r="GB62" s="2"/>
      <c r="GC62" s="2"/>
      <c r="GD62" s="2">
        <v>0</v>
      </c>
      <c r="GE62" s="2"/>
      <c r="GF62" s="2">
        <v>1768856926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78"/>
        <v>0</v>
      </c>
      <c r="GM62" s="2">
        <f t="shared" si="79"/>
        <v>129</v>
      </c>
      <c r="GN62" s="2">
        <f t="shared" si="80"/>
        <v>129</v>
      </c>
      <c r="GO62" s="2">
        <f t="shared" si="81"/>
        <v>0</v>
      </c>
      <c r="GP62" s="2">
        <f t="shared" si="82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83"/>
        <v>0</v>
      </c>
      <c r="GW62" s="2">
        <v>1</v>
      </c>
      <c r="GX62" s="2">
        <f t="shared" si="84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>
        <v>-1</v>
      </c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ROW(SmtRes!A134)</f>
        <v>134</v>
      </c>
      <c r="D63">
        <f>ROW(EtalonRes!A134)</f>
        <v>134</v>
      </c>
      <c r="E63" t="s">
        <v>110</v>
      </c>
      <c r="F63" t="s">
        <v>111</v>
      </c>
      <c r="G63" t="s">
        <v>112</v>
      </c>
      <c r="H63" t="s">
        <v>17</v>
      </c>
      <c r="I63">
        <f>'1.Смета.или.Акт'!E105</f>
        <v>0.52</v>
      </c>
      <c r="J63">
        <v>0</v>
      </c>
      <c r="O63">
        <f t="shared" si="53"/>
        <v>593</v>
      </c>
      <c r="P63">
        <f t="shared" si="54"/>
        <v>375</v>
      </c>
      <c r="Q63">
        <f t="shared" si="55"/>
        <v>1</v>
      </c>
      <c r="R63">
        <f t="shared" si="56"/>
        <v>0</v>
      </c>
      <c r="S63">
        <f t="shared" si="57"/>
        <v>217</v>
      </c>
      <c r="T63">
        <f t="shared" si="58"/>
        <v>0</v>
      </c>
      <c r="U63">
        <f t="shared" si="59"/>
        <v>3.7518000000000002</v>
      </c>
      <c r="V63">
        <f t="shared" si="60"/>
        <v>1.5600000000000002E-3</v>
      </c>
      <c r="W63">
        <f t="shared" si="61"/>
        <v>0</v>
      </c>
      <c r="X63">
        <f t="shared" si="62"/>
        <v>174</v>
      </c>
      <c r="Y63">
        <f t="shared" si="63"/>
        <v>109</v>
      </c>
      <c r="AA63">
        <v>34753102</v>
      </c>
      <c r="AB63">
        <f t="shared" si="64"/>
        <v>168.16</v>
      </c>
      <c r="AC63">
        <f t="shared" si="85"/>
        <v>106.41</v>
      </c>
      <c r="AD63">
        <f>ROUND(((((ET63*0.3))-((EU63*0.3)))+AE63),2)</f>
        <v>0.2</v>
      </c>
      <c r="AE63">
        <f>ROUND(((EU63*0.3)),2)</f>
        <v>0.04</v>
      </c>
      <c r="AF63">
        <f>ROUND(((EV63*0.3)),2)</f>
        <v>61.55</v>
      </c>
      <c r="AG63">
        <f t="shared" si="65"/>
        <v>0</v>
      </c>
      <c r="AH63">
        <f>((EW63*0.3))</f>
        <v>7.2149999999999999</v>
      </c>
      <c r="AI63">
        <f>((EX63*0.3))</f>
        <v>3.0000000000000001E-3</v>
      </c>
      <c r="AJ63">
        <f t="shared" si="66"/>
        <v>0</v>
      </c>
      <c r="AK63">
        <v>312.22000000000003</v>
      </c>
      <c r="AL63">
        <v>106.41</v>
      </c>
      <c r="AM63">
        <v>0.66</v>
      </c>
      <c r="AN63">
        <v>0.12</v>
      </c>
      <c r="AO63">
        <v>205.15</v>
      </c>
      <c r="AP63">
        <v>0</v>
      </c>
      <c r="AQ63">
        <v>24.05</v>
      </c>
      <c r="AR63">
        <v>0.01</v>
      </c>
      <c r="AS63">
        <v>0</v>
      </c>
      <c r="AT63">
        <v>80</v>
      </c>
      <c r="AU63">
        <v>50</v>
      </c>
      <c r="AV63">
        <v>1</v>
      </c>
      <c r="AW63">
        <v>1</v>
      </c>
      <c r="AZ63">
        <v>6.78</v>
      </c>
      <c r="BA63">
        <v>6.78</v>
      </c>
      <c r="BB63">
        <v>6.78</v>
      </c>
      <c r="BC63">
        <v>6.78</v>
      </c>
      <c r="BD63" t="s">
        <v>6</v>
      </c>
      <c r="BE63" t="s">
        <v>6</v>
      </c>
      <c r="BF63" t="s">
        <v>6</v>
      </c>
      <c r="BG63" t="s">
        <v>6</v>
      </c>
      <c r="BH63">
        <v>0</v>
      </c>
      <c r="BI63">
        <v>1</v>
      </c>
      <c r="BJ63" t="s">
        <v>113</v>
      </c>
      <c r="BM63">
        <v>62001</v>
      </c>
      <c r="BN63">
        <v>0</v>
      </c>
      <c r="BO63" t="s">
        <v>6</v>
      </c>
      <c r="BP63">
        <v>0</v>
      </c>
      <c r="BQ63">
        <v>6</v>
      </c>
      <c r="BR63">
        <v>0</v>
      </c>
      <c r="BS63">
        <v>6.78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80</v>
      </c>
      <c r="CA63">
        <v>50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86"/>
        <v>593</v>
      </c>
      <c r="CQ63">
        <f t="shared" si="67"/>
        <v>721.45979999999997</v>
      </c>
      <c r="CR63">
        <f t="shared" si="68"/>
        <v>1.3560000000000001</v>
      </c>
      <c r="CS63">
        <f t="shared" si="69"/>
        <v>0.2712</v>
      </c>
      <c r="CT63">
        <f t="shared" si="70"/>
        <v>417.30899999999997</v>
      </c>
      <c r="CU63">
        <f t="shared" si="71"/>
        <v>0</v>
      </c>
      <c r="CV63">
        <f t="shared" si="72"/>
        <v>7.2149999999999999</v>
      </c>
      <c r="CW63">
        <f t="shared" si="73"/>
        <v>3.0000000000000001E-3</v>
      </c>
      <c r="CX63">
        <f t="shared" si="74"/>
        <v>0</v>
      </c>
      <c r="CY63">
        <f t="shared" si="75"/>
        <v>173.6</v>
      </c>
      <c r="CZ63">
        <f t="shared" si="76"/>
        <v>108.5</v>
      </c>
      <c r="DC63" t="s">
        <v>6</v>
      </c>
      <c r="DD63" t="s">
        <v>6</v>
      </c>
      <c r="DE63" t="s">
        <v>114</v>
      </c>
      <c r="DF63" t="s">
        <v>114</v>
      </c>
      <c r="DG63" t="s">
        <v>114</v>
      </c>
      <c r="DH63" t="s">
        <v>6</v>
      </c>
      <c r="DI63" t="s">
        <v>114</v>
      </c>
      <c r="DJ63" t="s">
        <v>114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1005</v>
      </c>
      <c r="DV63" t="s">
        <v>17</v>
      </c>
      <c r="DW63" t="s">
        <v>17</v>
      </c>
      <c r="DX63">
        <v>100</v>
      </c>
      <c r="EE63">
        <v>32653442</v>
      </c>
      <c r="EF63">
        <v>6</v>
      </c>
      <c r="EG63" t="s">
        <v>94</v>
      </c>
      <c r="EH63">
        <v>0</v>
      </c>
      <c r="EI63" t="s">
        <v>6</v>
      </c>
      <c r="EJ63">
        <v>1</v>
      </c>
      <c r="EK63">
        <v>62001</v>
      </c>
      <c r="EL63" t="s">
        <v>115</v>
      </c>
      <c r="EM63" t="s">
        <v>116</v>
      </c>
      <c r="EO63" t="s">
        <v>6</v>
      </c>
      <c r="EQ63">
        <v>0</v>
      </c>
      <c r="ER63">
        <v>312.22000000000003</v>
      </c>
      <c r="ES63">
        <v>106.41</v>
      </c>
      <c r="ET63">
        <v>0.66</v>
      </c>
      <c r="EU63">
        <v>0.12</v>
      </c>
      <c r="EV63">
        <v>205.15</v>
      </c>
      <c r="EW63">
        <v>24.05</v>
      </c>
      <c r="EX63">
        <v>0.01</v>
      </c>
      <c r="EY63">
        <v>0</v>
      </c>
      <c r="FQ63">
        <v>0</v>
      </c>
      <c r="FR63">
        <f t="shared" si="77"/>
        <v>0</v>
      </c>
      <c r="FS63">
        <v>0</v>
      </c>
      <c r="FX63">
        <v>80</v>
      </c>
      <c r="FY63">
        <v>50</v>
      </c>
      <c r="GA63" t="s">
        <v>6</v>
      </c>
      <c r="GD63">
        <v>0</v>
      </c>
      <c r="GF63">
        <v>1768856926</v>
      </c>
      <c r="GG63">
        <v>1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78"/>
        <v>0</v>
      </c>
      <c r="GM63">
        <f t="shared" si="79"/>
        <v>876</v>
      </c>
      <c r="GN63">
        <f t="shared" si="80"/>
        <v>876</v>
      </c>
      <c r="GO63">
        <f t="shared" si="81"/>
        <v>0</v>
      </c>
      <c r="GP63">
        <f t="shared" si="82"/>
        <v>0</v>
      </c>
      <c r="GR63">
        <v>0</v>
      </c>
      <c r="GS63">
        <v>3</v>
      </c>
      <c r="GT63">
        <v>0</v>
      </c>
      <c r="GU63" t="s">
        <v>6</v>
      </c>
      <c r="GV63">
        <f t="shared" si="83"/>
        <v>0</v>
      </c>
      <c r="GW63">
        <v>1</v>
      </c>
      <c r="GX63">
        <f t="shared" si="84"/>
        <v>0</v>
      </c>
      <c r="HA63">
        <v>0</v>
      </c>
      <c r="HB63">
        <v>0</v>
      </c>
      <c r="IF63">
        <v>-1</v>
      </c>
      <c r="IK63">
        <v>0</v>
      </c>
    </row>
    <row r="64" spans="1:255" x14ac:dyDescent="0.2">
      <c r="A64" s="2">
        <v>18</v>
      </c>
      <c r="B64" s="2">
        <v>1</v>
      </c>
      <c r="C64" s="2">
        <v>124</v>
      </c>
      <c r="D64" s="2"/>
      <c r="E64" s="2" t="s">
        <v>117</v>
      </c>
      <c r="F64" s="2" t="str">
        <f>'1.Смета.или.Акт'!B112</f>
        <v>03.2.02.11</v>
      </c>
      <c r="G64" s="2" t="str">
        <f>'1.Смета.или.Акт'!C112</f>
        <v>Цемент</v>
      </c>
      <c r="H64" s="2" t="s">
        <v>81</v>
      </c>
      <c r="I64" s="2">
        <f>I62*J64</f>
        <v>6.239999999999999E-3</v>
      </c>
      <c r="J64" s="2">
        <v>1.1999999999999999E-2</v>
      </c>
      <c r="K64" s="2"/>
      <c r="L64" s="2"/>
      <c r="M64" s="2"/>
      <c r="N64" s="2"/>
      <c r="O64" s="2">
        <f t="shared" si="53"/>
        <v>102</v>
      </c>
      <c r="P64" s="2">
        <f t="shared" si="54"/>
        <v>102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34753101</v>
      </c>
      <c r="AB64" s="2">
        <f t="shared" si="64"/>
        <v>16297.89</v>
      </c>
      <c r="AC64" s="2">
        <f>'1.Смета.или.Акт'!F112</f>
        <v>16297.89</v>
      </c>
      <c r="AD64" s="2">
        <f t="shared" ref="AD64:AD81" si="87">ROUND((((ET64)-(EU64))+AE64),2)</f>
        <v>0</v>
      </c>
      <c r="AE64" s="2">
        <f t="shared" ref="AE64:AE81" si="88">ROUND((EU64),2)</f>
        <v>0</v>
      </c>
      <c r="AF64" s="2">
        <f t="shared" ref="AF64:AF81" si="89">ROUND((EV64),2)</f>
        <v>0</v>
      </c>
      <c r="AG64" s="2">
        <f t="shared" si="65"/>
        <v>0</v>
      </c>
      <c r="AH64" s="2">
        <f t="shared" ref="AH64:AH81" si="90">(EW64)</f>
        <v>0</v>
      </c>
      <c r="AI64" s="2">
        <f t="shared" ref="AI64:AI81" si="91">(EX64)</f>
        <v>0</v>
      </c>
      <c r="AJ64" s="2">
        <f t="shared" si="66"/>
        <v>0</v>
      </c>
      <c r="AK64" s="2">
        <v>16297.89</v>
      </c>
      <c r="AL64" s="2">
        <v>16297.89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106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6</v>
      </c>
      <c r="BK64" s="2"/>
      <c r="BL64" s="2"/>
      <c r="BM64" s="2">
        <v>0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106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>IF('1.Смета.или.Акт'!F112=AC64+AD64+AF64,P64+Q64+S64,I64*AB64)</f>
        <v>102</v>
      </c>
      <c r="CQ64" s="2">
        <f t="shared" si="67"/>
        <v>16297.89</v>
      </c>
      <c r="CR64" s="2">
        <f t="shared" si="68"/>
        <v>0</v>
      </c>
      <c r="CS64" s="2">
        <f t="shared" si="69"/>
        <v>0</v>
      </c>
      <c r="CT64" s="2">
        <f t="shared" si="70"/>
        <v>0</v>
      </c>
      <c r="CU64" s="2">
        <f t="shared" si="71"/>
        <v>0</v>
      </c>
      <c r="CV64" s="2">
        <f t="shared" si="72"/>
        <v>0</v>
      </c>
      <c r="CW64" s="2">
        <f t="shared" si="73"/>
        <v>0</v>
      </c>
      <c r="CX64" s="2">
        <f t="shared" si="74"/>
        <v>0</v>
      </c>
      <c r="CY64" s="2">
        <f t="shared" si="75"/>
        <v>0</v>
      </c>
      <c r="CZ64" s="2">
        <f t="shared" si="76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81</v>
      </c>
      <c r="DW64" s="2" t="str">
        <f>'1.Смета.или.Акт'!D112</f>
        <v>т</v>
      </c>
      <c r="DX64" s="2">
        <v>1000</v>
      </c>
      <c r="DY64" s="2"/>
      <c r="DZ64" s="2"/>
      <c r="EA64" s="2"/>
      <c r="EB64" s="2"/>
      <c r="EC64" s="2"/>
      <c r="ED64" s="2"/>
      <c r="EE64" s="2">
        <v>32653299</v>
      </c>
      <c r="EF64" s="2">
        <v>20</v>
      </c>
      <c r="EG64" s="2" t="s">
        <v>27</v>
      </c>
      <c r="EH64" s="2">
        <v>0</v>
      </c>
      <c r="EI64" s="2" t="s">
        <v>6</v>
      </c>
      <c r="EJ64" s="2">
        <v>1</v>
      </c>
      <c r="EK64" s="2">
        <v>0</v>
      </c>
      <c r="EL64" s="2" t="s">
        <v>28</v>
      </c>
      <c r="EM64" s="2" t="s">
        <v>29</v>
      </c>
      <c r="EN64" s="2"/>
      <c r="EO64" s="2" t="s">
        <v>6</v>
      </c>
      <c r="EP64" s="2"/>
      <c r="EQ64" s="2">
        <v>0</v>
      </c>
      <c r="ER64" s="2">
        <v>15978.32</v>
      </c>
      <c r="ES64" s="2">
        <v>16297.89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77"/>
        <v>0</v>
      </c>
      <c r="FS64" s="2">
        <v>0</v>
      </c>
      <c r="FT64" s="2"/>
      <c r="FU64" s="2"/>
      <c r="FV64" s="2"/>
      <c r="FW64" s="2"/>
      <c r="FX64" s="2">
        <v>106</v>
      </c>
      <c r="FY64" s="2">
        <v>65</v>
      </c>
      <c r="FZ64" s="2"/>
      <c r="GA64" s="2" t="s">
        <v>120</v>
      </c>
      <c r="GB64" s="2"/>
      <c r="GC64" s="2"/>
      <c r="GD64" s="2">
        <v>0</v>
      </c>
      <c r="GE64" s="2"/>
      <c r="GF64" s="2">
        <v>1010649641</v>
      </c>
      <c r="GG64" s="2">
        <v>2</v>
      </c>
      <c r="GH64" s="2">
        <v>2</v>
      </c>
      <c r="GI64" s="2">
        <v>-2</v>
      </c>
      <c r="GJ64" s="2">
        <v>0</v>
      </c>
      <c r="GK64" s="2">
        <f>ROUND(R64*(R12)/100,0)</f>
        <v>0</v>
      </c>
      <c r="GL64" s="2">
        <f t="shared" si="78"/>
        <v>0</v>
      </c>
      <c r="GM64" s="2">
        <f t="shared" si="79"/>
        <v>102</v>
      </c>
      <c r="GN64" s="2">
        <f t="shared" si="80"/>
        <v>102</v>
      </c>
      <c r="GO64" s="2">
        <f t="shared" si="81"/>
        <v>0</v>
      </c>
      <c r="GP64" s="2">
        <f t="shared" si="82"/>
        <v>0</v>
      </c>
      <c r="GQ64" s="2"/>
      <c r="GR64" s="2">
        <v>0</v>
      </c>
      <c r="GS64" s="2">
        <v>2</v>
      </c>
      <c r="GT64" s="2">
        <v>0</v>
      </c>
      <c r="GU64" s="2" t="s">
        <v>6</v>
      </c>
      <c r="GV64" s="2">
        <f t="shared" si="83"/>
        <v>0</v>
      </c>
      <c r="GW64" s="2">
        <v>1</v>
      </c>
      <c r="GX64" s="2">
        <f t="shared" si="84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>
        <v>-1</v>
      </c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133</v>
      </c>
      <c r="E65" t="s">
        <v>117</v>
      </c>
      <c r="F65" t="s">
        <v>118</v>
      </c>
      <c r="G65" t="s">
        <v>119</v>
      </c>
      <c r="H65" t="s">
        <v>81</v>
      </c>
      <c r="I65">
        <f>I63*J65</f>
        <v>6.239999999999999E-3</v>
      </c>
      <c r="J65">
        <v>1.1999999999999999E-2</v>
      </c>
      <c r="O65">
        <f t="shared" si="53"/>
        <v>690</v>
      </c>
      <c r="P65">
        <f t="shared" si="54"/>
        <v>690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34753102</v>
      </c>
      <c r="AB65">
        <f t="shared" si="64"/>
        <v>16297.89</v>
      </c>
      <c r="AC65">
        <f t="shared" si="85"/>
        <v>16297.89</v>
      </c>
      <c r="AD65">
        <f t="shared" si="87"/>
        <v>0</v>
      </c>
      <c r="AE65">
        <f t="shared" si="88"/>
        <v>0</v>
      </c>
      <c r="AF65">
        <f t="shared" si="89"/>
        <v>0</v>
      </c>
      <c r="AG65">
        <f t="shared" si="65"/>
        <v>0</v>
      </c>
      <c r="AH65">
        <f t="shared" si="90"/>
        <v>0</v>
      </c>
      <c r="AI65">
        <f t="shared" si="91"/>
        <v>0</v>
      </c>
      <c r="AJ65">
        <f t="shared" si="66"/>
        <v>0</v>
      </c>
      <c r="AK65">
        <v>16297.89</v>
      </c>
      <c r="AL65">
        <v>16297.89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106</v>
      </c>
      <c r="AU65">
        <v>65</v>
      </c>
      <c r="AV65">
        <v>1</v>
      </c>
      <c r="AW65">
        <v>1</v>
      </c>
      <c r="AZ65">
        <v>6.78</v>
      </c>
      <c r="BA65">
        <v>1</v>
      </c>
      <c r="BB65">
        <v>1</v>
      </c>
      <c r="BC65">
        <v>6.78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6</v>
      </c>
      <c r="BM65">
        <v>0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106</v>
      </c>
      <c r="CA65">
        <v>65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86"/>
        <v>690</v>
      </c>
      <c r="CQ65">
        <f t="shared" si="67"/>
        <v>110499.6942</v>
      </c>
      <c r="CR65">
        <f t="shared" si="68"/>
        <v>0</v>
      </c>
      <c r="CS65">
        <f t="shared" si="69"/>
        <v>0</v>
      </c>
      <c r="CT65">
        <f t="shared" si="70"/>
        <v>0</v>
      </c>
      <c r="CU65">
        <f t="shared" si="71"/>
        <v>0</v>
      </c>
      <c r="CV65">
        <f t="shared" si="72"/>
        <v>0</v>
      </c>
      <c r="CW65">
        <f t="shared" si="73"/>
        <v>0</v>
      </c>
      <c r="CX65">
        <f t="shared" si="74"/>
        <v>0</v>
      </c>
      <c r="CY65">
        <f t="shared" si="75"/>
        <v>0</v>
      </c>
      <c r="CZ65">
        <f t="shared" si="76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81</v>
      </c>
      <c r="DW65" t="s">
        <v>81</v>
      </c>
      <c r="DX65">
        <v>1000</v>
      </c>
      <c r="EE65">
        <v>32653299</v>
      </c>
      <c r="EF65">
        <v>20</v>
      </c>
      <c r="EG65" t="s">
        <v>27</v>
      </c>
      <c r="EH65">
        <v>0</v>
      </c>
      <c r="EI65" t="s">
        <v>6</v>
      </c>
      <c r="EJ65">
        <v>1</v>
      </c>
      <c r="EK65">
        <v>0</v>
      </c>
      <c r="EL65" t="s">
        <v>28</v>
      </c>
      <c r="EM65" t="s">
        <v>29</v>
      </c>
      <c r="EO65" t="s">
        <v>6</v>
      </c>
      <c r="EQ65">
        <v>0</v>
      </c>
      <c r="ER65">
        <v>108333</v>
      </c>
      <c r="ES65">
        <v>16297.89</v>
      </c>
      <c r="ET65">
        <v>0</v>
      </c>
      <c r="EU65">
        <v>0</v>
      </c>
      <c r="EV65">
        <v>0</v>
      </c>
      <c r="EW65">
        <v>0</v>
      </c>
      <c r="EX65">
        <v>0</v>
      </c>
      <c r="EZ65">
        <v>5</v>
      </c>
      <c r="FC65">
        <v>0</v>
      </c>
      <c r="FD65">
        <v>18</v>
      </c>
      <c r="FF65">
        <v>108333</v>
      </c>
      <c r="FQ65">
        <v>0</v>
      </c>
      <c r="FR65">
        <f t="shared" si="77"/>
        <v>0</v>
      </c>
      <c r="FS65">
        <v>0</v>
      </c>
      <c r="FX65">
        <v>106</v>
      </c>
      <c r="FY65">
        <v>65</v>
      </c>
      <c r="GA65" t="s">
        <v>120</v>
      </c>
      <c r="GD65">
        <v>0</v>
      </c>
      <c r="GF65">
        <v>1010649641</v>
      </c>
      <c r="GG65">
        <v>1</v>
      </c>
      <c r="GH65">
        <v>3</v>
      </c>
      <c r="GI65">
        <v>4</v>
      </c>
      <c r="GJ65">
        <v>0</v>
      </c>
      <c r="GK65">
        <f>ROUND(R65*(S12)/100,0)</f>
        <v>0</v>
      </c>
      <c r="GL65">
        <f t="shared" si="78"/>
        <v>0</v>
      </c>
      <c r="GM65">
        <f t="shared" si="79"/>
        <v>690</v>
      </c>
      <c r="GN65">
        <f t="shared" si="80"/>
        <v>690</v>
      </c>
      <c r="GO65">
        <f t="shared" si="81"/>
        <v>0</v>
      </c>
      <c r="GP65">
        <f t="shared" si="82"/>
        <v>0</v>
      </c>
      <c r="GR65">
        <v>1</v>
      </c>
      <c r="GS65">
        <v>1</v>
      </c>
      <c r="GT65">
        <v>0</v>
      </c>
      <c r="GU65" t="s">
        <v>6</v>
      </c>
      <c r="GV65">
        <f t="shared" si="83"/>
        <v>0</v>
      </c>
      <c r="GW65">
        <v>1</v>
      </c>
      <c r="GX65">
        <f t="shared" si="84"/>
        <v>0</v>
      </c>
      <c r="HA65">
        <v>0</v>
      </c>
      <c r="HB65">
        <v>0</v>
      </c>
      <c r="IF65">
        <v>-1</v>
      </c>
      <c r="IK65">
        <v>0</v>
      </c>
    </row>
    <row r="66" spans="1:255" x14ac:dyDescent="0.2">
      <c r="A66" s="2">
        <v>17</v>
      </c>
      <c r="B66" s="2">
        <v>1</v>
      </c>
      <c r="C66" s="2">
        <f>ROW(SmtRes!A140)</f>
        <v>140</v>
      </c>
      <c r="D66" s="2">
        <f>ROW(EtalonRes!A140)</f>
        <v>140</v>
      </c>
      <c r="E66" s="2" t="s">
        <v>121</v>
      </c>
      <c r="F66" s="2" t="s">
        <v>122</v>
      </c>
      <c r="G66" s="2" t="s">
        <v>123</v>
      </c>
      <c r="H66" s="2" t="s">
        <v>17</v>
      </c>
      <c r="I66" s="2">
        <f>'1.Смета.или.Акт'!E114</f>
        <v>0.52</v>
      </c>
      <c r="J66" s="2">
        <v>0</v>
      </c>
      <c r="K66" s="2"/>
      <c r="L66" s="2"/>
      <c r="M66" s="2"/>
      <c r="N66" s="2"/>
      <c r="O66" s="2">
        <f t="shared" si="53"/>
        <v>151</v>
      </c>
      <c r="P66" s="2">
        <f t="shared" si="54"/>
        <v>119</v>
      </c>
      <c r="Q66" s="2">
        <f t="shared" si="55"/>
        <v>4</v>
      </c>
      <c r="R66" s="2">
        <f t="shared" si="56"/>
        <v>1</v>
      </c>
      <c r="S66" s="2">
        <f t="shared" si="57"/>
        <v>28</v>
      </c>
      <c r="T66" s="2">
        <f t="shared" si="58"/>
        <v>0</v>
      </c>
      <c r="U66" s="2">
        <f t="shared" si="59"/>
        <v>3.2551999999999999</v>
      </c>
      <c r="V66" s="2">
        <f t="shared" si="60"/>
        <v>5.2000000000000005E-2</v>
      </c>
      <c r="W66" s="2">
        <f t="shared" si="61"/>
        <v>0</v>
      </c>
      <c r="X66" s="2">
        <f t="shared" si="62"/>
        <v>34</v>
      </c>
      <c r="Y66" s="2">
        <f t="shared" si="63"/>
        <v>18</v>
      </c>
      <c r="Z66" s="2"/>
      <c r="AA66" s="2">
        <v>34753101</v>
      </c>
      <c r="AB66" s="2">
        <f>'1.Смета.или.Акт'!F114</f>
        <v>292.43</v>
      </c>
      <c r="AC66" s="2">
        <f t="shared" si="85"/>
        <v>229.76</v>
      </c>
      <c r="AD66" s="2">
        <f>'1.Смета.или.Акт'!H114</f>
        <v>7.96</v>
      </c>
      <c r="AE66" s="2">
        <f>'1.Смета.или.Акт'!I114</f>
        <v>1.22</v>
      </c>
      <c r="AF66" s="2">
        <f>'1.Смета.или.Акт'!G114</f>
        <v>54.71</v>
      </c>
      <c r="AG66" s="2">
        <f t="shared" si="65"/>
        <v>0</v>
      </c>
      <c r="AH66" s="2">
        <f t="shared" si="90"/>
        <v>6.26</v>
      </c>
      <c r="AI66" s="2">
        <f t="shared" si="91"/>
        <v>0.1</v>
      </c>
      <c r="AJ66" s="2">
        <f t="shared" si="66"/>
        <v>0</v>
      </c>
      <c r="AK66" s="2">
        <v>292.43</v>
      </c>
      <c r="AL66" s="2">
        <v>229.76</v>
      </c>
      <c r="AM66" s="2">
        <v>7.96</v>
      </c>
      <c r="AN66" s="2">
        <v>1.22</v>
      </c>
      <c r="AO66" s="2">
        <v>54.71</v>
      </c>
      <c r="AP66" s="2">
        <v>0</v>
      </c>
      <c r="AQ66" s="2">
        <v>6.26</v>
      </c>
      <c r="AR66" s="2">
        <v>0.1</v>
      </c>
      <c r="AS66" s="2">
        <v>0</v>
      </c>
      <c r="AT66" s="2">
        <f>'1.Смета.или.Акт'!E115</f>
        <v>118</v>
      </c>
      <c r="AU66" s="2">
        <f>'1.Смета.или.Акт'!E116</f>
        <v>63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0</v>
      </c>
      <c r="BI66" s="2">
        <v>1</v>
      </c>
      <c r="BJ66" s="2" t="s">
        <v>124</v>
      </c>
      <c r="BK66" s="2"/>
      <c r="BL66" s="2"/>
      <c r="BM66" s="2">
        <v>10001</v>
      </c>
      <c r="BN66" s="2">
        <v>0</v>
      </c>
      <c r="BO66" s="2" t="s">
        <v>6</v>
      </c>
      <c r="BP66" s="2">
        <v>0</v>
      </c>
      <c r="BQ66" s="2">
        <v>1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118</v>
      </c>
      <c r="CA66" s="2">
        <v>63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>IF('1.Смета.или.Акт'!F114=AC66+AD66+AF66,P66+Q66+S66,I66*AB66)</f>
        <v>151</v>
      </c>
      <c r="CQ66" s="2">
        <f t="shared" si="67"/>
        <v>229.76</v>
      </c>
      <c r="CR66" s="2">
        <f t="shared" si="68"/>
        <v>7.96</v>
      </c>
      <c r="CS66" s="2">
        <f t="shared" si="69"/>
        <v>1.22</v>
      </c>
      <c r="CT66" s="2">
        <f t="shared" si="70"/>
        <v>54.71</v>
      </c>
      <c r="CU66" s="2">
        <f t="shared" si="71"/>
        <v>0</v>
      </c>
      <c r="CV66" s="2">
        <f t="shared" si="72"/>
        <v>6.26</v>
      </c>
      <c r="CW66" s="2">
        <f t="shared" si="73"/>
        <v>0.1</v>
      </c>
      <c r="CX66" s="2">
        <f t="shared" si="74"/>
        <v>0</v>
      </c>
      <c r="CY66" s="2">
        <f t="shared" si="75"/>
        <v>34.22</v>
      </c>
      <c r="CZ66" s="2">
        <f t="shared" si="76"/>
        <v>18.27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1005</v>
      </c>
      <c r="DV66" s="2" t="s">
        <v>17</v>
      </c>
      <c r="DW66" s="2" t="str">
        <f>'1.Смета.или.Акт'!D114</f>
        <v>100 м2</v>
      </c>
      <c r="DX66" s="2">
        <v>100</v>
      </c>
      <c r="DY66" s="2"/>
      <c r="DZ66" s="2"/>
      <c r="EA66" s="2"/>
      <c r="EB66" s="2"/>
      <c r="EC66" s="2"/>
      <c r="ED66" s="2"/>
      <c r="EE66" s="2">
        <v>32653358</v>
      </c>
      <c r="EF66" s="2">
        <v>1</v>
      </c>
      <c r="EG66" s="2" t="s">
        <v>20</v>
      </c>
      <c r="EH66" s="2">
        <v>0</v>
      </c>
      <c r="EI66" s="2" t="s">
        <v>6</v>
      </c>
      <c r="EJ66" s="2">
        <v>1</v>
      </c>
      <c r="EK66" s="2">
        <v>10001</v>
      </c>
      <c r="EL66" s="2" t="s">
        <v>46</v>
      </c>
      <c r="EM66" s="2" t="s">
        <v>47</v>
      </c>
      <c r="EN66" s="2"/>
      <c r="EO66" s="2" t="s">
        <v>6</v>
      </c>
      <c r="EP66" s="2"/>
      <c r="EQ66" s="2">
        <v>0</v>
      </c>
      <c r="ER66" s="2">
        <v>292.43</v>
      </c>
      <c r="ES66" s="2">
        <v>229.76</v>
      </c>
      <c r="ET66" s="2">
        <v>7.96</v>
      </c>
      <c r="EU66" s="2">
        <v>1.22</v>
      </c>
      <c r="EV66" s="2">
        <v>54.71</v>
      </c>
      <c r="EW66" s="2">
        <v>6.26</v>
      </c>
      <c r="EX66" s="2">
        <v>0.1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77"/>
        <v>0</v>
      </c>
      <c r="FS66" s="2">
        <v>0</v>
      </c>
      <c r="FT66" s="2"/>
      <c r="FU66" s="2"/>
      <c r="FV66" s="2"/>
      <c r="FW66" s="2"/>
      <c r="FX66" s="2">
        <v>118</v>
      </c>
      <c r="FY66" s="2">
        <v>63</v>
      </c>
      <c r="FZ66" s="2"/>
      <c r="GA66" s="2" t="s">
        <v>6</v>
      </c>
      <c r="GB66" s="2"/>
      <c r="GC66" s="2"/>
      <c r="GD66" s="2">
        <v>0</v>
      </c>
      <c r="GE66" s="2"/>
      <c r="GF66" s="2">
        <v>-943118330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78"/>
        <v>0</v>
      </c>
      <c r="GM66" s="2">
        <f t="shared" si="79"/>
        <v>203</v>
      </c>
      <c r="GN66" s="2">
        <f t="shared" si="80"/>
        <v>203</v>
      </c>
      <c r="GO66" s="2">
        <f t="shared" si="81"/>
        <v>0</v>
      </c>
      <c r="GP66" s="2">
        <f t="shared" si="82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83"/>
        <v>0</v>
      </c>
      <c r="GW66" s="2">
        <v>1</v>
      </c>
      <c r="GX66" s="2">
        <f t="shared" si="84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>
        <v>-1</v>
      </c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C67">
        <f>ROW(SmtRes!A146)</f>
        <v>146</v>
      </c>
      <c r="D67">
        <f>ROW(EtalonRes!A146)</f>
        <v>146</v>
      </c>
      <c r="E67" t="s">
        <v>121</v>
      </c>
      <c r="F67" t="s">
        <v>122</v>
      </c>
      <c r="G67" t="s">
        <v>123</v>
      </c>
      <c r="H67" t="s">
        <v>17</v>
      </c>
      <c r="I67">
        <f>'1.Смета.или.Акт'!E114</f>
        <v>0.52</v>
      </c>
      <c r="J67">
        <v>0</v>
      </c>
      <c r="O67">
        <f t="shared" si="53"/>
        <v>1031</v>
      </c>
      <c r="P67">
        <f t="shared" si="54"/>
        <v>810</v>
      </c>
      <c r="Q67">
        <f t="shared" si="55"/>
        <v>28</v>
      </c>
      <c r="R67">
        <f t="shared" si="56"/>
        <v>4</v>
      </c>
      <c r="S67">
        <f t="shared" si="57"/>
        <v>193</v>
      </c>
      <c r="T67">
        <f t="shared" si="58"/>
        <v>0</v>
      </c>
      <c r="U67">
        <f t="shared" si="59"/>
        <v>3.2551999999999999</v>
      </c>
      <c r="V67">
        <f t="shared" si="60"/>
        <v>5.2000000000000005E-2</v>
      </c>
      <c r="W67">
        <f t="shared" si="61"/>
        <v>0</v>
      </c>
      <c r="X67">
        <f t="shared" si="62"/>
        <v>232</v>
      </c>
      <c r="Y67">
        <f t="shared" si="63"/>
        <v>124</v>
      </c>
      <c r="AA67">
        <v>34753102</v>
      </c>
      <c r="AB67">
        <f t="shared" si="64"/>
        <v>292.43</v>
      </c>
      <c r="AC67">
        <f t="shared" si="85"/>
        <v>229.76</v>
      </c>
      <c r="AD67">
        <f t="shared" si="87"/>
        <v>7.96</v>
      </c>
      <c r="AE67">
        <f t="shared" si="88"/>
        <v>1.22</v>
      </c>
      <c r="AF67">
        <f t="shared" si="89"/>
        <v>54.71</v>
      </c>
      <c r="AG67">
        <f t="shared" si="65"/>
        <v>0</v>
      </c>
      <c r="AH67">
        <f t="shared" si="90"/>
        <v>6.26</v>
      </c>
      <c r="AI67">
        <f t="shared" si="91"/>
        <v>0.1</v>
      </c>
      <c r="AJ67">
        <f t="shared" si="66"/>
        <v>0</v>
      </c>
      <c r="AK67">
        <v>292.43</v>
      </c>
      <c r="AL67">
        <v>229.76</v>
      </c>
      <c r="AM67">
        <v>7.96</v>
      </c>
      <c r="AN67">
        <v>1.22</v>
      </c>
      <c r="AO67">
        <v>54.71</v>
      </c>
      <c r="AP67">
        <v>0</v>
      </c>
      <c r="AQ67">
        <v>6.26</v>
      </c>
      <c r="AR67">
        <v>0.1</v>
      </c>
      <c r="AS67">
        <v>0</v>
      </c>
      <c r="AT67">
        <v>118</v>
      </c>
      <c r="AU67">
        <v>63</v>
      </c>
      <c r="AV67">
        <v>1</v>
      </c>
      <c r="AW67">
        <v>1</v>
      </c>
      <c r="AZ67">
        <v>6.78</v>
      </c>
      <c r="BA67">
        <v>6.78</v>
      </c>
      <c r="BB67">
        <v>6.78</v>
      </c>
      <c r="BC67">
        <v>6.78</v>
      </c>
      <c r="BD67" t="s">
        <v>6</v>
      </c>
      <c r="BE67" t="s">
        <v>6</v>
      </c>
      <c r="BF67" t="s">
        <v>6</v>
      </c>
      <c r="BG67" t="s">
        <v>6</v>
      </c>
      <c r="BH67">
        <v>0</v>
      </c>
      <c r="BI67">
        <v>1</v>
      </c>
      <c r="BJ67" t="s">
        <v>124</v>
      </c>
      <c r="BM67">
        <v>10001</v>
      </c>
      <c r="BN67">
        <v>0</v>
      </c>
      <c r="BO67" t="s">
        <v>6</v>
      </c>
      <c r="BP67">
        <v>0</v>
      </c>
      <c r="BQ67">
        <v>1</v>
      </c>
      <c r="BR67">
        <v>0</v>
      </c>
      <c r="BS67">
        <v>6.78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118</v>
      </c>
      <c r="CA67">
        <v>63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86"/>
        <v>1031</v>
      </c>
      <c r="CQ67">
        <f t="shared" si="67"/>
        <v>1557.7728</v>
      </c>
      <c r="CR67">
        <f t="shared" si="68"/>
        <v>53.968800000000002</v>
      </c>
      <c r="CS67">
        <f t="shared" si="69"/>
        <v>8.2715999999999994</v>
      </c>
      <c r="CT67">
        <f t="shared" si="70"/>
        <v>370.93380000000002</v>
      </c>
      <c r="CU67">
        <f t="shared" si="71"/>
        <v>0</v>
      </c>
      <c r="CV67">
        <f t="shared" si="72"/>
        <v>6.26</v>
      </c>
      <c r="CW67">
        <f t="shared" si="73"/>
        <v>0.1</v>
      </c>
      <c r="CX67">
        <f t="shared" si="74"/>
        <v>0</v>
      </c>
      <c r="CY67">
        <f t="shared" si="75"/>
        <v>232.46</v>
      </c>
      <c r="CZ67">
        <f t="shared" si="76"/>
        <v>124.11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1005</v>
      </c>
      <c r="DV67" t="s">
        <v>17</v>
      </c>
      <c r="DW67" t="s">
        <v>17</v>
      </c>
      <c r="DX67">
        <v>100</v>
      </c>
      <c r="EE67">
        <v>32653358</v>
      </c>
      <c r="EF67">
        <v>1</v>
      </c>
      <c r="EG67" t="s">
        <v>20</v>
      </c>
      <c r="EH67">
        <v>0</v>
      </c>
      <c r="EI67" t="s">
        <v>6</v>
      </c>
      <c r="EJ67">
        <v>1</v>
      </c>
      <c r="EK67">
        <v>10001</v>
      </c>
      <c r="EL67" t="s">
        <v>46</v>
      </c>
      <c r="EM67" t="s">
        <v>47</v>
      </c>
      <c r="EO67" t="s">
        <v>6</v>
      </c>
      <c r="EQ67">
        <v>0</v>
      </c>
      <c r="ER67">
        <v>292.43</v>
      </c>
      <c r="ES67">
        <v>229.76</v>
      </c>
      <c r="ET67">
        <v>7.96</v>
      </c>
      <c r="EU67">
        <v>1.22</v>
      </c>
      <c r="EV67">
        <v>54.71</v>
      </c>
      <c r="EW67">
        <v>6.26</v>
      </c>
      <c r="EX67">
        <v>0.1</v>
      </c>
      <c r="EY67">
        <v>0</v>
      </c>
      <c r="FQ67">
        <v>0</v>
      </c>
      <c r="FR67">
        <f t="shared" si="77"/>
        <v>0</v>
      </c>
      <c r="FS67">
        <v>0</v>
      </c>
      <c r="FX67">
        <v>118</v>
      </c>
      <c r="FY67">
        <v>63</v>
      </c>
      <c r="GA67" t="s">
        <v>6</v>
      </c>
      <c r="GD67">
        <v>0</v>
      </c>
      <c r="GF67">
        <v>-943118330</v>
      </c>
      <c r="GG67">
        <v>1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78"/>
        <v>0</v>
      </c>
      <c r="GM67">
        <f t="shared" si="79"/>
        <v>1387</v>
      </c>
      <c r="GN67">
        <f t="shared" si="80"/>
        <v>1387</v>
      </c>
      <c r="GO67">
        <f t="shared" si="81"/>
        <v>0</v>
      </c>
      <c r="GP67">
        <f t="shared" si="82"/>
        <v>0</v>
      </c>
      <c r="GR67">
        <v>0</v>
      </c>
      <c r="GS67">
        <v>3</v>
      </c>
      <c r="GT67">
        <v>0</v>
      </c>
      <c r="GU67" t="s">
        <v>6</v>
      </c>
      <c r="GV67">
        <f t="shared" si="83"/>
        <v>0</v>
      </c>
      <c r="GW67">
        <v>1</v>
      </c>
      <c r="GX67">
        <f t="shared" si="84"/>
        <v>0</v>
      </c>
      <c r="HA67">
        <v>0</v>
      </c>
      <c r="HB67">
        <v>0</v>
      </c>
      <c r="IF67">
        <v>-1</v>
      </c>
      <c r="IK67">
        <v>0</v>
      </c>
    </row>
    <row r="68" spans="1:255" x14ac:dyDescent="0.2">
      <c r="A68" s="2">
        <v>17</v>
      </c>
      <c r="B68" s="2">
        <v>1</v>
      </c>
      <c r="C68" s="2">
        <f>ROW(SmtRes!A157)</f>
        <v>157</v>
      </c>
      <c r="D68" s="2">
        <f>ROW(EtalonRes!A157)</f>
        <v>157</v>
      </c>
      <c r="E68" s="2" t="s">
        <v>125</v>
      </c>
      <c r="F68" s="2" t="s">
        <v>126</v>
      </c>
      <c r="G68" s="2" t="s">
        <v>127</v>
      </c>
      <c r="H68" s="2" t="s">
        <v>17</v>
      </c>
      <c r="I68" s="2">
        <f>'1.Смета.или.Акт'!E118</f>
        <v>0.38</v>
      </c>
      <c r="J68" s="2">
        <v>0</v>
      </c>
      <c r="K68" s="2"/>
      <c r="L68" s="2"/>
      <c r="M68" s="2"/>
      <c r="N68" s="2"/>
      <c r="O68" s="2">
        <f t="shared" si="53"/>
        <v>445</v>
      </c>
      <c r="P68" s="2">
        <f t="shared" si="54"/>
        <v>266</v>
      </c>
      <c r="Q68" s="2">
        <f t="shared" si="55"/>
        <v>3</v>
      </c>
      <c r="R68" s="2">
        <f t="shared" si="56"/>
        <v>1</v>
      </c>
      <c r="S68" s="2">
        <f t="shared" si="57"/>
        <v>176</v>
      </c>
      <c r="T68" s="2">
        <f t="shared" si="58"/>
        <v>0</v>
      </c>
      <c r="U68" s="2">
        <f t="shared" si="59"/>
        <v>19.383800000000001</v>
      </c>
      <c r="V68" s="2">
        <f t="shared" si="60"/>
        <v>4.5600000000000002E-2</v>
      </c>
      <c r="W68" s="2">
        <f t="shared" si="61"/>
        <v>0</v>
      </c>
      <c r="X68" s="2">
        <f t="shared" si="62"/>
        <v>186</v>
      </c>
      <c r="Y68" s="2">
        <f t="shared" si="63"/>
        <v>97</v>
      </c>
      <c r="Z68" s="2"/>
      <c r="AA68" s="2">
        <v>34753101</v>
      </c>
      <c r="AB68" s="2">
        <f>'1.Смета.или.Акт'!F118</f>
        <v>1169.1400000000001</v>
      </c>
      <c r="AC68" s="2">
        <f t="shared" si="85"/>
        <v>698.94</v>
      </c>
      <c r="AD68" s="2">
        <f>'1.Смета.или.Акт'!H118</f>
        <v>7.54</v>
      </c>
      <c r="AE68" s="2">
        <f>'1.Смета.или.Акт'!I118</f>
        <v>1.42</v>
      </c>
      <c r="AF68" s="2">
        <f>'1.Смета.или.Акт'!G118</f>
        <v>462.66</v>
      </c>
      <c r="AG68" s="2">
        <f t="shared" si="65"/>
        <v>0</v>
      </c>
      <c r="AH68" s="2">
        <f t="shared" si="90"/>
        <v>51.01</v>
      </c>
      <c r="AI68" s="2">
        <f t="shared" si="91"/>
        <v>0.12</v>
      </c>
      <c r="AJ68" s="2">
        <f t="shared" si="66"/>
        <v>0</v>
      </c>
      <c r="AK68" s="2">
        <v>1169.1400000000001</v>
      </c>
      <c r="AL68" s="2">
        <v>698.94</v>
      </c>
      <c r="AM68" s="2">
        <v>7.54</v>
      </c>
      <c r="AN68" s="2">
        <v>1.42</v>
      </c>
      <c r="AO68" s="2">
        <v>462.66</v>
      </c>
      <c r="AP68" s="2">
        <v>0</v>
      </c>
      <c r="AQ68" s="2">
        <v>51.01</v>
      </c>
      <c r="AR68" s="2">
        <v>0.12</v>
      </c>
      <c r="AS68" s="2">
        <v>0</v>
      </c>
      <c r="AT68" s="2">
        <f>'1.Смета.или.Акт'!E119</f>
        <v>105</v>
      </c>
      <c r="AU68" s="2">
        <f>'1.Смета.или.Акт'!E120</f>
        <v>55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1</v>
      </c>
      <c r="BJ68" s="2" t="s">
        <v>128</v>
      </c>
      <c r="BK68" s="2"/>
      <c r="BL68" s="2"/>
      <c r="BM68" s="2">
        <v>15001</v>
      </c>
      <c r="BN68" s="2">
        <v>0</v>
      </c>
      <c r="BO68" s="2" t="s">
        <v>6</v>
      </c>
      <c r="BP68" s="2">
        <v>0</v>
      </c>
      <c r="BQ68" s="2">
        <v>1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105</v>
      </c>
      <c r="CA68" s="2">
        <v>55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>IF('1.Смета.или.Акт'!F118=AC68+AD68+AF68,P68+Q68+S68,I68*AB68)</f>
        <v>445</v>
      </c>
      <c r="CQ68" s="2">
        <f t="shared" si="67"/>
        <v>698.94</v>
      </c>
      <c r="CR68" s="2">
        <f t="shared" si="68"/>
        <v>7.54</v>
      </c>
      <c r="CS68" s="2">
        <f t="shared" si="69"/>
        <v>1.42</v>
      </c>
      <c r="CT68" s="2">
        <f t="shared" si="70"/>
        <v>462.66</v>
      </c>
      <c r="CU68" s="2">
        <f t="shared" si="71"/>
        <v>0</v>
      </c>
      <c r="CV68" s="2">
        <f t="shared" si="72"/>
        <v>51.01</v>
      </c>
      <c r="CW68" s="2">
        <f t="shared" si="73"/>
        <v>0.12</v>
      </c>
      <c r="CX68" s="2">
        <f t="shared" si="74"/>
        <v>0</v>
      </c>
      <c r="CY68" s="2">
        <f t="shared" si="75"/>
        <v>185.85</v>
      </c>
      <c r="CZ68" s="2">
        <f t="shared" si="76"/>
        <v>97.35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1005</v>
      </c>
      <c r="DV68" s="2" t="s">
        <v>17</v>
      </c>
      <c r="DW68" s="2" t="str">
        <f>'1.Смета.или.Акт'!D118</f>
        <v>100 м2</v>
      </c>
      <c r="DX68" s="2">
        <v>100</v>
      </c>
      <c r="DY68" s="2"/>
      <c r="DZ68" s="2"/>
      <c r="EA68" s="2"/>
      <c r="EB68" s="2"/>
      <c r="EC68" s="2"/>
      <c r="ED68" s="2"/>
      <c r="EE68" s="2">
        <v>32653384</v>
      </c>
      <c r="EF68" s="2">
        <v>1</v>
      </c>
      <c r="EG68" s="2" t="s">
        <v>20</v>
      </c>
      <c r="EH68" s="2">
        <v>0</v>
      </c>
      <c r="EI68" s="2" t="s">
        <v>6</v>
      </c>
      <c r="EJ68" s="2">
        <v>1</v>
      </c>
      <c r="EK68" s="2">
        <v>15001</v>
      </c>
      <c r="EL68" s="2" t="s">
        <v>21</v>
      </c>
      <c r="EM68" s="2" t="s">
        <v>22</v>
      </c>
      <c r="EN68" s="2"/>
      <c r="EO68" s="2" t="s">
        <v>6</v>
      </c>
      <c r="EP68" s="2"/>
      <c r="EQ68" s="2">
        <v>0</v>
      </c>
      <c r="ER68" s="2">
        <v>1169.1400000000001</v>
      </c>
      <c r="ES68" s="2">
        <v>698.94</v>
      </c>
      <c r="ET68" s="2">
        <v>7.54</v>
      </c>
      <c r="EU68" s="2">
        <v>1.42</v>
      </c>
      <c r="EV68" s="2">
        <v>462.66</v>
      </c>
      <c r="EW68" s="2">
        <v>51.01</v>
      </c>
      <c r="EX68" s="2">
        <v>0.12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77"/>
        <v>0</v>
      </c>
      <c r="FS68" s="2">
        <v>0</v>
      </c>
      <c r="FT68" s="2"/>
      <c r="FU68" s="2"/>
      <c r="FV68" s="2"/>
      <c r="FW68" s="2"/>
      <c r="FX68" s="2">
        <v>105</v>
      </c>
      <c r="FY68" s="2">
        <v>55</v>
      </c>
      <c r="FZ68" s="2"/>
      <c r="GA68" s="2" t="s">
        <v>6</v>
      </c>
      <c r="GB68" s="2"/>
      <c r="GC68" s="2"/>
      <c r="GD68" s="2">
        <v>0</v>
      </c>
      <c r="GE68" s="2"/>
      <c r="GF68" s="2">
        <v>-708032410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78"/>
        <v>0</v>
      </c>
      <c r="GM68" s="2">
        <f t="shared" si="79"/>
        <v>728</v>
      </c>
      <c r="GN68" s="2">
        <f t="shared" si="80"/>
        <v>728</v>
      </c>
      <c r="GO68" s="2">
        <f t="shared" si="81"/>
        <v>0</v>
      </c>
      <c r="GP68" s="2">
        <f t="shared" si="82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83"/>
        <v>0</v>
      </c>
      <c r="GW68" s="2">
        <v>1</v>
      </c>
      <c r="GX68" s="2">
        <f t="shared" si="84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>
        <v>-1</v>
      </c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ROW(SmtRes!A168)</f>
        <v>168</v>
      </c>
      <c r="D69">
        <f>ROW(EtalonRes!A168)</f>
        <v>168</v>
      </c>
      <c r="E69" t="s">
        <v>125</v>
      </c>
      <c r="F69" t="s">
        <v>126</v>
      </c>
      <c r="G69" t="s">
        <v>127</v>
      </c>
      <c r="H69" t="s">
        <v>17</v>
      </c>
      <c r="I69">
        <f>'1.Смета.или.Акт'!E118</f>
        <v>0.38</v>
      </c>
      <c r="J69">
        <v>0</v>
      </c>
      <c r="O69">
        <f t="shared" si="53"/>
        <v>3012</v>
      </c>
      <c r="P69">
        <f t="shared" si="54"/>
        <v>1801</v>
      </c>
      <c r="Q69">
        <f t="shared" si="55"/>
        <v>19</v>
      </c>
      <c r="R69">
        <f t="shared" si="56"/>
        <v>4</v>
      </c>
      <c r="S69">
        <f t="shared" si="57"/>
        <v>1192</v>
      </c>
      <c r="T69">
        <f t="shared" si="58"/>
        <v>0</v>
      </c>
      <c r="U69">
        <f t="shared" si="59"/>
        <v>19.383800000000001</v>
      </c>
      <c r="V69">
        <f t="shared" si="60"/>
        <v>4.5600000000000002E-2</v>
      </c>
      <c r="W69">
        <f t="shared" si="61"/>
        <v>0</v>
      </c>
      <c r="X69">
        <f t="shared" si="62"/>
        <v>1256</v>
      </c>
      <c r="Y69">
        <f t="shared" si="63"/>
        <v>658</v>
      </c>
      <c r="AA69">
        <v>34753102</v>
      </c>
      <c r="AB69">
        <f t="shared" si="64"/>
        <v>1169.1400000000001</v>
      </c>
      <c r="AC69">
        <f t="shared" si="85"/>
        <v>698.94</v>
      </c>
      <c r="AD69">
        <f t="shared" si="87"/>
        <v>7.54</v>
      </c>
      <c r="AE69">
        <f t="shared" si="88"/>
        <v>1.42</v>
      </c>
      <c r="AF69">
        <f t="shared" si="89"/>
        <v>462.66</v>
      </c>
      <c r="AG69">
        <f t="shared" si="65"/>
        <v>0</v>
      </c>
      <c r="AH69">
        <f t="shared" si="90"/>
        <v>51.01</v>
      </c>
      <c r="AI69">
        <f t="shared" si="91"/>
        <v>0.12</v>
      </c>
      <c r="AJ69">
        <f t="shared" si="66"/>
        <v>0</v>
      </c>
      <c r="AK69">
        <v>1169.1400000000001</v>
      </c>
      <c r="AL69">
        <v>698.94</v>
      </c>
      <c r="AM69">
        <v>7.54</v>
      </c>
      <c r="AN69">
        <v>1.42</v>
      </c>
      <c r="AO69">
        <v>462.66</v>
      </c>
      <c r="AP69">
        <v>0</v>
      </c>
      <c r="AQ69">
        <v>51.01</v>
      </c>
      <c r="AR69">
        <v>0.12</v>
      </c>
      <c r="AS69">
        <v>0</v>
      </c>
      <c r="AT69">
        <v>105</v>
      </c>
      <c r="AU69">
        <v>55</v>
      </c>
      <c r="AV69">
        <v>1</v>
      </c>
      <c r="AW69">
        <v>1</v>
      </c>
      <c r="AZ69">
        <v>6.78</v>
      </c>
      <c r="BA69">
        <v>6.78</v>
      </c>
      <c r="BB69">
        <v>6.78</v>
      </c>
      <c r="BC69">
        <v>6.78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1</v>
      </c>
      <c r="BJ69" t="s">
        <v>128</v>
      </c>
      <c r="BM69">
        <v>15001</v>
      </c>
      <c r="BN69">
        <v>0</v>
      </c>
      <c r="BO69" t="s">
        <v>6</v>
      </c>
      <c r="BP69">
        <v>0</v>
      </c>
      <c r="BQ69">
        <v>1</v>
      </c>
      <c r="BR69">
        <v>0</v>
      </c>
      <c r="BS69">
        <v>6.78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105</v>
      </c>
      <c r="CA69">
        <v>55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86"/>
        <v>3012</v>
      </c>
      <c r="CQ69">
        <f t="shared" si="67"/>
        <v>4738.8132000000005</v>
      </c>
      <c r="CR69">
        <f t="shared" si="68"/>
        <v>51.121200000000002</v>
      </c>
      <c r="CS69">
        <f t="shared" si="69"/>
        <v>9.6275999999999993</v>
      </c>
      <c r="CT69">
        <f t="shared" si="70"/>
        <v>3136.8348000000001</v>
      </c>
      <c r="CU69">
        <f t="shared" si="71"/>
        <v>0</v>
      </c>
      <c r="CV69">
        <f t="shared" si="72"/>
        <v>51.01</v>
      </c>
      <c r="CW69">
        <f t="shared" si="73"/>
        <v>0.12</v>
      </c>
      <c r="CX69">
        <f t="shared" si="74"/>
        <v>0</v>
      </c>
      <c r="CY69">
        <f t="shared" si="75"/>
        <v>1255.8</v>
      </c>
      <c r="CZ69">
        <f t="shared" si="76"/>
        <v>657.8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1005</v>
      </c>
      <c r="DV69" t="s">
        <v>17</v>
      </c>
      <c r="DW69" t="s">
        <v>17</v>
      </c>
      <c r="DX69">
        <v>100</v>
      </c>
      <c r="EE69">
        <v>32653384</v>
      </c>
      <c r="EF69">
        <v>1</v>
      </c>
      <c r="EG69" t="s">
        <v>20</v>
      </c>
      <c r="EH69">
        <v>0</v>
      </c>
      <c r="EI69" t="s">
        <v>6</v>
      </c>
      <c r="EJ69">
        <v>1</v>
      </c>
      <c r="EK69">
        <v>15001</v>
      </c>
      <c r="EL69" t="s">
        <v>21</v>
      </c>
      <c r="EM69" t="s">
        <v>22</v>
      </c>
      <c r="EO69" t="s">
        <v>6</v>
      </c>
      <c r="EQ69">
        <v>0</v>
      </c>
      <c r="ER69">
        <v>1169.1400000000001</v>
      </c>
      <c r="ES69">
        <v>698.94</v>
      </c>
      <c r="ET69">
        <v>7.54</v>
      </c>
      <c r="EU69">
        <v>1.42</v>
      </c>
      <c r="EV69">
        <v>462.66</v>
      </c>
      <c r="EW69">
        <v>51.01</v>
      </c>
      <c r="EX69">
        <v>0.12</v>
      </c>
      <c r="EY69">
        <v>0</v>
      </c>
      <c r="FQ69">
        <v>0</v>
      </c>
      <c r="FR69">
        <f t="shared" si="77"/>
        <v>0</v>
      </c>
      <c r="FS69">
        <v>0</v>
      </c>
      <c r="FX69">
        <v>105</v>
      </c>
      <c r="FY69">
        <v>55</v>
      </c>
      <c r="GA69" t="s">
        <v>6</v>
      </c>
      <c r="GD69">
        <v>0</v>
      </c>
      <c r="GF69">
        <v>-708032410</v>
      </c>
      <c r="GG69">
        <v>1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78"/>
        <v>0</v>
      </c>
      <c r="GM69">
        <f t="shared" si="79"/>
        <v>4926</v>
      </c>
      <c r="GN69">
        <f t="shared" si="80"/>
        <v>4926</v>
      </c>
      <c r="GO69">
        <f t="shared" si="81"/>
        <v>0</v>
      </c>
      <c r="GP69">
        <f t="shared" si="82"/>
        <v>0</v>
      </c>
      <c r="GR69">
        <v>0</v>
      </c>
      <c r="GS69">
        <v>3</v>
      </c>
      <c r="GT69">
        <v>0</v>
      </c>
      <c r="GU69" t="s">
        <v>6</v>
      </c>
      <c r="GV69">
        <f t="shared" si="83"/>
        <v>0</v>
      </c>
      <c r="GW69">
        <v>1</v>
      </c>
      <c r="GX69">
        <f t="shared" si="84"/>
        <v>0</v>
      </c>
      <c r="HA69">
        <v>0</v>
      </c>
      <c r="HB69">
        <v>0</v>
      </c>
      <c r="IF69">
        <v>-1</v>
      </c>
      <c r="IK69">
        <v>0</v>
      </c>
    </row>
    <row r="70" spans="1:255" x14ac:dyDescent="0.2">
      <c r="A70" s="2">
        <v>18</v>
      </c>
      <c r="B70" s="2">
        <v>1</v>
      </c>
      <c r="C70" s="2">
        <v>155</v>
      </c>
      <c r="D70" s="2"/>
      <c r="E70" s="2" t="s">
        <v>129</v>
      </c>
      <c r="F70" s="2" t="str">
        <f>'1.Смета.или.Акт'!B122</f>
        <v>14.4.02.04</v>
      </c>
      <c r="G70" s="2" t="str">
        <f>'1.Смета.или.Акт'!C122</f>
        <v>Краски для внутренних работ масляные готовые к применению</v>
      </c>
      <c r="H70" s="2" t="s">
        <v>81</v>
      </c>
      <c r="I70" s="2">
        <f>I68*J70</f>
        <v>6.9810000000000002E-3</v>
      </c>
      <c r="J70" s="2">
        <v>1.8371052631578948E-2</v>
      </c>
      <c r="K70" s="2"/>
      <c r="L70" s="2"/>
      <c r="M70" s="2"/>
      <c r="N70" s="2"/>
      <c r="O70" s="2">
        <f t="shared" si="53"/>
        <v>218</v>
      </c>
      <c r="P70" s="2">
        <f t="shared" si="54"/>
        <v>218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34753101</v>
      </c>
      <c r="AB70" s="2">
        <f t="shared" si="64"/>
        <v>31292.04</v>
      </c>
      <c r="AC70" s="2">
        <f>'1.Смета.или.Акт'!F122</f>
        <v>31292.04</v>
      </c>
      <c r="AD70" s="2">
        <f t="shared" si="87"/>
        <v>0</v>
      </c>
      <c r="AE70" s="2">
        <f t="shared" si="88"/>
        <v>0</v>
      </c>
      <c r="AF70" s="2">
        <f t="shared" si="89"/>
        <v>0</v>
      </c>
      <c r="AG70" s="2">
        <f t="shared" si="65"/>
        <v>0</v>
      </c>
      <c r="AH70" s="2">
        <f t="shared" si="90"/>
        <v>0</v>
      </c>
      <c r="AI70" s="2">
        <f t="shared" si="91"/>
        <v>0</v>
      </c>
      <c r="AJ70" s="2">
        <f t="shared" si="66"/>
        <v>0</v>
      </c>
      <c r="AK70" s="2">
        <v>31292.04</v>
      </c>
      <c r="AL70" s="2">
        <v>31292.04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6</v>
      </c>
      <c r="BK70" s="2"/>
      <c r="BL70" s="2"/>
      <c r="BM70" s="2">
        <v>0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>IF('1.Смета.или.Акт'!F122=AC70+AD70+AF70,P70+Q70+S70,I70*AB70)</f>
        <v>218</v>
      </c>
      <c r="CQ70" s="2">
        <f t="shared" si="67"/>
        <v>31292.04</v>
      </c>
      <c r="CR70" s="2">
        <f t="shared" si="68"/>
        <v>0</v>
      </c>
      <c r="CS70" s="2">
        <f t="shared" si="69"/>
        <v>0</v>
      </c>
      <c r="CT70" s="2">
        <f t="shared" si="70"/>
        <v>0</v>
      </c>
      <c r="CU70" s="2">
        <f t="shared" si="71"/>
        <v>0</v>
      </c>
      <c r="CV70" s="2">
        <f t="shared" si="72"/>
        <v>0</v>
      </c>
      <c r="CW70" s="2">
        <f t="shared" si="73"/>
        <v>0</v>
      </c>
      <c r="CX70" s="2">
        <f t="shared" si="74"/>
        <v>0</v>
      </c>
      <c r="CY70" s="2">
        <f t="shared" si="75"/>
        <v>0</v>
      </c>
      <c r="CZ70" s="2">
        <f t="shared" si="76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1009</v>
      </c>
      <c r="DV70" s="2" t="s">
        <v>81</v>
      </c>
      <c r="DW70" s="2" t="str">
        <f>'1.Смета.или.Акт'!D122</f>
        <v>т</v>
      </c>
      <c r="DX70" s="2">
        <v>1000</v>
      </c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27</v>
      </c>
      <c r="EH70" s="2">
        <v>0</v>
      </c>
      <c r="EI70" s="2" t="s">
        <v>6</v>
      </c>
      <c r="EJ70" s="2">
        <v>1</v>
      </c>
      <c r="EK70" s="2">
        <v>0</v>
      </c>
      <c r="EL70" s="2" t="s">
        <v>28</v>
      </c>
      <c r="EM70" s="2" t="s">
        <v>29</v>
      </c>
      <c r="EN70" s="2"/>
      <c r="EO70" s="2" t="s">
        <v>6</v>
      </c>
      <c r="EP70" s="2"/>
      <c r="EQ70" s="2">
        <v>0</v>
      </c>
      <c r="ER70" s="2">
        <v>30678.47</v>
      </c>
      <c r="ES70" s="2">
        <v>31292.04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77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132</v>
      </c>
      <c r="GB70" s="2"/>
      <c r="GC70" s="2"/>
      <c r="GD70" s="2">
        <v>0</v>
      </c>
      <c r="GE70" s="2"/>
      <c r="GF70" s="2">
        <v>84301199</v>
      </c>
      <c r="GG70" s="2">
        <v>2</v>
      </c>
      <c r="GH70" s="2">
        <v>2</v>
      </c>
      <c r="GI70" s="2">
        <v>-2</v>
      </c>
      <c r="GJ70" s="2">
        <v>0</v>
      </c>
      <c r="GK70" s="2">
        <f>ROUND(R70*(R12)/100,0)</f>
        <v>0</v>
      </c>
      <c r="GL70" s="2">
        <f t="shared" si="78"/>
        <v>0</v>
      </c>
      <c r="GM70" s="2">
        <f t="shared" si="79"/>
        <v>218</v>
      </c>
      <c r="GN70" s="2">
        <f t="shared" si="80"/>
        <v>218</v>
      </c>
      <c r="GO70" s="2">
        <f t="shared" si="81"/>
        <v>0</v>
      </c>
      <c r="GP70" s="2">
        <f t="shared" si="82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83"/>
        <v>0</v>
      </c>
      <c r="GW70" s="2">
        <v>1</v>
      </c>
      <c r="GX70" s="2">
        <f t="shared" si="84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>
        <v>-1</v>
      </c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166</v>
      </c>
      <c r="E71" t="s">
        <v>129</v>
      </c>
      <c r="F71" t="s">
        <v>130</v>
      </c>
      <c r="G71" t="s">
        <v>131</v>
      </c>
      <c r="H71" t="s">
        <v>81</v>
      </c>
      <c r="I71">
        <f>I69*J71</f>
        <v>6.9810000000000002E-3</v>
      </c>
      <c r="J71">
        <v>1.8371052631578948E-2</v>
      </c>
      <c r="O71">
        <f t="shared" si="53"/>
        <v>1481</v>
      </c>
      <c r="P71">
        <f t="shared" si="54"/>
        <v>1481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34753102</v>
      </c>
      <c r="AB71">
        <f t="shared" si="64"/>
        <v>31292.04</v>
      </c>
      <c r="AC71">
        <f t="shared" si="85"/>
        <v>31292.04</v>
      </c>
      <c r="AD71">
        <f t="shared" si="87"/>
        <v>0</v>
      </c>
      <c r="AE71">
        <f t="shared" si="88"/>
        <v>0</v>
      </c>
      <c r="AF71">
        <f t="shared" si="89"/>
        <v>0</v>
      </c>
      <c r="AG71">
        <f t="shared" si="65"/>
        <v>0</v>
      </c>
      <c r="AH71">
        <f t="shared" si="90"/>
        <v>0</v>
      </c>
      <c r="AI71">
        <f t="shared" si="91"/>
        <v>0</v>
      </c>
      <c r="AJ71">
        <f t="shared" si="66"/>
        <v>0</v>
      </c>
      <c r="AK71">
        <v>31292.04</v>
      </c>
      <c r="AL71">
        <v>31292.04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106</v>
      </c>
      <c r="AU71">
        <v>65</v>
      </c>
      <c r="AV71">
        <v>1</v>
      </c>
      <c r="AW71">
        <v>1</v>
      </c>
      <c r="AZ71">
        <v>6.78</v>
      </c>
      <c r="BA71">
        <v>1</v>
      </c>
      <c r="BB71">
        <v>1</v>
      </c>
      <c r="BC71">
        <v>6.78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6</v>
      </c>
      <c r="BM71">
        <v>0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86"/>
        <v>1481</v>
      </c>
      <c r="CQ71">
        <f t="shared" si="67"/>
        <v>212160.03120000003</v>
      </c>
      <c r="CR71">
        <f t="shared" si="68"/>
        <v>0</v>
      </c>
      <c r="CS71">
        <f t="shared" si="69"/>
        <v>0</v>
      </c>
      <c r="CT71">
        <f t="shared" si="70"/>
        <v>0</v>
      </c>
      <c r="CU71">
        <f t="shared" si="71"/>
        <v>0</v>
      </c>
      <c r="CV71">
        <f t="shared" si="72"/>
        <v>0</v>
      </c>
      <c r="CW71">
        <f t="shared" si="73"/>
        <v>0</v>
      </c>
      <c r="CX71">
        <f t="shared" si="74"/>
        <v>0</v>
      </c>
      <c r="CY71">
        <f t="shared" si="75"/>
        <v>0</v>
      </c>
      <c r="CZ71">
        <f t="shared" si="76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1009</v>
      </c>
      <c r="DV71" t="s">
        <v>81</v>
      </c>
      <c r="DW71" t="s">
        <v>81</v>
      </c>
      <c r="DX71">
        <v>1000</v>
      </c>
      <c r="EE71">
        <v>32653299</v>
      </c>
      <c r="EF71">
        <v>20</v>
      </c>
      <c r="EG71" t="s">
        <v>27</v>
      </c>
      <c r="EH71">
        <v>0</v>
      </c>
      <c r="EI71" t="s">
        <v>6</v>
      </c>
      <c r="EJ71">
        <v>1</v>
      </c>
      <c r="EK71">
        <v>0</v>
      </c>
      <c r="EL71" t="s">
        <v>28</v>
      </c>
      <c r="EM71" t="s">
        <v>29</v>
      </c>
      <c r="EO71" t="s">
        <v>6</v>
      </c>
      <c r="EQ71">
        <v>0</v>
      </c>
      <c r="ER71">
        <v>208000</v>
      </c>
      <c r="ES71">
        <v>31292.04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208000</v>
      </c>
      <c r="FQ71">
        <v>0</v>
      </c>
      <c r="FR71">
        <f t="shared" si="77"/>
        <v>0</v>
      </c>
      <c r="FS71">
        <v>0</v>
      </c>
      <c r="FX71">
        <v>106</v>
      </c>
      <c r="FY71">
        <v>65</v>
      </c>
      <c r="GA71" t="s">
        <v>132</v>
      </c>
      <c r="GD71">
        <v>0</v>
      </c>
      <c r="GF71">
        <v>84301199</v>
      </c>
      <c r="GG71">
        <v>1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78"/>
        <v>0</v>
      </c>
      <c r="GM71">
        <f t="shared" si="79"/>
        <v>1481</v>
      </c>
      <c r="GN71">
        <f t="shared" si="80"/>
        <v>1481</v>
      </c>
      <c r="GO71">
        <f t="shared" si="81"/>
        <v>0</v>
      </c>
      <c r="GP71">
        <f t="shared" si="82"/>
        <v>0</v>
      </c>
      <c r="GR71">
        <v>1</v>
      </c>
      <c r="GS71">
        <v>1</v>
      </c>
      <c r="GT71">
        <v>0</v>
      </c>
      <c r="GU71" t="s">
        <v>6</v>
      </c>
      <c r="GV71">
        <f t="shared" si="83"/>
        <v>0</v>
      </c>
      <c r="GW71">
        <v>1</v>
      </c>
      <c r="GX71">
        <f t="shared" si="84"/>
        <v>0</v>
      </c>
      <c r="HA71">
        <v>0</v>
      </c>
      <c r="HB71">
        <v>0</v>
      </c>
      <c r="IF71">
        <v>-1</v>
      </c>
      <c r="IK71">
        <v>0</v>
      </c>
    </row>
    <row r="72" spans="1:255" x14ac:dyDescent="0.2">
      <c r="A72" s="2">
        <v>17</v>
      </c>
      <c r="B72" s="2">
        <v>1</v>
      </c>
      <c r="C72" s="2">
        <f>ROW(SmtRes!A179)</f>
        <v>179</v>
      </c>
      <c r="D72" s="2">
        <f>ROW(EtalonRes!A179)</f>
        <v>179</v>
      </c>
      <c r="E72" s="2" t="s">
        <v>133</v>
      </c>
      <c r="F72" s="2" t="s">
        <v>134</v>
      </c>
      <c r="G72" s="2" t="s">
        <v>135</v>
      </c>
      <c r="H72" s="2" t="s">
        <v>17</v>
      </c>
      <c r="I72" s="2">
        <f>'1.Смета.или.Акт'!E124</f>
        <v>0.14000000000000001</v>
      </c>
      <c r="J72" s="2">
        <v>0</v>
      </c>
      <c r="K72" s="2"/>
      <c r="L72" s="2"/>
      <c r="M72" s="2"/>
      <c r="N72" s="2"/>
      <c r="O72" s="2">
        <f t="shared" si="53"/>
        <v>192</v>
      </c>
      <c r="P72" s="2">
        <f t="shared" si="54"/>
        <v>111</v>
      </c>
      <c r="Q72" s="2">
        <f t="shared" si="55"/>
        <v>1</v>
      </c>
      <c r="R72" s="2">
        <f t="shared" si="56"/>
        <v>0</v>
      </c>
      <c r="S72" s="2">
        <f t="shared" si="57"/>
        <v>80</v>
      </c>
      <c r="T72" s="2">
        <f t="shared" si="58"/>
        <v>0</v>
      </c>
      <c r="U72" s="2">
        <f t="shared" si="59"/>
        <v>8.7780000000000005</v>
      </c>
      <c r="V72" s="2">
        <f t="shared" si="60"/>
        <v>1.8200000000000001E-2</v>
      </c>
      <c r="W72" s="2">
        <f t="shared" si="61"/>
        <v>0</v>
      </c>
      <c r="X72" s="2">
        <f t="shared" si="62"/>
        <v>84</v>
      </c>
      <c r="Y72" s="2">
        <f t="shared" si="63"/>
        <v>44</v>
      </c>
      <c r="Z72" s="2"/>
      <c r="AA72" s="2">
        <v>34753101</v>
      </c>
      <c r="AB72" s="2">
        <f>'1.Смета.или.Акт'!F124</f>
        <v>1367.75</v>
      </c>
      <c r="AC72" s="2">
        <f t="shared" si="85"/>
        <v>791.2</v>
      </c>
      <c r="AD72" s="2">
        <f>'1.Смета.или.Акт'!H124</f>
        <v>7.86</v>
      </c>
      <c r="AE72" s="2">
        <f>'1.Смета.или.Акт'!I124</f>
        <v>1.55</v>
      </c>
      <c r="AF72" s="2">
        <f>'1.Смета.или.Акт'!G124</f>
        <v>568.69000000000005</v>
      </c>
      <c r="AG72" s="2">
        <f t="shared" si="65"/>
        <v>0</v>
      </c>
      <c r="AH72" s="2">
        <f t="shared" si="90"/>
        <v>62.7</v>
      </c>
      <c r="AI72" s="2">
        <f t="shared" si="91"/>
        <v>0.13</v>
      </c>
      <c r="AJ72" s="2">
        <f t="shared" si="66"/>
        <v>0</v>
      </c>
      <c r="AK72" s="2">
        <v>1367.75</v>
      </c>
      <c r="AL72" s="2">
        <v>791.2</v>
      </c>
      <c r="AM72" s="2">
        <v>7.86</v>
      </c>
      <c r="AN72" s="2">
        <v>1.55</v>
      </c>
      <c r="AO72" s="2">
        <v>568.69000000000005</v>
      </c>
      <c r="AP72" s="2">
        <v>0</v>
      </c>
      <c r="AQ72" s="2">
        <v>62.7</v>
      </c>
      <c r="AR72" s="2">
        <v>0.13</v>
      </c>
      <c r="AS72" s="2">
        <v>0</v>
      </c>
      <c r="AT72" s="2">
        <f>'1.Смета.или.Акт'!E125</f>
        <v>105</v>
      </c>
      <c r="AU72" s="2">
        <f>'1.Смета.или.Акт'!E126</f>
        <v>55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0</v>
      </c>
      <c r="BI72" s="2">
        <v>1</v>
      </c>
      <c r="BJ72" s="2" t="s">
        <v>136</v>
      </c>
      <c r="BK72" s="2"/>
      <c r="BL72" s="2"/>
      <c r="BM72" s="2">
        <v>15001</v>
      </c>
      <c r="BN72" s="2">
        <v>0</v>
      </c>
      <c r="BO72" s="2" t="s">
        <v>6</v>
      </c>
      <c r="BP72" s="2">
        <v>0</v>
      </c>
      <c r="BQ72" s="2">
        <v>1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105</v>
      </c>
      <c r="CA72" s="2">
        <v>55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>IF('1.Смета.или.Акт'!F124=AC72+AD72+AF72,P72+Q72+S72,I72*AB72)</f>
        <v>192</v>
      </c>
      <c r="CQ72" s="2">
        <f t="shared" si="67"/>
        <v>791.2</v>
      </c>
      <c r="CR72" s="2">
        <f t="shared" si="68"/>
        <v>7.86</v>
      </c>
      <c r="CS72" s="2">
        <f t="shared" si="69"/>
        <v>1.55</v>
      </c>
      <c r="CT72" s="2">
        <f t="shared" si="70"/>
        <v>568.69000000000005</v>
      </c>
      <c r="CU72" s="2">
        <f t="shared" si="71"/>
        <v>0</v>
      </c>
      <c r="CV72" s="2">
        <f t="shared" si="72"/>
        <v>62.7</v>
      </c>
      <c r="CW72" s="2">
        <f t="shared" si="73"/>
        <v>0.13</v>
      </c>
      <c r="CX72" s="2">
        <f t="shared" si="74"/>
        <v>0</v>
      </c>
      <c r="CY72" s="2">
        <f t="shared" si="75"/>
        <v>84</v>
      </c>
      <c r="CZ72" s="2">
        <f t="shared" si="76"/>
        <v>44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1005</v>
      </c>
      <c r="DV72" s="2" t="s">
        <v>17</v>
      </c>
      <c r="DW72" s="2" t="str">
        <f>'1.Смета.или.Акт'!D124</f>
        <v>100 м2</v>
      </c>
      <c r="DX72" s="2">
        <v>100</v>
      </c>
      <c r="DY72" s="2"/>
      <c r="DZ72" s="2"/>
      <c r="EA72" s="2"/>
      <c r="EB72" s="2"/>
      <c r="EC72" s="2"/>
      <c r="ED72" s="2"/>
      <c r="EE72" s="2">
        <v>32653384</v>
      </c>
      <c r="EF72" s="2">
        <v>1</v>
      </c>
      <c r="EG72" s="2" t="s">
        <v>20</v>
      </c>
      <c r="EH72" s="2">
        <v>0</v>
      </c>
      <c r="EI72" s="2" t="s">
        <v>6</v>
      </c>
      <c r="EJ72" s="2">
        <v>1</v>
      </c>
      <c r="EK72" s="2">
        <v>15001</v>
      </c>
      <c r="EL72" s="2" t="s">
        <v>21</v>
      </c>
      <c r="EM72" s="2" t="s">
        <v>22</v>
      </c>
      <c r="EN72" s="2"/>
      <c r="EO72" s="2" t="s">
        <v>6</v>
      </c>
      <c r="EP72" s="2"/>
      <c r="EQ72" s="2">
        <v>0</v>
      </c>
      <c r="ER72" s="2">
        <v>1367.75</v>
      </c>
      <c r="ES72" s="2">
        <v>791.2</v>
      </c>
      <c r="ET72" s="2">
        <v>7.86</v>
      </c>
      <c r="EU72" s="2">
        <v>1.55</v>
      </c>
      <c r="EV72" s="2">
        <v>568.69000000000005</v>
      </c>
      <c r="EW72" s="2">
        <v>62.7</v>
      </c>
      <c r="EX72" s="2">
        <v>0.13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77"/>
        <v>0</v>
      </c>
      <c r="FS72" s="2">
        <v>0</v>
      </c>
      <c r="FT72" s="2"/>
      <c r="FU72" s="2"/>
      <c r="FV72" s="2"/>
      <c r="FW72" s="2"/>
      <c r="FX72" s="2">
        <v>105</v>
      </c>
      <c r="FY72" s="2">
        <v>55</v>
      </c>
      <c r="FZ72" s="2"/>
      <c r="GA72" s="2" t="s">
        <v>6</v>
      </c>
      <c r="GB72" s="2"/>
      <c r="GC72" s="2"/>
      <c r="GD72" s="2">
        <v>0</v>
      </c>
      <c r="GE72" s="2"/>
      <c r="GF72" s="2">
        <v>-1038080206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78"/>
        <v>0</v>
      </c>
      <c r="GM72" s="2">
        <f t="shared" si="79"/>
        <v>320</v>
      </c>
      <c r="GN72" s="2">
        <f t="shared" si="80"/>
        <v>320</v>
      </c>
      <c r="GO72" s="2">
        <f t="shared" si="81"/>
        <v>0</v>
      </c>
      <c r="GP72" s="2">
        <f t="shared" si="82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3"/>
        <v>0</v>
      </c>
      <c r="GW72" s="2">
        <v>1</v>
      </c>
      <c r="GX72" s="2">
        <f t="shared" si="84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>
        <v>-1</v>
      </c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C73">
        <f>ROW(SmtRes!A190)</f>
        <v>190</v>
      </c>
      <c r="D73">
        <f>ROW(EtalonRes!A190)</f>
        <v>190</v>
      </c>
      <c r="E73" t="s">
        <v>133</v>
      </c>
      <c r="F73" t="s">
        <v>134</v>
      </c>
      <c r="G73" t="s">
        <v>135</v>
      </c>
      <c r="H73" t="s">
        <v>17</v>
      </c>
      <c r="I73">
        <f>'1.Смета.или.Акт'!E124</f>
        <v>0.14000000000000001</v>
      </c>
      <c r="J73">
        <v>0</v>
      </c>
      <c r="O73">
        <f t="shared" si="53"/>
        <v>1298</v>
      </c>
      <c r="P73">
        <f t="shared" si="54"/>
        <v>751</v>
      </c>
      <c r="Q73">
        <f t="shared" si="55"/>
        <v>7</v>
      </c>
      <c r="R73">
        <f t="shared" si="56"/>
        <v>1</v>
      </c>
      <c r="S73">
        <f t="shared" si="57"/>
        <v>540</v>
      </c>
      <c r="T73">
        <f t="shared" si="58"/>
        <v>0</v>
      </c>
      <c r="U73">
        <f t="shared" si="59"/>
        <v>8.7780000000000005</v>
      </c>
      <c r="V73">
        <f t="shared" si="60"/>
        <v>1.8200000000000001E-2</v>
      </c>
      <c r="W73">
        <f t="shared" si="61"/>
        <v>0</v>
      </c>
      <c r="X73">
        <f t="shared" si="62"/>
        <v>568</v>
      </c>
      <c r="Y73">
        <f t="shared" si="63"/>
        <v>298</v>
      </c>
      <c r="AA73">
        <v>34753102</v>
      </c>
      <c r="AB73">
        <f t="shared" si="64"/>
        <v>1367.75</v>
      </c>
      <c r="AC73">
        <f t="shared" si="85"/>
        <v>791.2</v>
      </c>
      <c r="AD73">
        <f t="shared" si="87"/>
        <v>7.86</v>
      </c>
      <c r="AE73">
        <f t="shared" si="88"/>
        <v>1.55</v>
      </c>
      <c r="AF73">
        <f t="shared" si="89"/>
        <v>568.69000000000005</v>
      </c>
      <c r="AG73">
        <f t="shared" si="65"/>
        <v>0</v>
      </c>
      <c r="AH73">
        <f t="shared" si="90"/>
        <v>62.7</v>
      </c>
      <c r="AI73">
        <f t="shared" si="91"/>
        <v>0.13</v>
      </c>
      <c r="AJ73">
        <f t="shared" si="66"/>
        <v>0</v>
      </c>
      <c r="AK73">
        <v>1367.75</v>
      </c>
      <c r="AL73">
        <v>791.2</v>
      </c>
      <c r="AM73">
        <v>7.86</v>
      </c>
      <c r="AN73">
        <v>1.55</v>
      </c>
      <c r="AO73">
        <v>568.69000000000005</v>
      </c>
      <c r="AP73">
        <v>0</v>
      </c>
      <c r="AQ73">
        <v>62.7</v>
      </c>
      <c r="AR73">
        <v>0.13</v>
      </c>
      <c r="AS73">
        <v>0</v>
      </c>
      <c r="AT73">
        <v>105</v>
      </c>
      <c r="AU73">
        <v>55</v>
      </c>
      <c r="AV73">
        <v>1</v>
      </c>
      <c r="AW73">
        <v>1</v>
      </c>
      <c r="AZ73">
        <v>6.78</v>
      </c>
      <c r="BA73">
        <v>6.78</v>
      </c>
      <c r="BB73">
        <v>6.78</v>
      </c>
      <c r="BC73">
        <v>6.78</v>
      </c>
      <c r="BD73" t="s">
        <v>6</v>
      </c>
      <c r="BE73" t="s">
        <v>6</v>
      </c>
      <c r="BF73" t="s">
        <v>6</v>
      </c>
      <c r="BG73" t="s">
        <v>6</v>
      </c>
      <c r="BH73">
        <v>0</v>
      </c>
      <c r="BI73">
        <v>1</v>
      </c>
      <c r="BJ73" t="s">
        <v>136</v>
      </c>
      <c r="BM73">
        <v>15001</v>
      </c>
      <c r="BN73">
        <v>0</v>
      </c>
      <c r="BO73" t="s">
        <v>6</v>
      </c>
      <c r="BP73">
        <v>0</v>
      </c>
      <c r="BQ73">
        <v>1</v>
      </c>
      <c r="BR73">
        <v>0</v>
      </c>
      <c r="BS73">
        <v>6.78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105</v>
      </c>
      <c r="CA73">
        <v>55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86"/>
        <v>1298</v>
      </c>
      <c r="CQ73">
        <f t="shared" si="67"/>
        <v>5364.3360000000002</v>
      </c>
      <c r="CR73">
        <f t="shared" si="68"/>
        <v>53.290800000000004</v>
      </c>
      <c r="CS73">
        <f t="shared" si="69"/>
        <v>10.509</v>
      </c>
      <c r="CT73">
        <f t="shared" si="70"/>
        <v>3855.7182000000007</v>
      </c>
      <c r="CU73">
        <f t="shared" si="71"/>
        <v>0</v>
      </c>
      <c r="CV73">
        <f t="shared" si="72"/>
        <v>62.7</v>
      </c>
      <c r="CW73">
        <f t="shared" si="73"/>
        <v>0.13</v>
      </c>
      <c r="CX73">
        <f t="shared" si="74"/>
        <v>0</v>
      </c>
      <c r="CY73">
        <f t="shared" si="75"/>
        <v>568.04999999999995</v>
      </c>
      <c r="CZ73">
        <f t="shared" si="76"/>
        <v>297.55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1005</v>
      </c>
      <c r="DV73" t="s">
        <v>17</v>
      </c>
      <c r="DW73" t="s">
        <v>17</v>
      </c>
      <c r="DX73">
        <v>100</v>
      </c>
      <c r="EE73">
        <v>32653384</v>
      </c>
      <c r="EF73">
        <v>1</v>
      </c>
      <c r="EG73" t="s">
        <v>20</v>
      </c>
      <c r="EH73">
        <v>0</v>
      </c>
      <c r="EI73" t="s">
        <v>6</v>
      </c>
      <c r="EJ73">
        <v>1</v>
      </c>
      <c r="EK73">
        <v>15001</v>
      </c>
      <c r="EL73" t="s">
        <v>21</v>
      </c>
      <c r="EM73" t="s">
        <v>22</v>
      </c>
      <c r="EO73" t="s">
        <v>6</v>
      </c>
      <c r="EQ73">
        <v>0</v>
      </c>
      <c r="ER73">
        <v>1367.75</v>
      </c>
      <c r="ES73">
        <v>791.2</v>
      </c>
      <c r="ET73">
        <v>7.86</v>
      </c>
      <c r="EU73">
        <v>1.55</v>
      </c>
      <c r="EV73">
        <v>568.69000000000005</v>
      </c>
      <c r="EW73">
        <v>62.7</v>
      </c>
      <c r="EX73">
        <v>0.13</v>
      </c>
      <c r="EY73">
        <v>0</v>
      </c>
      <c r="FQ73">
        <v>0</v>
      </c>
      <c r="FR73">
        <f t="shared" si="77"/>
        <v>0</v>
      </c>
      <c r="FS73">
        <v>0</v>
      </c>
      <c r="FX73">
        <v>105</v>
      </c>
      <c r="FY73">
        <v>55</v>
      </c>
      <c r="GA73" t="s">
        <v>6</v>
      </c>
      <c r="GD73">
        <v>0</v>
      </c>
      <c r="GF73">
        <v>-1038080206</v>
      </c>
      <c r="GG73">
        <v>1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78"/>
        <v>0</v>
      </c>
      <c r="GM73">
        <f t="shared" si="79"/>
        <v>2164</v>
      </c>
      <c r="GN73">
        <f t="shared" si="80"/>
        <v>2164</v>
      </c>
      <c r="GO73">
        <f t="shared" si="81"/>
        <v>0</v>
      </c>
      <c r="GP73">
        <f t="shared" si="82"/>
        <v>0</v>
      </c>
      <c r="GR73">
        <v>0</v>
      </c>
      <c r="GS73">
        <v>3</v>
      </c>
      <c r="GT73">
        <v>0</v>
      </c>
      <c r="GU73" t="s">
        <v>6</v>
      </c>
      <c r="GV73">
        <f t="shared" si="83"/>
        <v>0</v>
      </c>
      <c r="GW73">
        <v>1</v>
      </c>
      <c r="GX73">
        <f t="shared" si="84"/>
        <v>0</v>
      </c>
      <c r="HA73">
        <v>0</v>
      </c>
      <c r="HB73">
        <v>0</v>
      </c>
      <c r="IF73">
        <v>-1</v>
      </c>
      <c r="IK73">
        <v>0</v>
      </c>
    </row>
    <row r="74" spans="1:255" x14ac:dyDescent="0.2">
      <c r="A74" s="2">
        <v>18</v>
      </c>
      <c r="B74" s="2">
        <v>1</v>
      </c>
      <c r="C74" s="2">
        <v>177</v>
      </c>
      <c r="D74" s="2"/>
      <c r="E74" s="2" t="s">
        <v>137</v>
      </c>
      <c r="F74" s="2" t="str">
        <f>'1.Смета.или.Акт'!B128</f>
        <v>14.4.02.04</v>
      </c>
      <c r="G74" s="2" t="str">
        <f>'1.Смета.или.Акт'!C128</f>
        <v>Краски для внутренних работ масляные готовые к применению</v>
      </c>
      <c r="H74" s="2" t="s">
        <v>81</v>
      </c>
      <c r="I74" s="2">
        <f>I72*J74</f>
        <v>2.9399999999999999E-3</v>
      </c>
      <c r="J74" s="2">
        <v>2.0999999999999998E-2</v>
      </c>
      <c r="K74" s="2"/>
      <c r="L74" s="2"/>
      <c r="M74" s="2"/>
      <c r="N74" s="2"/>
      <c r="O74" s="2">
        <f t="shared" si="53"/>
        <v>92</v>
      </c>
      <c r="P74" s="2">
        <f t="shared" si="54"/>
        <v>92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34753101</v>
      </c>
      <c r="AB74" s="2">
        <f t="shared" si="64"/>
        <v>31292.04</v>
      </c>
      <c r="AC74" s="2">
        <f>'1.Смета.или.Акт'!F128</f>
        <v>31292.04</v>
      </c>
      <c r="AD74" s="2">
        <f t="shared" si="87"/>
        <v>0</v>
      </c>
      <c r="AE74" s="2">
        <f t="shared" si="88"/>
        <v>0</v>
      </c>
      <c r="AF74" s="2">
        <f t="shared" si="89"/>
        <v>0</v>
      </c>
      <c r="AG74" s="2">
        <f t="shared" si="65"/>
        <v>0</v>
      </c>
      <c r="AH74" s="2">
        <f t="shared" si="90"/>
        <v>0</v>
      </c>
      <c r="AI74" s="2">
        <f t="shared" si="91"/>
        <v>0</v>
      </c>
      <c r="AJ74" s="2">
        <f t="shared" si="66"/>
        <v>0</v>
      </c>
      <c r="AK74" s="2">
        <v>31292.04</v>
      </c>
      <c r="AL74" s="2">
        <v>31292.04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>IF('1.Смета.или.Акт'!F128=AC74+AD74+AF74,P74+Q74+S74,I74*AB74)</f>
        <v>92</v>
      </c>
      <c r="CQ74" s="2">
        <f t="shared" si="67"/>
        <v>31292.04</v>
      </c>
      <c r="CR74" s="2">
        <f t="shared" si="68"/>
        <v>0</v>
      </c>
      <c r="CS74" s="2">
        <f t="shared" si="69"/>
        <v>0</v>
      </c>
      <c r="CT74" s="2">
        <f t="shared" si="70"/>
        <v>0</v>
      </c>
      <c r="CU74" s="2">
        <f t="shared" si="71"/>
        <v>0</v>
      </c>
      <c r="CV74" s="2">
        <f t="shared" si="72"/>
        <v>0</v>
      </c>
      <c r="CW74" s="2">
        <f t="shared" si="73"/>
        <v>0</v>
      </c>
      <c r="CX74" s="2">
        <f t="shared" si="74"/>
        <v>0</v>
      </c>
      <c r="CY74" s="2">
        <f t="shared" si="75"/>
        <v>0</v>
      </c>
      <c r="CZ74" s="2">
        <f t="shared" si="76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81</v>
      </c>
      <c r="DW74" s="2" t="str">
        <f>'1.Смета.или.Акт'!D128</f>
        <v>т</v>
      </c>
      <c r="DX74" s="2">
        <v>1000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27</v>
      </c>
      <c r="EH74" s="2">
        <v>0</v>
      </c>
      <c r="EI74" s="2" t="s">
        <v>6</v>
      </c>
      <c r="EJ74" s="2">
        <v>1</v>
      </c>
      <c r="EK74" s="2">
        <v>0</v>
      </c>
      <c r="EL74" s="2" t="s">
        <v>28</v>
      </c>
      <c r="EM74" s="2" t="s">
        <v>29</v>
      </c>
      <c r="EN74" s="2"/>
      <c r="EO74" s="2" t="s">
        <v>6</v>
      </c>
      <c r="EP74" s="2"/>
      <c r="EQ74" s="2">
        <v>0</v>
      </c>
      <c r="ER74" s="2">
        <v>30678.47</v>
      </c>
      <c r="ES74" s="2">
        <v>31292.04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77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132</v>
      </c>
      <c r="GB74" s="2"/>
      <c r="GC74" s="2"/>
      <c r="GD74" s="2">
        <v>0</v>
      </c>
      <c r="GE74" s="2"/>
      <c r="GF74" s="2">
        <v>84301199</v>
      </c>
      <c r="GG74" s="2">
        <v>2</v>
      </c>
      <c r="GH74" s="2">
        <v>2</v>
      </c>
      <c r="GI74" s="2">
        <v>-2</v>
      </c>
      <c r="GJ74" s="2">
        <v>0</v>
      </c>
      <c r="GK74" s="2">
        <f>ROUND(R74*(R12)/100,0)</f>
        <v>0</v>
      </c>
      <c r="GL74" s="2">
        <f t="shared" si="78"/>
        <v>0</v>
      </c>
      <c r="GM74" s="2">
        <f t="shared" si="79"/>
        <v>92</v>
      </c>
      <c r="GN74" s="2">
        <f t="shared" si="80"/>
        <v>92</v>
      </c>
      <c r="GO74" s="2">
        <f t="shared" si="81"/>
        <v>0</v>
      </c>
      <c r="GP74" s="2">
        <f t="shared" si="82"/>
        <v>0</v>
      </c>
      <c r="GQ74" s="2"/>
      <c r="GR74" s="2">
        <v>0</v>
      </c>
      <c r="GS74" s="2">
        <v>2</v>
      </c>
      <c r="GT74" s="2">
        <v>0</v>
      </c>
      <c r="GU74" s="2" t="s">
        <v>6</v>
      </c>
      <c r="GV74" s="2">
        <f t="shared" si="83"/>
        <v>0</v>
      </c>
      <c r="GW74" s="2">
        <v>1</v>
      </c>
      <c r="GX74" s="2">
        <f t="shared" si="84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>
        <v>-1</v>
      </c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188</v>
      </c>
      <c r="E75" t="s">
        <v>137</v>
      </c>
      <c r="F75" t="s">
        <v>130</v>
      </c>
      <c r="G75" t="s">
        <v>131</v>
      </c>
      <c r="H75" t="s">
        <v>81</v>
      </c>
      <c r="I75">
        <f>I73*J75</f>
        <v>2.9399999999999999E-3</v>
      </c>
      <c r="J75">
        <v>2.0999999999999998E-2</v>
      </c>
      <c r="O75">
        <f t="shared" si="53"/>
        <v>624</v>
      </c>
      <c r="P75">
        <f t="shared" si="54"/>
        <v>624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34753102</v>
      </c>
      <c r="AB75">
        <f t="shared" si="64"/>
        <v>31292.04</v>
      </c>
      <c r="AC75">
        <f t="shared" si="85"/>
        <v>31292.04</v>
      </c>
      <c r="AD75">
        <f t="shared" si="87"/>
        <v>0</v>
      </c>
      <c r="AE75">
        <f t="shared" si="88"/>
        <v>0</v>
      </c>
      <c r="AF75">
        <f t="shared" si="89"/>
        <v>0</v>
      </c>
      <c r="AG75">
        <f t="shared" si="65"/>
        <v>0</v>
      </c>
      <c r="AH75">
        <f t="shared" si="90"/>
        <v>0</v>
      </c>
      <c r="AI75">
        <f t="shared" si="91"/>
        <v>0</v>
      </c>
      <c r="AJ75">
        <f t="shared" si="66"/>
        <v>0</v>
      </c>
      <c r="AK75">
        <v>31292.04</v>
      </c>
      <c r="AL75">
        <v>31292.04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106</v>
      </c>
      <c r="AU75">
        <v>65</v>
      </c>
      <c r="AV75">
        <v>1</v>
      </c>
      <c r="AW75">
        <v>1</v>
      </c>
      <c r="AZ75">
        <v>6.78</v>
      </c>
      <c r="BA75">
        <v>1</v>
      </c>
      <c r="BB75">
        <v>1</v>
      </c>
      <c r="BC75">
        <v>6.78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86"/>
        <v>624</v>
      </c>
      <c r="CQ75">
        <f t="shared" si="67"/>
        <v>212160.03120000003</v>
      </c>
      <c r="CR75">
        <f t="shared" si="68"/>
        <v>0</v>
      </c>
      <c r="CS75">
        <f t="shared" si="69"/>
        <v>0</v>
      </c>
      <c r="CT75">
        <f t="shared" si="70"/>
        <v>0</v>
      </c>
      <c r="CU75">
        <f t="shared" si="71"/>
        <v>0</v>
      </c>
      <c r="CV75">
        <f t="shared" si="72"/>
        <v>0</v>
      </c>
      <c r="CW75">
        <f t="shared" si="73"/>
        <v>0</v>
      </c>
      <c r="CX75">
        <f t="shared" si="74"/>
        <v>0</v>
      </c>
      <c r="CY75">
        <f t="shared" si="75"/>
        <v>0</v>
      </c>
      <c r="CZ75">
        <f t="shared" si="76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81</v>
      </c>
      <c r="DW75" t="s">
        <v>81</v>
      </c>
      <c r="DX75">
        <v>1000</v>
      </c>
      <c r="EE75">
        <v>32653299</v>
      </c>
      <c r="EF75">
        <v>20</v>
      </c>
      <c r="EG75" t="s">
        <v>27</v>
      </c>
      <c r="EH75">
        <v>0</v>
      </c>
      <c r="EI75" t="s">
        <v>6</v>
      </c>
      <c r="EJ75">
        <v>1</v>
      </c>
      <c r="EK75">
        <v>0</v>
      </c>
      <c r="EL75" t="s">
        <v>28</v>
      </c>
      <c r="EM75" t="s">
        <v>29</v>
      </c>
      <c r="EO75" t="s">
        <v>6</v>
      </c>
      <c r="EQ75">
        <v>0</v>
      </c>
      <c r="ER75">
        <v>208000</v>
      </c>
      <c r="ES75">
        <v>31292.04</v>
      </c>
      <c r="ET75">
        <v>0</v>
      </c>
      <c r="EU75">
        <v>0</v>
      </c>
      <c r="EV75">
        <v>0</v>
      </c>
      <c r="EW75">
        <v>0</v>
      </c>
      <c r="EX75">
        <v>0</v>
      </c>
      <c r="EZ75">
        <v>5</v>
      </c>
      <c r="FC75">
        <v>0</v>
      </c>
      <c r="FD75">
        <v>18</v>
      </c>
      <c r="FF75">
        <v>208000</v>
      </c>
      <c r="FQ75">
        <v>0</v>
      </c>
      <c r="FR75">
        <f t="shared" si="77"/>
        <v>0</v>
      </c>
      <c r="FS75">
        <v>0</v>
      </c>
      <c r="FX75">
        <v>106</v>
      </c>
      <c r="FY75">
        <v>65</v>
      </c>
      <c r="GA75" t="s">
        <v>132</v>
      </c>
      <c r="GD75">
        <v>0</v>
      </c>
      <c r="GF75">
        <v>84301199</v>
      </c>
      <c r="GG75">
        <v>1</v>
      </c>
      <c r="GH75">
        <v>3</v>
      </c>
      <c r="GI75">
        <v>4</v>
      </c>
      <c r="GJ75">
        <v>0</v>
      </c>
      <c r="GK75">
        <f>ROUND(R75*(S12)/100,0)</f>
        <v>0</v>
      </c>
      <c r="GL75">
        <f t="shared" si="78"/>
        <v>0</v>
      </c>
      <c r="GM75">
        <f t="shared" si="79"/>
        <v>624</v>
      </c>
      <c r="GN75">
        <f t="shared" si="80"/>
        <v>624</v>
      </c>
      <c r="GO75">
        <f t="shared" si="81"/>
        <v>0</v>
      </c>
      <c r="GP75">
        <f t="shared" si="82"/>
        <v>0</v>
      </c>
      <c r="GR75">
        <v>1</v>
      </c>
      <c r="GS75">
        <v>1</v>
      </c>
      <c r="GT75">
        <v>0</v>
      </c>
      <c r="GU75" t="s">
        <v>6</v>
      </c>
      <c r="GV75">
        <f t="shared" si="83"/>
        <v>0</v>
      </c>
      <c r="GW75">
        <v>1</v>
      </c>
      <c r="GX75">
        <f t="shared" si="84"/>
        <v>0</v>
      </c>
      <c r="HA75">
        <v>0</v>
      </c>
      <c r="HB75">
        <v>0</v>
      </c>
      <c r="IF75">
        <v>-1</v>
      </c>
      <c r="IK75">
        <v>0</v>
      </c>
    </row>
    <row r="76" spans="1:255" x14ac:dyDescent="0.2">
      <c r="A76" s="2">
        <v>17</v>
      </c>
      <c r="B76" s="2">
        <v>1</v>
      </c>
      <c r="C76" s="2">
        <f>ROW(SmtRes!A196)</f>
        <v>196</v>
      </c>
      <c r="D76" s="2">
        <f>ROW(EtalonRes!A196)</f>
        <v>196</v>
      </c>
      <c r="E76" s="2" t="s">
        <v>138</v>
      </c>
      <c r="F76" s="2" t="s">
        <v>139</v>
      </c>
      <c r="G76" s="2" t="s">
        <v>140</v>
      </c>
      <c r="H76" s="2" t="s">
        <v>17</v>
      </c>
      <c r="I76" s="2">
        <f>'1.Смета.или.Акт'!E130</f>
        <v>0.52</v>
      </c>
      <c r="J76" s="2">
        <v>0</v>
      </c>
      <c r="K76" s="2"/>
      <c r="L76" s="2"/>
      <c r="M76" s="2"/>
      <c r="N76" s="2"/>
      <c r="O76" s="2">
        <f t="shared" si="53"/>
        <v>422</v>
      </c>
      <c r="P76" s="2">
        <f t="shared" si="54"/>
        <v>101</v>
      </c>
      <c r="Q76" s="2">
        <f t="shared" si="55"/>
        <v>6</v>
      </c>
      <c r="R76" s="2">
        <f t="shared" si="56"/>
        <v>1</v>
      </c>
      <c r="S76" s="2">
        <f t="shared" si="57"/>
        <v>315</v>
      </c>
      <c r="T76" s="2">
        <f t="shared" si="58"/>
        <v>0</v>
      </c>
      <c r="U76" s="2">
        <f t="shared" si="59"/>
        <v>36.504000000000005</v>
      </c>
      <c r="V76" s="2">
        <f t="shared" si="60"/>
        <v>9.3600000000000003E-2</v>
      </c>
      <c r="W76" s="2">
        <f t="shared" si="61"/>
        <v>0</v>
      </c>
      <c r="X76" s="2">
        <f t="shared" si="62"/>
        <v>386</v>
      </c>
      <c r="Y76" s="2">
        <f t="shared" si="63"/>
        <v>253</v>
      </c>
      <c r="Z76" s="2"/>
      <c r="AA76" s="2">
        <v>34753101</v>
      </c>
      <c r="AB76" s="2">
        <f>'1.Смета.или.Акт'!F130</f>
        <v>812.06999999999994</v>
      </c>
      <c r="AC76" s="2">
        <f t="shared" si="85"/>
        <v>193.71</v>
      </c>
      <c r="AD76" s="2">
        <f>'1.Смета.или.Акт'!H130</f>
        <v>11.83</v>
      </c>
      <c r="AE76" s="2">
        <f>'1.Смета.или.Акт'!I130</f>
        <v>2.09</v>
      </c>
      <c r="AF76" s="2">
        <f>'1.Смета.или.Акт'!G130</f>
        <v>606.53</v>
      </c>
      <c r="AG76" s="2">
        <f t="shared" si="65"/>
        <v>0</v>
      </c>
      <c r="AH76" s="2">
        <f t="shared" si="90"/>
        <v>70.2</v>
      </c>
      <c r="AI76" s="2">
        <f t="shared" si="91"/>
        <v>0.18</v>
      </c>
      <c r="AJ76" s="2">
        <f t="shared" si="66"/>
        <v>0</v>
      </c>
      <c r="AK76" s="2">
        <v>812.07</v>
      </c>
      <c r="AL76" s="2">
        <v>193.71</v>
      </c>
      <c r="AM76" s="2">
        <v>11.83</v>
      </c>
      <c r="AN76" s="2">
        <v>2.09</v>
      </c>
      <c r="AO76" s="2">
        <v>606.53</v>
      </c>
      <c r="AP76" s="2">
        <v>0</v>
      </c>
      <c r="AQ76" s="2">
        <v>70.2</v>
      </c>
      <c r="AR76" s="2">
        <v>0.18</v>
      </c>
      <c r="AS76" s="2">
        <v>0</v>
      </c>
      <c r="AT76" s="2">
        <f>'1.Смета.или.Акт'!E131</f>
        <v>122</v>
      </c>
      <c r="AU76" s="2">
        <f>'1.Смета.или.Акт'!E132</f>
        <v>80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0</v>
      </c>
      <c r="BI76" s="2">
        <v>1</v>
      </c>
      <c r="BJ76" s="2" t="s">
        <v>141</v>
      </c>
      <c r="BK76" s="2"/>
      <c r="BL76" s="2"/>
      <c r="BM76" s="2">
        <v>8001</v>
      </c>
      <c r="BN76" s="2">
        <v>0</v>
      </c>
      <c r="BO76" s="2" t="s">
        <v>6</v>
      </c>
      <c r="BP76" s="2">
        <v>0</v>
      </c>
      <c r="BQ76" s="2">
        <v>1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122</v>
      </c>
      <c r="CA76" s="2">
        <v>80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>IF('1.Смета.или.Акт'!F130=AC76+AD76+AF76,P76+Q76+S76,I76*AB76)</f>
        <v>422</v>
      </c>
      <c r="CQ76" s="2">
        <f t="shared" si="67"/>
        <v>193.71</v>
      </c>
      <c r="CR76" s="2">
        <f t="shared" si="68"/>
        <v>11.83</v>
      </c>
      <c r="CS76" s="2">
        <f t="shared" si="69"/>
        <v>2.09</v>
      </c>
      <c r="CT76" s="2">
        <f t="shared" si="70"/>
        <v>606.53</v>
      </c>
      <c r="CU76" s="2">
        <f t="shared" si="71"/>
        <v>0</v>
      </c>
      <c r="CV76" s="2">
        <f t="shared" si="72"/>
        <v>70.2</v>
      </c>
      <c r="CW76" s="2">
        <f t="shared" si="73"/>
        <v>0.18</v>
      </c>
      <c r="CX76" s="2">
        <f t="shared" si="74"/>
        <v>0</v>
      </c>
      <c r="CY76" s="2">
        <f t="shared" si="75"/>
        <v>385.52</v>
      </c>
      <c r="CZ76" s="2">
        <f t="shared" si="76"/>
        <v>252.8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1005</v>
      </c>
      <c r="DV76" s="2" t="s">
        <v>17</v>
      </c>
      <c r="DW76" s="2" t="str">
        <f>'1.Смета.или.Акт'!D130</f>
        <v>100 м2</v>
      </c>
      <c r="DX76" s="2">
        <v>100</v>
      </c>
      <c r="DY76" s="2"/>
      <c r="DZ76" s="2"/>
      <c r="EA76" s="2"/>
      <c r="EB76" s="2"/>
      <c r="EC76" s="2"/>
      <c r="ED76" s="2"/>
      <c r="EE76" s="2">
        <v>32653356</v>
      </c>
      <c r="EF76" s="2">
        <v>1</v>
      </c>
      <c r="EG76" s="2" t="s">
        <v>20</v>
      </c>
      <c r="EH76" s="2">
        <v>0</v>
      </c>
      <c r="EI76" s="2" t="s">
        <v>6</v>
      </c>
      <c r="EJ76" s="2">
        <v>1</v>
      </c>
      <c r="EK76" s="2">
        <v>8001</v>
      </c>
      <c r="EL76" s="2" t="s">
        <v>142</v>
      </c>
      <c r="EM76" s="2" t="s">
        <v>143</v>
      </c>
      <c r="EN76" s="2"/>
      <c r="EO76" s="2" t="s">
        <v>6</v>
      </c>
      <c r="EP76" s="2"/>
      <c r="EQ76" s="2">
        <v>0</v>
      </c>
      <c r="ER76" s="2">
        <v>812.07</v>
      </c>
      <c r="ES76" s="2">
        <v>193.71</v>
      </c>
      <c r="ET76" s="2">
        <v>11.83</v>
      </c>
      <c r="EU76" s="2">
        <v>2.09</v>
      </c>
      <c r="EV76" s="2">
        <v>606.53</v>
      </c>
      <c r="EW76" s="2">
        <v>70.2</v>
      </c>
      <c r="EX76" s="2">
        <v>0.18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77"/>
        <v>0</v>
      </c>
      <c r="FS76" s="2">
        <v>0</v>
      </c>
      <c r="FT76" s="2"/>
      <c r="FU76" s="2"/>
      <c r="FV76" s="2"/>
      <c r="FW76" s="2"/>
      <c r="FX76" s="2">
        <v>122</v>
      </c>
      <c r="FY76" s="2">
        <v>80</v>
      </c>
      <c r="FZ76" s="2"/>
      <c r="GA76" s="2" t="s">
        <v>6</v>
      </c>
      <c r="GB76" s="2"/>
      <c r="GC76" s="2"/>
      <c r="GD76" s="2">
        <v>0</v>
      </c>
      <c r="GE76" s="2"/>
      <c r="GF76" s="2">
        <v>-268904767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78"/>
        <v>0</v>
      </c>
      <c r="GM76" s="2">
        <f t="shared" si="79"/>
        <v>1061</v>
      </c>
      <c r="GN76" s="2">
        <f t="shared" si="80"/>
        <v>1061</v>
      </c>
      <c r="GO76" s="2">
        <f t="shared" si="81"/>
        <v>0</v>
      </c>
      <c r="GP76" s="2">
        <f t="shared" si="82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3"/>
        <v>0</v>
      </c>
      <c r="GW76" s="2">
        <v>1</v>
      </c>
      <c r="GX76" s="2">
        <f t="shared" si="84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>
        <v>-1</v>
      </c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C77">
        <f>ROW(SmtRes!A202)</f>
        <v>202</v>
      </c>
      <c r="D77">
        <f>ROW(EtalonRes!A202)</f>
        <v>202</v>
      </c>
      <c r="E77" t="s">
        <v>138</v>
      </c>
      <c r="F77" t="s">
        <v>139</v>
      </c>
      <c r="G77" t="s">
        <v>140</v>
      </c>
      <c r="H77" t="s">
        <v>17</v>
      </c>
      <c r="I77">
        <f>'1.Смета.или.Акт'!E130</f>
        <v>0.52</v>
      </c>
      <c r="J77">
        <v>0</v>
      </c>
      <c r="O77">
        <f t="shared" si="53"/>
        <v>2863</v>
      </c>
      <c r="P77">
        <f t="shared" si="54"/>
        <v>683</v>
      </c>
      <c r="Q77">
        <f t="shared" si="55"/>
        <v>42</v>
      </c>
      <c r="R77">
        <f t="shared" si="56"/>
        <v>7</v>
      </c>
      <c r="S77">
        <f t="shared" si="57"/>
        <v>2138</v>
      </c>
      <c r="T77">
        <f t="shared" si="58"/>
        <v>0</v>
      </c>
      <c r="U77">
        <f t="shared" si="59"/>
        <v>36.504000000000005</v>
      </c>
      <c r="V77">
        <f t="shared" si="60"/>
        <v>9.3600000000000003E-2</v>
      </c>
      <c r="W77">
        <f t="shared" si="61"/>
        <v>0</v>
      </c>
      <c r="X77">
        <f t="shared" si="62"/>
        <v>2617</v>
      </c>
      <c r="Y77">
        <f t="shared" si="63"/>
        <v>1716</v>
      </c>
      <c r="AA77">
        <v>34753102</v>
      </c>
      <c r="AB77">
        <f t="shared" si="64"/>
        <v>812.07</v>
      </c>
      <c r="AC77">
        <f t="shared" si="85"/>
        <v>193.71</v>
      </c>
      <c r="AD77">
        <f t="shared" si="87"/>
        <v>11.83</v>
      </c>
      <c r="AE77">
        <f t="shared" si="88"/>
        <v>2.09</v>
      </c>
      <c r="AF77">
        <f t="shared" si="89"/>
        <v>606.53</v>
      </c>
      <c r="AG77">
        <f t="shared" si="65"/>
        <v>0</v>
      </c>
      <c r="AH77">
        <f t="shared" si="90"/>
        <v>70.2</v>
      </c>
      <c r="AI77">
        <f t="shared" si="91"/>
        <v>0.18</v>
      </c>
      <c r="AJ77">
        <f t="shared" si="66"/>
        <v>0</v>
      </c>
      <c r="AK77">
        <v>812.07</v>
      </c>
      <c r="AL77">
        <v>193.71</v>
      </c>
      <c r="AM77">
        <v>11.83</v>
      </c>
      <c r="AN77">
        <v>2.09</v>
      </c>
      <c r="AO77">
        <v>606.53</v>
      </c>
      <c r="AP77">
        <v>0</v>
      </c>
      <c r="AQ77">
        <v>70.2</v>
      </c>
      <c r="AR77">
        <v>0.18</v>
      </c>
      <c r="AS77">
        <v>0</v>
      </c>
      <c r="AT77">
        <v>122</v>
      </c>
      <c r="AU77">
        <v>80</v>
      </c>
      <c r="AV77">
        <v>1</v>
      </c>
      <c r="AW77">
        <v>1</v>
      </c>
      <c r="AZ77">
        <v>6.78</v>
      </c>
      <c r="BA77">
        <v>6.78</v>
      </c>
      <c r="BB77">
        <v>6.78</v>
      </c>
      <c r="BC77">
        <v>6.78</v>
      </c>
      <c r="BD77" t="s">
        <v>6</v>
      </c>
      <c r="BE77" t="s">
        <v>6</v>
      </c>
      <c r="BF77" t="s">
        <v>6</v>
      </c>
      <c r="BG77" t="s">
        <v>6</v>
      </c>
      <c r="BH77">
        <v>0</v>
      </c>
      <c r="BI77">
        <v>1</v>
      </c>
      <c r="BJ77" t="s">
        <v>141</v>
      </c>
      <c r="BM77">
        <v>8001</v>
      </c>
      <c r="BN77">
        <v>0</v>
      </c>
      <c r="BO77" t="s">
        <v>6</v>
      </c>
      <c r="BP77">
        <v>0</v>
      </c>
      <c r="BQ77">
        <v>1</v>
      </c>
      <c r="BR77">
        <v>0</v>
      </c>
      <c r="BS77">
        <v>6.78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122</v>
      </c>
      <c r="CA77">
        <v>80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86"/>
        <v>2863</v>
      </c>
      <c r="CQ77">
        <f t="shared" si="67"/>
        <v>1313.3538000000001</v>
      </c>
      <c r="CR77">
        <f t="shared" si="68"/>
        <v>80.207400000000007</v>
      </c>
      <c r="CS77">
        <f t="shared" si="69"/>
        <v>14.170199999999999</v>
      </c>
      <c r="CT77">
        <f t="shared" si="70"/>
        <v>4112.2734</v>
      </c>
      <c r="CU77">
        <f t="shared" si="71"/>
        <v>0</v>
      </c>
      <c r="CV77">
        <f t="shared" si="72"/>
        <v>70.2</v>
      </c>
      <c r="CW77">
        <f t="shared" si="73"/>
        <v>0.18</v>
      </c>
      <c r="CX77">
        <f t="shared" si="74"/>
        <v>0</v>
      </c>
      <c r="CY77">
        <f t="shared" si="75"/>
        <v>2616.9</v>
      </c>
      <c r="CZ77">
        <f t="shared" si="76"/>
        <v>1716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1005</v>
      </c>
      <c r="DV77" t="s">
        <v>17</v>
      </c>
      <c r="DW77" t="s">
        <v>17</v>
      </c>
      <c r="DX77">
        <v>100</v>
      </c>
      <c r="EE77">
        <v>32653356</v>
      </c>
      <c r="EF77">
        <v>1</v>
      </c>
      <c r="EG77" t="s">
        <v>20</v>
      </c>
      <c r="EH77">
        <v>0</v>
      </c>
      <c r="EI77" t="s">
        <v>6</v>
      </c>
      <c r="EJ77">
        <v>1</v>
      </c>
      <c r="EK77">
        <v>8001</v>
      </c>
      <c r="EL77" t="s">
        <v>142</v>
      </c>
      <c r="EM77" t="s">
        <v>143</v>
      </c>
      <c r="EO77" t="s">
        <v>6</v>
      </c>
      <c r="EQ77">
        <v>0</v>
      </c>
      <c r="ER77">
        <v>812.07</v>
      </c>
      <c r="ES77">
        <v>193.71</v>
      </c>
      <c r="ET77">
        <v>11.83</v>
      </c>
      <c r="EU77">
        <v>2.09</v>
      </c>
      <c r="EV77">
        <v>606.53</v>
      </c>
      <c r="EW77">
        <v>70.2</v>
      </c>
      <c r="EX77">
        <v>0.18</v>
      </c>
      <c r="EY77">
        <v>0</v>
      </c>
      <c r="FQ77">
        <v>0</v>
      </c>
      <c r="FR77">
        <f t="shared" si="77"/>
        <v>0</v>
      </c>
      <c r="FS77">
        <v>0</v>
      </c>
      <c r="FX77">
        <v>122</v>
      </c>
      <c r="FY77">
        <v>80</v>
      </c>
      <c r="GA77" t="s">
        <v>6</v>
      </c>
      <c r="GD77">
        <v>0</v>
      </c>
      <c r="GF77">
        <v>-268904767</v>
      </c>
      <c r="GG77">
        <v>1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78"/>
        <v>0</v>
      </c>
      <c r="GM77">
        <f t="shared" si="79"/>
        <v>7196</v>
      </c>
      <c r="GN77">
        <f t="shared" si="80"/>
        <v>7196</v>
      </c>
      <c r="GO77">
        <f t="shared" si="81"/>
        <v>0</v>
      </c>
      <c r="GP77">
        <f t="shared" si="82"/>
        <v>0</v>
      </c>
      <c r="GR77">
        <v>0</v>
      </c>
      <c r="GS77">
        <v>3</v>
      </c>
      <c r="GT77">
        <v>0</v>
      </c>
      <c r="GU77" t="s">
        <v>6</v>
      </c>
      <c r="GV77">
        <f t="shared" si="83"/>
        <v>0</v>
      </c>
      <c r="GW77">
        <v>1</v>
      </c>
      <c r="GX77">
        <f t="shared" si="84"/>
        <v>0</v>
      </c>
      <c r="HA77">
        <v>0</v>
      </c>
      <c r="HB77">
        <v>0</v>
      </c>
      <c r="IF77">
        <v>-1</v>
      </c>
      <c r="IK77">
        <v>0</v>
      </c>
    </row>
    <row r="78" spans="1:255" x14ac:dyDescent="0.2">
      <c r="A78" s="2">
        <v>18</v>
      </c>
      <c r="B78" s="2">
        <v>1</v>
      </c>
      <c r="C78" s="2">
        <v>194</v>
      </c>
      <c r="D78" s="2"/>
      <c r="E78" s="2" t="s">
        <v>144</v>
      </c>
      <c r="F78" s="2" t="str">
        <f>'1.Смета.или.Акт'!B134</f>
        <v>01.7.16.02</v>
      </c>
      <c r="G78" s="2" t="str">
        <f>'1.Смета.или.Акт'!C134</f>
        <v>Детали деревянные лесов</v>
      </c>
      <c r="H78" s="2" t="s">
        <v>100</v>
      </c>
      <c r="I78" s="2">
        <f>I76*J78</f>
        <v>4.1599999999999996E-3</v>
      </c>
      <c r="J78" s="2">
        <v>7.9999999999999984E-3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34753101</v>
      </c>
      <c r="AB78" s="2">
        <f t="shared" si="64"/>
        <v>0</v>
      </c>
      <c r="AC78" s="2">
        <f>'1.Смета.или.Акт'!F134</f>
        <v>0</v>
      </c>
      <c r="AD78" s="2">
        <f t="shared" si="87"/>
        <v>0</v>
      </c>
      <c r="AE78" s="2">
        <f t="shared" si="88"/>
        <v>0</v>
      </c>
      <c r="AF78" s="2">
        <f t="shared" si="89"/>
        <v>0</v>
      </c>
      <c r="AG78" s="2">
        <f t="shared" si="65"/>
        <v>0</v>
      </c>
      <c r="AH78" s="2">
        <f t="shared" si="90"/>
        <v>0</v>
      </c>
      <c r="AI78" s="2">
        <f t="shared" si="91"/>
        <v>0</v>
      </c>
      <c r="AJ78" s="2">
        <f t="shared" si="66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6</v>
      </c>
      <c r="BK78" s="2"/>
      <c r="BL78" s="2"/>
      <c r="BM78" s="2">
        <v>0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>IF('1.Смета.или.Акт'!F134=AC78+AD78+AF78,P78+Q78+S78,I78*AB78)</f>
        <v>0</v>
      </c>
      <c r="CQ78" s="2">
        <f t="shared" si="67"/>
        <v>0</v>
      </c>
      <c r="CR78" s="2">
        <f t="shared" si="68"/>
        <v>0</v>
      </c>
      <c r="CS78" s="2">
        <f t="shared" si="69"/>
        <v>0</v>
      </c>
      <c r="CT78" s="2">
        <f t="shared" si="70"/>
        <v>0</v>
      </c>
      <c r="CU78" s="2">
        <f t="shared" si="71"/>
        <v>0</v>
      </c>
      <c r="CV78" s="2">
        <f t="shared" si="72"/>
        <v>0</v>
      </c>
      <c r="CW78" s="2">
        <f t="shared" si="73"/>
        <v>0</v>
      </c>
      <c r="CX78" s="2">
        <f t="shared" si="74"/>
        <v>0</v>
      </c>
      <c r="CY78" s="2">
        <f t="shared" si="75"/>
        <v>0</v>
      </c>
      <c r="CZ78" s="2">
        <f t="shared" si="76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1007</v>
      </c>
      <c r="DV78" s="2" t="s">
        <v>100</v>
      </c>
      <c r="DW78" s="2" t="str">
        <f>'1.Смета.или.Акт'!D134</f>
        <v>м3</v>
      </c>
      <c r="DX78" s="2">
        <v>1</v>
      </c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27</v>
      </c>
      <c r="EH78" s="2">
        <v>0</v>
      </c>
      <c r="EI78" s="2" t="s">
        <v>6</v>
      </c>
      <c r="EJ78" s="2">
        <v>1</v>
      </c>
      <c r="EK78" s="2">
        <v>0</v>
      </c>
      <c r="EL78" s="2" t="s">
        <v>28</v>
      </c>
      <c r="EM78" s="2" t="s">
        <v>29</v>
      </c>
      <c r="EN78" s="2"/>
      <c r="EO78" s="2" t="s">
        <v>6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77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6</v>
      </c>
      <c r="GB78" s="2"/>
      <c r="GC78" s="2"/>
      <c r="GD78" s="2">
        <v>0</v>
      </c>
      <c r="GE78" s="2"/>
      <c r="GF78" s="2">
        <v>-1217945566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78"/>
        <v>0</v>
      </c>
      <c r="GM78" s="2">
        <f t="shared" si="79"/>
        <v>0</v>
      </c>
      <c r="GN78" s="2">
        <f t="shared" si="80"/>
        <v>0</v>
      </c>
      <c r="GO78" s="2">
        <f t="shared" si="81"/>
        <v>0</v>
      </c>
      <c r="GP78" s="2">
        <f t="shared" si="82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3"/>
        <v>0</v>
      </c>
      <c r="GW78" s="2">
        <v>1</v>
      </c>
      <c r="GX78" s="2">
        <f t="shared" si="84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>
        <v>-1</v>
      </c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200</v>
      </c>
      <c r="E79" t="s">
        <v>144</v>
      </c>
      <c r="F79" t="s">
        <v>145</v>
      </c>
      <c r="G79" t="s">
        <v>146</v>
      </c>
      <c r="H79" t="s">
        <v>100</v>
      </c>
      <c r="I79">
        <f>I77*J79</f>
        <v>4.1599999999999996E-3</v>
      </c>
      <c r="J79">
        <v>7.9999999999999984E-3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34753102</v>
      </c>
      <c r="AB79">
        <f t="shared" si="64"/>
        <v>0</v>
      </c>
      <c r="AC79">
        <f t="shared" si="85"/>
        <v>0</v>
      </c>
      <c r="AD79">
        <f t="shared" si="87"/>
        <v>0</v>
      </c>
      <c r="AE79">
        <f t="shared" si="88"/>
        <v>0</v>
      </c>
      <c r="AF79">
        <f t="shared" si="89"/>
        <v>0</v>
      </c>
      <c r="AG79">
        <f t="shared" si="65"/>
        <v>0</v>
      </c>
      <c r="AH79">
        <f t="shared" si="90"/>
        <v>0</v>
      </c>
      <c r="AI79">
        <f t="shared" si="91"/>
        <v>0</v>
      </c>
      <c r="AJ79">
        <f t="shared" si="66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106</v>
      </c>
      <c r="AU79">
        <v>65</v>
      </c>
      <c r="AV79">
        <v>1</v>
      </c>
      <c r="AW79">
        <v>1</v>
      </c>
      <c r="AZ79">
        <v>6.78</v>
      </c>
      <c r="BA79">
        <v>1</v>
      </c>
      <c r="BB79">
        <v>1</v>
      </c>
      <c r="BC79">
        <v>6.78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6</v>
      </c>
      <c r="BM79">
        <v>0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86"/>
        <v>0</v>
      </c>
      <c r="CQ79">
        <f t="shared" si="67"/>
        <v>0</v>
      </c>
      <c r="CR79">
        <f t="shared" si="68"/>
        <v>0</v>
      </c>
      <c r="CS79">
        <f t="shared" si="69"/>
        <v>0</v>
      </c>
      <c r="CT79">
        <f t="shared" si="70"/>
        <v>0</v>
      </c>
      <c r="CU79">
        <f t="shared" si="71"/>
        <v>0</v>
      </c>
      <c r="CV79">
        <f t="shared" si="72"/>
        <v>0</v>
      </c>
      <c r="CW79">
        <f t="shared" si="73"/>
        <v>0</v>
      </c>
      <c r="CX79">
        <f t="shared" si="74"/>
        <v>0</v>
      </c>
      <c r="CY79">
        <f t="shared" si="75"/>
        <v>0</v>
      </c>
      <c r="CZ79">
        <f t="shared" si="76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1007</v>
      </c>
      <c r="DV79" t="s">
        <v>100</v>
      </c>
      <c r="DW79" t="s">
        <v>100</v>
      </c>
      <c r="DX79">
        <v>1</v>
      </c>
      <c r="EE79">
        <v>32653299</v>
      </c>
      <c r="EF79">
        <v>20</v>
      </c>
      <c r="EG79" t="s">
        <v>27</v>
      </c>
      <c r="EH79">
        <v>0</v>
      </c>
      <c r="EI79" t="s">
        <v>6</v>
      </c>
      <c r="EJ79">
        <v>1</v>
      </c>
      <c r="EK79">
        <v>0</v>
      </c>
      <c r="EL79" t="s">
        <v>28</v>
      </c>
      <c r="EM79" t="s">
        <v>29</v>
      </c>
      <c r="EO79" t="s">
        <v>6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77"/>
        <v>0</v>
      </c>
      <c r="FS79">
        <v>0</v>
      </c>
      <c r="FX79">
        <v>106</v>
      </c>
      <c r="FY79">
        <v>65</v>
      </c>
      <c r="GA79" t="s">
        <v>6</v>
      </c>
      <c r="GD79">
        <v>0</v>
      </c>
      <c r="GF79">
        <v>-1217945566</v>
      </c>
      <c r="GG79">
        <v>1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78"/>
        <v>0</v>
      </c>
      <c r="GM79">
        <f t="shared" si="79"/>
        <v>0</v>
      </c>
      <c r="GN79">
        <f t="shared" si="80"/>
        <v>0</v>
      </c>
      <c r="GO79">
        <f t="shared" si="81"/>
        <v>0</v>
      </c>
      <c r="GP79">
        <f t="shared" si="82"/>
        <v>0</v>
      </c>
      <c r="GR79">
        <v>0</v>
      </c>
      <c r="GS79">
        <v>3</v>
      </c>
      <c r="GT79">
        <v>0</v>
      </c>
      <c r="GU79" t="s">
        <v>6</v>
      </c>
      <c r="GV79">
        <f t="shared" si="83"/>
        <v>0</v>
      </c>
      <c r="GW79">
        <v>1</v>
      </c>
      <c r="GX79">
        <f t="shared" si="84"/>
        <v>0</v>
      </c>
      <c r="HA79">
        <v>0</v>
      </c>
      <c r="HB79">
        <v>0</v>
      </c>
      <c r="IF79">
        <v>-1</v>
      </c>
      <c r="IK79">
        <v>0</v>
      </c>
    </row>
    <row r="80" spans="1:255" x14ac:dyDescent="0.2">
      <c r="A80" s="2">
        <v>18</v>
      </c>
      <c r="B80" s="2">
        <v>1</v>
      </c>
      <c r="C80" s="2">
        <v>195</v>
      </c>
      <c r="D80" s="2"/>
      <c r="E80" s="2" t="s">
        <v>147</v>
      </c>
      <c r="F80" s="2" t="str">
        <f>'1.Смета.или.Акт'!B135</f>
        <v>01.7.16.02</v>
      </c>
      <c r="G80" s="2" t="str">
        <f>'1.Смета.или.Акт'!C135</f>
        <v>Детали стальных трубчатых лесов</v>
      </c>
      <c r="H80" s="2" t="s">
        <v>81</v>
      </c>
      <c r="I80" s="2">
        <f>I76*J80</f>
        <v>1.508E-2</v>
      </c>
      <c r="J80" s="2">
        <v>2.8999999999999998E-2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34753101</v>
      </c>
      <c r="AB80" s="2">
        <f t="shared" si="64"/>
        <v>0</v>
      </c>
      <c r="AC80" s="2">
        <f>'1.Смета.или.Акт'!F135</f>
        <v>0</v>
      </c>
      <c r="AD80" s="2">
        <f t="shared" si="87"/>
        <v>0</v>
      </c>
      <c r="AE80" s="2">
        <f t="shared" si="88"/>
        <v>0</v>
      </c>
      <c r="AF80" s="2">
        <f t="shared" si="89"/>
        <v>0</v>
      </c>
      <c r="AG80" s="2">
        <f t="shared" si="65"/>
        <v>0</v>
      </c>
      <c r="AH80" s="2">
        <f t="shared" si="90"/>
        <v>0</v>
      </c>
      <c r="AI80" s="2">
        <f t="shared" si="91"/>
        <v>0</v>
      </c>
      <c r="AJ80" s="2">
        <f t="shared" si="66"/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106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</v>
      </c>
      <c r="BK80" s="2"/>
      <c r="BL80" s="2"/>
      <c r="BM80" s="2">
        <v>0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106</v>
      </c>
      <c r="CA80" s="2">
        <v>65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>IF('1.Смета.или.Акт'!F135=AC80+AD80+AF80,P80+Q80+S80,I80*AB80)</f>
        <v>0</v>
      </c>
      <c r="CQ80" s="2">
        <f t="shared" si="67"/>
        <v>0</v>
      </c>
      <c r="CR80" s="2">
        <f t="shared" si="68"/>
        <v>0</v>
      </c>
      <c r="CS80" s="2">
        <f t="shared" si="69"/>
        <v>0</v>
      </c>
      <c r="CT80" s="2">
        <f t="shared" si="70"/>
        <v>0</v>
      </c>
      <c r="CU80" s="2">
        <f t="shared" si="71"/>
        <v>0</v>
      </c>
      <c r="CV80" s="2">
        <f t="shared" si="72"/>
        <v>0</v>
      </c>
      <c r="CW80" s="2">
        <f t="shared" si="73"/>
        <v>0</v>
      </c>
      <c r="CX80" s="2">
        <f t="shared" si="74"/>
        <v>0</v>
      </c>
      <c r="CY80" s="2">
        <f t="shared" si="75"/>
        <v>0</v>
      </c>
      <c r="CZ80" s="2">
        <f t="shared" si="76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81</v>
      </c>
      <c r="DW80" s="2" t="str">
        <f>'1.Смета.или.Акт'!D135</f>
        <v>т</v>
      </c>
      <c r="DX80" s="2">
        <v>1000</v>
      </c>
      <c r="DY80" s="2"/>
      <c r="DZ80" s="2"/>
      <c r="EA80" s="2"/>
      <c r="EB80" s="2"/>
      <c r="EC80" s="2"/>
      <c r="ED80" s="2"/>
      <c r="EE80" s="2">
        <v>32653299</v>
      </c>
      <c r="EF80" s="2">
        <v>20</v>
      </c>
      <c r="EG80" s="2" t="s">
        <v>27</v>
      </c>
      <c r="EH80" s="2">
        <v>0</v>
      </c>
      <c r="EI80" s="2" t="s">
        <v>6</v>
      </c>
      <c r="EJ80" s="2">
        <v>1</v>
      </c>
      <c r="EK80" s="2">
        <v>0</v>
      </c>
      <c r="EL80" s="2" t="s">
        <v>28</v>
      </c>
      <c r="EM80" s="2" t="s">
        <v>29</v>
      </c>
      <c r="EN80" s="2"/>
      <c r="EO80" s="2" t="s">
        <v>6</v>
      </c>
      <c r="EP80" s="2"/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77"/>
        <v>0</v>
      </c>
      <c r="FS80" s="2">
        <v>0</v>
      </c>
      <c r="FT80" s="2"/>
      <c r="FU80" s="2"/>
      <c r="FV80" s="2"/>
      <c r="FW80" s="2"/>
      <c r="FX80" s="2">
        <v>106</v>
      </c>
      <c r="FY80" s="2">
        <v>65</v>
      </c>
      <c r="FZ80" s="2"/>
      <c r="GA80" s="2" t="s">
        <v>6</v>
      </c>
      <c r="GB80" s="2"/>
      <c r="GC80" s="2"/>
      <c r="GD80" s="2">
        <v>0</v>
      </c>
      <c r="GE80" s="2"/>
      <c r="GF80" s="2">
        <v>-1651481050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78"/>
        <v>0</v>
      </c>
      <c r="GM80" s="2">
        <f t="shared" si="79"/>
        <v>0</v>
      </c>
      <c r="GN80" s="2">
        <f t="shared" si="80"/>
        <v>0</v>
      </c>
      <c r="GO80" s="2">
        <f t="shared" si="81"/>
        <v>0</v>
      </c>
      <c r="GP80" s="2">
        <f t="shared" si="82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3"/>
        <v>0</v>
      </c>
      <c r="GW80" s="2">
        <v>1</v>
      </c>
      <c r="GX80" s="2">
        <f t="shared" si="84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>
        <v>-1</v>
      </c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45" x14ac:dyDescent="0.2">
      <c r="A81">
        <v>18</v>
      </c>
      <c r="B81">
        <v>1</v>
      </c>
      <c r="C81">
        <v>201</v>
      </c>
      <c r="E81" t="s">
        <v>147</v>
      </c>
      <c r="F81" t="s">
        <v>145</v>
      </c>
      <c r="G81" t="s">
        <v>148</v>
      </c>
      <c r="H81" t="s">
        <v>81</v>
      </c>
      <c r="I81">
        <f>I77*J81</f>
        <v>1.508E-2</v>
      </c>
      <c r="J81">
        <v>2.8999999999999998E-2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34753102</v>
      </c>
      <c r="AB81">
        <f t="shared" si="64"/>
        <v>0</v>
      </c>
      <c r="AC81">
        <f t="shared" si="85"/>
        <v>0</v>
      </c>
      <c r="AD81">
        <f t="shared" si="87"/>
        <v>0</v>
      </c>
      <c r="AE81">
        <f t="shared" si="88"/>
        <v>0</v>
      </c>
      <c r="AF81">
        <f t="shared" si="89"/>
        <v>0</v>
      </c>
      <c r="AG81">
        <f t="shared" si="65"/>
        <v>0</v>
      </c>
      <c r="AH81">
        <f t="shared" si="90"/>
        <v>0</v>
      </c>
      <c r="AI81">
        <f t="shared" si="91"/>
        <v>0</v>
      </c>
      <c r="AJ81">
        <f t="shared" si="66"/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106</v>
      </c>
      <c r="AU81">
        <v>65</v>
      </c>
      <c r="AV81">
        <v>1</v>
      </c>
      <c r="AW81">
        <v>1</v>
      </c>
      <c r="AZ81">
        <v>6.78</v>
      </c>
      <c r="BA81">
        <v>1</v>
      </c>
      <c r="BB81">
        <v>1</v>
      </c>
      <c r="BC81">
        <v>6.78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</v>
      </c>
      <c r="BM81">
        <v>0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106</v>
      </c>
      <c r="CA81">
        <v>65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86"/>
        <v>0</v>
      </c>
      <c r="CQ81">
        <f t="shared" si="67"/>
        <v>0</v>
      </c>
      <c r="CR81">
        <f t="shared" si="68"/>
        <v>0</v>
      </c>
      <c r="CS81">
        <f t="shared" si="69"/>
        <v>0</v>
      </c>
      <c r="CT81">
        <f t="shared" si="70"/>
        <v>0</v>
      </c>
      <c r="CU81">
        <f t="shared" si="71"/>
        <v>0</v>
      </c>
      <c r="CV81">
        <f t="shared" si="72"/>
        <v>0</v>
      </c>
      <c r="CW81">
        <f t="shared" si="73"/>
        <v>0</v>
      </c>
      <c r="CX81">
        <f t="shared" si="74"/>
        <v>0</v>
      </c>
      <c r="CY81">
        <f t="shared" si="75"/>
        <v>0</v>
      </c>
      <c r="CZ81">
        <f t="shared" si="76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81</v>
      </c>
      <c r="DW81" t="s">
        <v>81</v>
      </c>
      <c r="DX81">
        <v>1000</v>
      </c>
      <c r="EE81">
        <v>32653299</v>
      </c>
      <c r="EF81">
        <v>20</v>
      </c>
      <c r="EG81" t="s">
        <v>27</v>
      </c>
      <c r="EH81">
        <v>0</v>
      </c>
      <c r="EI81" t="s">
        <v>6</v>
      </c>
      <c r="EJ81">
        <v>1</v>
      </c>
      <c r="EK81">
        <v>0</v>
      </c>
      <c r="EL81" t="s">
        <v>28</v>
      </c>
      <c r="EM81" t="s">
        <v>29</v>
      </c>
      <c r="EO81" t="s">
        <v>6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77"/>
        <v>0</v>
      </c>
      <c r="FS81">
        <v>0</v>
      </c>
      <c r="FX81">
        <v>106</v>
      </c>
      <c r="FY81">
        <v>65</v>
      </c>
      <c r="GA81" t="s">
        <v>6</v>
      </c>
      <c r="GD81">
        <v>0</v>
      </c>
      <c r="GF81">
        <v>-1651481050</v>
      </c>
      <c r="GG81">
        <v>1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78"/>
        <v>0</v>
      </c>
      <c r="GM81">
        <f t="shared" si="79"/>
        <v>0</v>
      </c>
      <c r="GN81">
        <f t="shared" si="80"/>
        <v>0</v>
      </c>
      <c r="GO81">
        <f t="shared" si="81"/>
        <v>0</v>
      </c>
      <c r="GP81">
        <f t="shared" si="82"/>
        <v>0</v>
      </c>
      <c r="GR81">
        <v>0</v>
      </c>
      <c r="GS81">
        <v>3</v>
      </c>
      <c r="GT81">
        <v>0</v>
      </c>
      <c r="GU81" t="s">
        <v>6</v>
      </c>
      <c r="GV81">
        <f t="shared" si="83"/>
        <v>0</v>
      </c>
      <c r="GW81">
        <v>1</v>
      </c>
      <c r="GX81">
        <f t="shared" si="84"/>
        <v>0</v>
      </c>
      <c r="HA81">
        <v>0</v>
      </c>
      <c r="HB81">
        <v>0</v>
      </c>
      <c r="IF81">
        <v>-1</v>
      </c>
      <c r="IK81">
        <v>0</v>
      </c>
    </row>
    <row r="82" spans="1:245" x14ac:dyDescent="0.2">
      <c r="IF82">
        <v>-1</v>
      </c>
    </row>
    <row r="83" spans="1:245" x14ac:dyDescent="0.2">
      <c r="A83" s="3">
        <v>51</v>
      </c>
      <c r="B83" s="3">
        <f>B20</f>
        <v>1</v>
      </c>
      <c r="C83" s="3">
        <f>A20</f>
        <v>3</v>
      </c>
      <c r="D83" s="3">
        <f>ROW(A20)</f>
        <v>20</v>
      </c>
      <c r="E83" s="3"/>
      <c r="F83" s="3" t="str">
        <f>IF(F20&lt;&gt;"",F20,"")</f>
        <v>Новая локальная смета</v>
      </c>
      <c r="G83" s="3" t="str">
        <f>IF(G20&lt;&gt;"",G20,"")</f>
        <v>Новая локальная смета</v>
      </c>
      <c r="H83" s="3">
        <v>0</v>
      </c>
      <c r="I83" s="3"/>
      <c r="J83" s="3"/>
      <c r="K83" s="3"/>
      <c r="L83" s="3"/>
      <c r="M83" s="3"/>
      <c r="N83" s="3"/>
      <c r="O83" s="3">
        <f t="shared" ref="O83:T83" si="92">ROUND(AB83,0)</f>
        <v>38452</v>
      </c>
      <c r="P83" s="3">
        <f t="shared" si="92"/>
        <v>35862</v>
      </c>
      <c r="Q83" s="3">
        <f t="shared" si="92"/>
        <v>184</v>
      </c>
      <c r="R83" s="3">
        <f t="shared" si="92"/>
        <v>65</v>
      </c>
      <c r="S83" s="3">
        <f t="shared" si="92"/>
        <v>2406</v>
      </c>
      <c r="T83" s="3">
        <f t="shared" si="92"/>
        <v>0</v>
      </c>
      <c r="U83" s="3">
        <f>AH83</f>
        <v>274.64536400000003</v>
      </c>
      <c r="V83" s="3">
        <f>AI83</f>
        <v>5.8716360000000005</v>
      </c>
      <c r="W83" s="3">
        <f>ROUND(AJ83,0)</f>
        <v>0</v>
      </c>
      <c r="X83" s="3">
        <f>ROUND(AK83,0)</f>
        <v>2646</v>
      </c>
      <c r="Y83" s="3">
        <f>ROUND(AL83,0)</f>
        <v>1588</v>
      </c>
      <c r="Z83" s="3"/>
      <c r="AA83" s="3"/>
      <c r="AB83" s="3">
        <f>ROUND(SUMIF(AA24:AA81,"=34753101",O24:O81),0)</f>
        <v>38452</v>
      </c>
      <c r="AC83" s="3">
        <f>ROUND(SUMIF(AA24:AA81,"=34753101",P24:P81),0)</f>
        <v>35862</v>
      </c>
      <c r="AD83" s="3">
        <f>ROUND(SUMIF(AA24:AA81,"=34753101",Q24:Q81),0)</f>
        <v>184</v>
      </c>
      <c r="AE83" s="3">
        <f>ROUND(SUMIF(AA24:AA81,"=34753101",R24:R81),0)</f>
        <v>65</v>
      </c>
      <c r="AF83" s="3">
        <f>ROUND(SUMIF(AA24:AA81,"=34753101",S24:S81),0)</f>
        <v>2406</v>
      </c>
      <c r="AG83" s="3">
        <f>ROUND(SUMIF(AA24:AA81,"=34753101",T24:T81),0)</f>
        <v>0</v>
      </c>
      <c r="AH83" s="3">
        <f>SUMIF(AA24:AA81,"=34753101",U24:U81)</f>
        <v>274.64536400000003</v>
      </c>
      <c r="AI83" s="3">
        <f>SUMIF(AA24:AA81,"=34753101",V24:V81)</f>
        <v>5.8716360000000005</v>
      </c>
      <c r="AJ83" s="3">
        <f>ROUND(SUMIF(AA24:AA81,"=34753101",W24:W81),0)</f>
        <v>0</v>
      </c>
      <c r="AK83" s="3">
        <f>ROUND(SUMIF(AA24:AA81,"=34753101",X24:X81),0)</f>
        <v>2646</v>
      </c>
      <c r="AL83" s="3">
        <f>ROUND(SUMIF(AA24:AA81,"=34753101",Y24:Y81),0)</f>
        <v>1588</v>
      </c>
      <c r="AM83" s="3"/>
      <c r="AN83" s="3"/>
      <c r="AO83" s="3">
        <f t="shared" ref="AO83:BC83" si="93">ROUND(BX83,0)</f>
        <v>0</v>
      </c>
      <c r="AP83" s="3">
        <f t="shared" si="93"/>
        <v>0</v>
      </c>
      <c r="AQ83" s="3">
        <f t="shared" si="93"/>
        <v>0</v>
      </c>
      <c r="AR83" s="3">
        <f t="shared" si="93"/>
        <v>42686</v>
      </c>
      <c r="AS83" s="3">
        <f t="shared" si="93"/>
        <v>42686</v>
      </c>
      <c r="AT83" s="3">
        <f t="shared" si="93"/>
        <v>0</v>
      </c>
      <c r="AU83" s="3">
        <f t="shared" si="93"/>
        <v>0</v>
      </c>
      <c r="AV83" s="3">
        <f t="shared" si="93"/>
        <v>35862</v>
      </c>
      <c r="AW83" s="3">
        <f t="shared" si="93"/>
        <v>35862</v>
      </c>
      <c r="AX83" s="3">
        <f t="shared" si="93"/>
        <v>0</v>
      </c>
      <c r="AY83" s="3">
        <f t="shared" si="93"/>
        <v>35862</v>
      </c>
      <c r="AZ83" s="3">
        <f t="shared" si="93"/>
        <v>0</v>
      </c>
      <c r="BA83" s="3">
        <f t="shared" si="93"/>
        <v>0</v>
      </c>
      <c r="BB83" s="3">
        <f t="shared" si="93"/>
        <v>0</v>
      </c>
      <c r="BC83" s="3">
        <f t="shared" si="93"/>
        <v>0</v>
      </c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>
        <f>ROUND(SUMIF(AA24:AA81,"=34753101",FQ24:FQ81),0)</f>
        <v>0</v>
      </c>
      <c r="BY83" s="3">
        <f>ROUND(SUMIF(AA24:AA81,"=34753101",FR24:FR81),0)</f>
        <v>0</v>
      </c>
      <c r="BZ83" s="3">
        <f>ROUND(SUMIF(AA24:AA81,"=34753101",GL24:GL81),0)</f>
        <v>0</v>
      </c>
      <c r="CA83" s="3">
        <f>ROUND(SUMIF(AA24:AA81,"=34753101",GM24:GM81),0)</f>
        <v>42686</v>
      </c>
      <c r="CB83" s="3">
        <f>ROUND(SUMIF(AA24:AA81,"=34753101",GN24:GN81),0)</f>
        <v>42686</v>
      </c>
      <c r="CC83" s="3">
        <f>ROUND(SUMIF(AA24:AA81,"=34753101",GO24:GO81),0)</f>
        <v>0</v>
      </c>
      <c r="CD83" s="3">
        <f>ROUND(SUMIF(AA24:AA81,"=34753101",GP24:GP81),0)</f>
        <v>0</v>
      </c>
      <c r="CE83" s="3">
        <f>AC83-BX83</f>
        <v>35862</v>
      </c>
      <c r="CF83" s="3">
        <f>AC83-BY83</f>
        <v>35862</v>
      </c>
      <c r="CG83" s="3">
        <f>BX83-BZ83</f>
        <v>0</v>
      </c>
      <c r="CH83" s="3">
        <f>AC83-BX83-BY83+BZ83</f>
        <v>35862</v>
      </c>
      <c r="CI83" s="3">
        <f>BY83-BZ83</f>
        <v>0</v>
      </c>
      <c r="CJ83" s="3">
        <f>ROUND(SUMIF(AA24:AA81,"=34753101",GX24:GX81),0)</f>
        <v>0</v>
      </c>
      <c r="CK83" s="3">
        <f>ROUND(SUMIF(AA24:AA81,"=34753101",GY24:GY81),0)</f>
        <v>0</v>
      </c>
      <c r="CL83" s="3">
        <f>ROUND(SUMIF(AA24:AA81,"=34753101",GZ24:GZ81),0)</f>
        <v>0</v>
      </c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4">
        <f t="shared" ref="DG83:DL83" si="94">ROUND(DT83,0)</f>
        <v>260719</v>
      </c>
      <c r="DH83" s="4">
        <f t="shared" si="94"/>
        <v>243150</v>
      </c>
      <c r="DI83" s="4">
        <f t="shared" si="94"/>
        <v>1245</v>
      </c>
      <c r="DJ83" s="4">
        <f t="shared" si="94"/>
        <v>445</v>
      </c>
      <c r="DK83" s="4">
        <f t="shared" si="94"/>
        <v>16324</v>
      </c>
      <c r="DL83" s="4">
        <f t="shared" si="94"/>
        <v>0</v>
      </c>
      <c r="DM83" s="4">
        <f>DZ83</f>
        <v>274.64536400000003</v>
      </c>
      <c r="DN83" s="4">
        <f>EA83</f>
        <v>5.8716360000000005</v>
      </c>
      <c r="DO83" s="4">
        <f>ROUND(EB83,0)</f>
        <v>0</v>
      </c>
      <c r="DP83" s="4">
        <f>ROUND(EC83,0)</f>
        <v>17954</v>
      </c>
      <c r="DQ83" s="4">
        <f>ROUND(ED83,0)</f>
        <v>10789</v>
      </c>
      <c r="DR83" s="4"/>
      <c r="DS83" s="4"/>
      <c r="DT83" s="4">
        <f>ROUND(SUMIF(AA24:AA81,"=34753102",O24:O81),0)</f>
        <v>260719</v>
      </c>
      <c r="DU83" s="4">
        <f>ROUND(SUMIF(AA24:AA81,"=34753102",P24:P81),0)</f>
        <v>243150</v>
      </c>
      <c r="DV83" s="4">
        <f>ROUND(SUMIF(AA24:AA81,"=34753102",Q24:Q81),0)</f>
        <v>1245</v>
      </c>
      <c r="DW83" s="4">
        <f>ROUND(SUMIF(AA24:AA81,"=34753102",R24:R81),0)</f>
        <v>445</v>
      </c>
      <c r="DX83" s="4">
        <f>ROUND(SUMIF(AA24:AA81,"=34753102",S24:S81),0)</f>
        <v>16324</v>
      </c>
      <c r="DY83" s="4">
        <f>ROUND(SUMIF(AA24:AA81,"=34753102",T24:T81),0)</f>
        <v>0</v>
      </c>
      <c r="DZ83" s="4">
        <f>SUMIF(AA24:AA81,"=34753102",U24:U81)</f>
        <v>274.64536400000003</v>
      </c>
      <c r="EA83" s="4">
        <f>SUMIF(AA24:AA81,"=34753102",V24:V81)</f>
        <v>5.8716360000000005</v>
      </c>
      <c r="EB83" s="4">
        <f>ROUND(SUMIF(AA24:AA81,"=34753102",W24:W81),0)</f>
        <v>0</v>
      </c>
      <c r="EC83" s="4">
        <f>ROUND(SUMIF(AA24:AA81,"=34753102",X24:X81),0)</f>
        <v>17954</v>
      </c>
      <c r="ED83" s="4">
        <f>ROUND(SUMIF(AA24:AA81,"=34753102",Y24:Y81),0)</f>
        <v>10789</v>
      </c>
      <c r="EE83" s="4"/>
      <c r="EF83" s="4"/>
      <c r="EG83" s="4">
        <f t="shared" ref="EG83:EU83" si="95">ROUND(FP83,0)</f>
        <v>0</v>
      </c>
      <c r="EH83" s="4">
        <f t="shared" si="95"/>
        <v>0</v>
      </c>
      <c r="EI83" s="4">
        <f t="shared" si="95"/>
        <v>0</v>
      </c>
      <c r="EJ83" s="4">
        <f t="shared" si="95"/>
        <v>289462</v>
      </c>
      <c r="EK83" s="4">
        <f t="shared" si="95"/>
        <v>289462</v>
      </c>
      <c r="EL83" s="4">
        <f t="shared" si="95"/>
        <v>0</v>
      </c>
      <c r="EM83" s="4">
        <f t="shared" si="95"/>
        <v>0</v>
      </c>
      <c r="EN83" s="4">
        <f t="shared" si="95"/>
        <v>243150</v>
      </c>
      <c r="EO83" s="4">
        <f t="shared" si="95"/>
        <v>243150</v>
      </c>
      <c r="EP83" s="4">
        <f t="shared" si="95"/>
        <v>0</v>
      </c>
      <c r="EQ83" s="4">
        <f t="shared" si="95"/>
        <v>243150</v>
      </c>
      <c r="ER83" s="4">
        <f t="shared" si="95"/>
        <v>0</v>
      </c>
      <c r="ES83" s="4">
        <f t="shared" si="95"/>
        <v>0</v>
      </c>
      <c r="ET83" s="4">
        <f t="shared" si="95"/>
        <v>0</v>
      </c>
      <c r="EU83" s="4">
        <f t="shared" si="95"/>
        <v>0</v>
      </c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>
        <f>ROUND(SUMIF(AA24:AA81,"=34753102",FQ24:FQ81),0)</f>
        <v>0</v>
      </c>
      <c r="FQ83" s="4">
        <f>ROUND(SUMIF(AA24:AA81,"=34753102",FR24:FR81),0)</f>
        <v>0</v>
      </c>
      <c r="FR83" s="4">
        <f>ROUND(SUMIF(AA24:AA81,"=34753102",GL24:GL81),0)</f>
        <v>0</v>
      </c>
      <c r="FS83" s="4">
        <f>ROUND(SUMIF(AA24:AA81,"=34753102",GM24:GM81),0)</f>
        <v>289462</v>
      </c>
      <c r="FT83" s="4">
        <f>ROUND(SUMIF(AA24:AA81,"=34753102",GN24:GN81),0)</f>
        <v>289462</v>
      </c>
      <c r="FU83" s="4">
        <f>ROUND(SUMIF(AA24:AA81,"=34753102",GO24:GO81),0)</f>
        <v>0</v>
      </c>
      <c r="FV83" s="4">
        <f>ROUND(SUMIF(AA24:AA81,"=34753102",GP24:GP81),0)</f>
        <v>0</v>
      </c>
      <c r="FW83" s="4">
        <f>DU83-FP83</f>
        <v>243150</v>
      </c>
      <c r="FX83" s="4">
        <f>DU83-FQ83</f>
        <v>243150</v>
      </c>
      <c r="FY83" s="4">
        <f>FP83-FR83</f>
        <v>0</v>
      </c>
      <c r="FZ83" s="4">
        <f>DU83-FP83-FQ83+FR83</f>
        <v>243150</v>
      </c>
      <c r="GA83" s="4">
        <f>FQ83-FR83</f>
        <v>0</v>
      </c>
      <c r="GB83" s="4">
        <f>ROUND(SUMIF(AA24:AA81,"=34753102",GX24:GX81),0)</f>
        <v>0</v>
      </c>
      <c r="GC83" s="4">
        <f>ROUND(SUMIF(AA24:AA81,"=34753102",GY24:GY81),0)</f>
        <v>0</v>
      </c>
      <c r="GD83" s="4">
        <f>ROUND(SUMIF(AA24:AA81,"=34753102",GZ24:GZ81),0)</f>
        <v>0</v>
      </c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>
        <v>0</v>
      </c>
      <c r="IF83">
        <v>-1</v>
      </c>
    </row>
    <row r="84" spans="1:245" x14ac:dyDescent="0.2">
      <c r="IF84">
        <v>-1</v>
      </c>
    </row>
    <row r="85" spans="1:245" x14ac:dyDescent="0.2">
      <c r="A85" s="5">
        <v>50</v>
      </c>
      <c r="B85" s="5">
        <v>0</v>
      </c>
      <c r="C85" s="5">
        <v>0</v>
      </c>
      <c r="D85" s="5">
        <v>1</v>
      </c>
      <c r="E85" s="5">
        <v>201</v>
      </c>
      <c r="F85" s="5">
        <f>ROUND(Source!O83,O85)</f>
        <v>38452</v>
      </c>
      <c r="G85" s="5" t="s">
        <v>149</v>
      </c>
      <c r="H85" s="5" t="s">
        <v>150</v>
      </c>
      <c r="I85" s="5"/>
      <c r="J85" s="5"/>
      <c r="K85" s="5">
        <v>201</v>
      </c>
      <c r="L85" s="5">
        <v>1</v>
      </c>
      <c r="M85" s="5">
        <v>3</v>
      </c>
      <c r="N85" s="5" t="s">
        <v>6</v>
      </c>
      <c r="O85" s="5">
        <v>0</v>
      </c>
      <c r="P85" s="5">
        <f>ROUND(Source!DG83,O85)</f>
        <v>260719</v>
      </c>
      <c r="Q85" s="5"/>
      <c r="R85" s="5"/>
      <c r="S85" s="5"/>
      <c r="T85" s="5"/>
      <c r="U85" s="5"/>
      <c r="V85" s="5"/>
      <c r="W85" s="5"/>
      <c r="IF85">
        <v>-1</v>
      </c>
    </row>
    <row r="86" spans="1:245" x14ac:dyDescent="0.2">
      <c r="A86" s="5">
        <v>50</v>
      </c>
      <c r="B86" s="5">
        <v>0</v>
      </c>
      <c r="C86" s="5">
        <v>0</v>
      </c>
      <c r="D86" s="5">
        <v>1</v>
      </c>
      <c r="E86" s="5">
        <v>202</v>
      </c>
      <c r="F86" s="5">
        <f>ROUND(Source!P83,O86)</f>
        <v>35862</v>
      </c>
      <c r="G86" s="5" t="s">
        <v>151</v>
      </c>
      <c r="H86" s="5" t="s">
        <v>152</v>
      </c>
      <c r="I86" s="5"/>
      <c r="J86" s="5"/>
      <c r="K86" s="5">
        <v>202</v>
      </c>
      <c r="L86" s="5">
        <v>2</v>
      </c>
      <c r="M86" s="5">
        <v>3</v>
      </c>
      <c r="N86" s="5" t="s">
        <v>6</v>
      </c>
      <c r="O86" s="5">
        <v>0</v>
      </c>
      <c r="P86" s="5">
        <f>ROUND(Source!DH83,O86)</f>
        <v>243150</v>
      </c>
      <c r="Q86" s="5"/>
      <c r="R86" s="5"/>
      <c r="S86" s="5"/>
      <c r="T86" s="5"/>
      <c r="U86" s="5"/>
      <c r="V86" s="5"/>
      <c r="W86" s="5"/>
      <c r="IF86">
        <v>-1</v>
      </c>
    </row>
    <row r="87" spans="1:245" x14ac:dyDescent="0.2">
      <c r="A87" s="5">
        <v>50</v>
      </c>
      <c r="B87" s="5">
        <v>0</v>
      </c>
      <c r="C87" s="5">
        <v>0</v>
      </c>
      <c r="D87" s="5">
        <v>1</v>
      </c>
      <c r="E87" s="5">
        <v>222</v>
      </c>
      <c r="F87" s="5">
        <f>ROUND(Source!AO83,O87)</f>
        <v>0</v>
      </c>
      <c r="G87" s="5" t="s">
        <v>153</v>
      </c>
      <c r="H87" s="5" t="s">
        <v>154</v>
      </c>
      <c r="I87" s="5"/>
      <c r="J87" s="5"/>
      <c r="K87" s="5">
        <v>222</v>
      </c>
      <c r="L87" s="5">
        <v>3</v>
      </c>
      <c r="M87" s="5">
        <v>3</v>
      </c>
      <c r="N87" s="5" t="s">
        <v>6</v>
      </c>
      <c r="O87" s="5">
        <v>0</v>
      </c>
      <c r="P87" s="5">
        <f>ROUND(Source!EG83,O87)</f>
        <v>0</v>
      </c>
      <c r="Q87" s="5"/>
      <c r="R87" s="5"/>
      <c r="S87" s="5"/>
      <c r="T87" s="5"/>
      <c r="U87" s="5"/>
      <c r="V87" s="5"/>
      <c r="W87" s="5"/>
      <c r="IF87">
        <v>-1</v>
      </c>
    </row>
    <row r="88" spans="1:245" x14ac:dyDescent="0.2">
      <c r="A88" s="5">
        <v>50</v>
      </c>
      <c r="B88" s="5">
        <v>0</v>
      </c>
      <c r="C88" s="5">
        <v>0</v>
      </c>
      <c r="D88" s="5">
        <v>1</v>
      </c>
      <c r="E88" s="5">
        <v>225</v>
      </c>
      <c r="F88" s="5">
        <f>ROUND(Source!AV83,O88)</f>
        <v>35862</v>
      </c>
      <c r="G88" s="5" t="s">
        <v>155</v>
      </c>
      <c r="H88" s="5" t="s">
        <v>156</v>
      </c>
      <c r="I88" s="5"/>
      <c r="J88" s="5"/>
      <c r="K88" s="5">
        <v>225</v>
      </c>
      <c r="L88" s="5">
        <v>4</v>
      </c>
      <c r="M88" s="5">
        <v>3</v>
      </c>
      <c r="N88" s="5" t="s">
        <v>6</v>
      </c>
      <c r="O88" s="5">
        <v>0</v>
      </c>
      <c r="P88" s="5">
        <f>ROUND(Source!EN83,O88)</f>
        <v>243150</v>
      </c>
      <c r="Q88" s="5"/>
      <c r="R88" s="5"/>
      <c r="S88" s="5"/>
      <c r="T88" s="5"/>
      <c r="U88" s="5"/>
      <c r="V88" s="5"/>
      <c r="W88" s="5"/>
      <c r="IF88">
        <v>-1</v>
      </c>
    </row>
    <row r="89" spans="1:245" x14ac:dyDescent="0.2">
      <c r="A89" s="5">
        <v>50</v>
      </c>
      <c r="B89" s="5">
        <v>0</v>
      </c>
      <c r="C89" s="5">
        <v>0</v>
      </c>
      <c r="D89" s="5">
        <v>1</v>
      </c>
      <c r="E89" s="5">
        <v>226</v>
      </c>
      <c r="F89" s="5">
        <f>ROUND(Source!AW83,O89)</f>
        <v>35862</v>
      </c>
      <c r="G89" s="5" t="s">
        <v>157</v>
      </c>
      <c r="H89" s="5" t="s">
        <v>158</v>
      </c>
      <c r="I89" s="5"/>
      <c r="J89" s="5"/>
      <c r="K89" s="5">
        <v>226</v>
      </c>
      <c r="L89" s="5">
        <v>5</v>
      </c>
      <c r="M89" s="5">
        <v>3</v>
      </c>
      <c r="N89" s="5" t="s">
        <v>6</v>
      </c>
      <c r="O89" s="5">
        <v>0</v>
      </c>
      <c r="P89" s="5">
        <f>ROUND(Source!EO83,O89)</f>
        <v>243150</v>
      </c>
      <c r="Q89" s="5"/>
      <c r="R89" s="5"/>
      <c r="S89" s="5"/>
      <c r="T89" s="5"/>
      <c r="U89" s="5"/>
      <c r="V89" s="5"/>
      <c r="W89" s="5"/>
      <c r="IF89">
        <v>-1</v>
      </c>
    </row>
    <row r="90" spans="1:245" x14ac:dyDescent="0.2">
      <c r="A90" s="5">
        <v>50</v>
      </c>
      <c r="B90" s="5">
        <v>0</v>
      </c>
      <c r="C90" s="5">
        <v>0</v>
      </c>
      <c r="D90" s="5">
        <v>1</v>
      </c>
      <c r="E90" s="5">
        <v>227</v>
      </c>
      <c r="F90" s="5">
        <f>ROUND(Source!AX83,O90)</f>
        <v>0</v>
      </c>
      <c r="G90" s="5" t="s">
        <v>159</v>
      </c>
      <c r="H90" s="5" t="s">
        <v>160</v>
      </c>
      <c r="I90" s="5"/>
      <c r="J90" s="5"/>
      <c r="K90" s="5">
        <v>227</v>
      </c>
      <c r="L90" s="5">
        <v>6</v>
      </c>
      <c r="M90" s="5">
        <v>3</v>
      </c>
      <c r="N90" s="5" t="s">
        <v>6</v>
      </c>
      <c r="O90" s="5">
        <v>0</v>
      </c>
      <c r="P90" s="5">
        <f>ROUND(Source!EP83,O90)</f>
        <v>0</v>
      </c>
      <c r="Q90" s="5"/>
      <c r="R90" s="5"/>
      <c r="S90" s="5"/>
      <c r="T90" s="5"/>
      <c r="U90" s="5"/>
      <c r="V90" s="5"/>
      <c r="W90" s="5"/>
      <c r="IF90">
        <v>-1</v>
      </c>
    </row>
    <row r="91" spans="1:245" x14ac:dyDescent="0.2">
      <c r="A91" s="5">
        <v>50</v>
      </c>
      <c r="B91" s="5">
        <v>0</v>
      </c>
      <c r="C91" s="5">
        <v>0</v>
      </c>
      <c r="D91" s="5">
        <v>1</v>
      </c>
      <c r="E91" s="5">
        <v>228</v>
      </c>
      <c r="F91" s="5">
        <f>ROUND(Source!AY83,O91)</f>
        <v>35862</v>
      </c>
      <c r="G91" s="5" t="s">
        <v>161</v>
      </c>
      <c r="H91" s="5" t="s">
        <v>162</v>
      </c>
      <c r="I91" s="5"/>
      <c r="J91" s="5"/>
      <c r="K91" s="5">
        <v>228</v>
      </c>
      <c r="L91" s="5">
        <v>7</v>
      </c>
      <c r="M91" s="5">
        <v>3</v>
      </c>
      <c r="N91" s="5" t="s">
        <v>6</v>
      </c>
      <c r="O91" s="5">
        <v>0</v>
      </c>
      <c r="P91" s="5">
        <f>ROUND(Source!EQ83,O91)</f>
        <v>243150</v>
      </c>
      <c r="Q91" s="5"/>
      <c r="R91" s="5"/>
      <c r="S91" s="5"/>
      <c r="T91" s="5"/>
      <c r="U91" s="5"/>
      <c r="V91" s="5"/>
      <c r="W91" s="5"/>
      <c r="IF91">
        <v>-1</v>
      </c>
    </row>
    <row r="92" spans="1:245" x14ac:dyDescent="0.2">
      <c r="A92" s="5">
        <v>50</v>
      </c>
      <c r="B92" s="5">
        <v>0</v>
      </c>
      <c r="C92" s="5">
        <v>0</v>
      </c>
      <c r="D92" s="5">
        <v>1</v>
      </c>
      <c r="E92" s="5">
        <v>216</v>
      </c>
      <c r="F92" s="5">
        <f>ROUND(Source!AP83,O92)</f>
        <v>0</v>
      </c>
      <c r="G92" s="5" t="s">
        <v>163</v>
      </c>
      <c r="H92" s="5" t="s">
        <v>164</v>
      </c>
      <c r="I92" s="5"/>
      <c r="J92" s="5"/>
      <c r="K92" s="5">
        <v>216</v>
      </c>
      <c r="L92" s="5">
        <v>8</v>
      </c>
      <c r="M92" s="5">
        <v>3</v>
      </c>
      <c r="N92" s="5" t="s">
        <v>6</v>
      </c>
      <c r="O92" s="5">
        <v>0</v>
      </c>
      <c r="P92" s="5">
        <f>ROUND(Source!EH83,O92)</f>
        <v>0</v>
      </c>
      <c r="Q92" s="5"/>
      <c r="R92" s="5"/>
      <c r="S92" s="5"/>
      <c r="T92" s="5"/>
      <c r="U92" s="5"/>
      <c r="V92" s="5"/>
      <c r="W92" s="5"/>
      <c r="IF92">
        <v>-1</v>
      </c>
    </row>
    <row r="93" spans="1:245" x14ac:dyDescent="0.2">
      <c r="A93" s="5">
        <v>50</v>
      </c>
      <c r="B93" s="5">
        <v>0</v>
      </c>
      <c r="C93" s="5">
        <v>0</v>
      </c>
      <c r="D93" s="5">
        <v>1</v>
      </c>
      <c r="E93" s="5">
        <v>223</v>
      </c>
      <c r="F93" s="5">
        <f>ROUND(Source!AQ83,O93)</f>
        <v>0</v>
      </c>
      <c r="G93" s="5" t="s">
        <v>165</v>
      </c>
      <c r="H93" s="5" t="s">
        <v>166</v>
      </c>
      <c r="I93" s="5"/>
      <c r="J93" s="5"/>
      <c r="K93" s="5">
        <v>223</v>
      </c>
      <c r="L93" s="5">
        <v>9</v>
      </c>
      <c r="M93" s="5">
        <v>3</v>
      </c>
      <c r="N93" s="5" t="s">
        <v>6</v>
      </c>
      <c r="O93" s="5">
        <v>0</v>
      </c>
      <c r="P93" s="5">
        <f>ROUND(Source!EI83,O93)</f>
        <v>0</v>
      </c>
      <c r="Q93" s="5"/>
      <c r="R93" s="5"/>
      <c r="S93" s="5"/>
      <c r="T93" s="5"/>
      <c r="U93" s="5"/>
      <c r="V93" s="5"/>
      <c r="W93" s="5"/>
      <c r="IF93">
        <v>-1</v>
      </c>
    </row>
    <row r="94" spans="1:245" x14ac:dyDescent="0.2">
      <c r="A94" s="5">
        <v>50</v>
      </c>
      <c r="B94" s="5">
        <v>0</v>
      </c>
      <c r="C94" s="5">
        <v>0</v>
      </c>
      <c r="D94" s="5">
        <v>1</v>
      </c>
      <c r="E94" s="5">
        <v>229</v>
      </c>
      <c r="F94" s="5">
        <f>ROUND(Source!AZ83,O94)</f>
        <v>0</v>
      </c>
      <c r="G94" s="5" t="s">
        <v>167</v>
      </c>
      <c r="H94" s="5" t="s">
        <v>168</v>
      </c>
      <c r="I94" s="5"/>
      <c r="J94" s="5"/>
      <c r="K94" s="5">
        <v>229</v>
      </c>
      <c r="L94" s="5">
        <v>10</v>
      </c>
      <c r="M94" s="5">
        <v>3</v>
      </c>
      <c r="N94" s="5" t="s">
        <v>6</v>
      </c>
      <c r="O94" s="5">
        <v>0</v>
      </c>
      <c r="P94" s="5">
        <f>ROUND(Source!ER83,O94)</f>
        <v>0</v>
      </c>
      <c r="Q94" s="5"/>
      <c r="R94" s="5"/>
      <c r="S94" s="5"/>
      <c r="T94" s="5"/>
      <c r="U94" s="5"/>
      <c r="V94" s="5"/>
      <c r="W94" s="5"/>
      <c r="IF94">
        <v>-1</v>
      </c>
    </row>
    <row r="95" spans="1:245" x14ac:dyDescent="0.2">
      <c r="A95" s="5">
        <v>50</v>
      </c>
      <c r="B95" s="5">
        <v>0</v>
      </c>
      <c r="C95" s="5">
        <v>0</v>
      </c>
      <c r="D95" s="5">
        <v>1</v>
      </c>
      <c r="E95" s="5">
        <v>203</v>
      </c>
      <c r="F95" s="5">
        <f>ROUND(Source!Q83,O95)</f>
        <v>184</v>
      </c>
      <c r="G95" s="5" t="s">
        <v>169</v>
      </c>
      <c r="H95" s="5" t="s">
        <v>170</v>
      </c>
      <c r="I95" s="5"/>
      <c r="J95" s="5"/>
      <c r="K95" s="5">
        <v>203</v>
      </c>
      <c r="L95" s="5">
        <v>11</v>
      </c>
      <c r="M95" s="5">
        <v>3</v>
      </c>
      <c r="N95" s="5" t="s">
        <v>6</v>
      </c>
      <c r="O95" s="5">
        <v>0</v>
      </c>
      <c r="P95" s="5">
        <f>ROUND(Source!DI83,O95)</f>
        <v>1245</v>
      </c>
      <c r="Q95" s="5"/>
      <c r="R95" s="5"/>
      <c r="S95" s="5"/>
      <c r="T95" s="5"/>
      <c r="U95" s="5"/>
      <c r="V95" s="5"/>
      <c r="W95" s="5"/>
      <c r="IF95">
        <v>-1</v>
      </c>
    </row>
    <row r="96" spans="1:245" x14ac:dyDescent="0.2">
      <c r="A96" s="5">
        <v>50</v>
      </c>
      <c r="B96" s="5">
        <v>0</v>
      </c>
      <c r="C96" s="5">
        <v>0</v>
      </c>
      <c r="D96" s="5">
        <v>1</v>
      </c>
      <c r="E96" s="5">
        <v>231</v>
      </c>
      <c r="F96" s="5">
        <f>ROUND(Source!BB83,O96)</f>
        <v>0</v>
      </c>
      <c r="G96" s="5" t="s">
        <v>171</v>
      </c>
      <c r="H96" s="5" t="s">
        <v>172</v>
      </c>
      <c r="I96" s="5"/>
      <c r="J96" s="5"/>
      <c r="K96" s="5">
        <v>231</v>
      </c>
      <c r="L96" s="5">
        <v>12</v>
      </c>
      <c r="M96" s="5">
        <v>3</v>
      </c>
      <c r="N96" s="5" t="s">
        <v>6</v>
      </c>
      <c r="O96" s="5">
        <v>0</v>
      </c>
      <c r="P96" s="5">
        <f>ROUND(Source!ET83,O96)</f>
        <v>0</v>
      </c>
      <c r="Q96" s="5"/>
      <c r="R96" s="5"/>
      <c r="S96" s="5"/>
      <c r="T96" s="5"/>
      <c r="U96" s="5"/>
      <c r="V96" s="5"/>
      <c r="W96" s="5"/>
      <c r="IF96">
        <v>-1</v>
      </c>
    </row>
    <row r="97" spans="1:240" x14ac:dyDescent="0.2">
      <c r="A97" s="5">
        <v>50</v>
      </c>
      <c r="B97" s="5">
        <v>0</v>
      </c>
      <c r="C97" s="5">
        <v>0</v>
      </c>
      <c r="D97" s="5">
        <v>1</v>
      </c>
      <c r="E97" s="5">
        <v>204</v>
      </c>
      <c r="F97" s="5">
        <f>ROUND(Source!R83,O97)</f>
        <v>65</v>
      </c>
      <c r="G97" s="5" t="s">
        <v>173</v>
      </c>
      <c r="H97" s="5" t="s">
        <v>174</v>
      </c>
      <c r="I97" s="5"/>
      <c r="J97" s="5"/>
      <c r="K97" s="5">
        <v>204</v>
      </c>
      <c r="L97" s="5">
        <v>13</v>
      </c>
      <c r="M97" s="5">
        <v>3</v>
      </c>
      <c r="N97" s="5" t="s">
        <v>6</v>
      </c>
      <c r="O97" s="5">
        <v>0</v>
      </c>
      <c r="P97" s="5">
        <f>ROUND(Source!DJ83,O97)</f>
        <v>445</v>
      </c>
      <c r="Q97" s="5"/>
      <c r="R97" s="5"/>
      <c r="S97" s="5"/>
      <c r="T97" s="5"/>
      <c r="U97" s="5"/>
      <c r="V97" s="5"/>
      <c r="W97" s="5"/>
      <c r="IF97">
        <v>-1</v>
      </c>
    </row>
    <row r="98" spans="1:240" x14ac:dyDescent="0.2">
      <c r="A98" s="5">
        <v>50</v>
      </c>
      <c r="B98" s="5">
        <v>0</v>
      </c>
      <c r="C98" s="5">
        <v>0</v>
      </c>
      <c r="D98" s="5">
        <v>1</v>
      </c>
      <c r="E98" s="5">
        <v>205</v>
      </c>
      <c r="F98" s="5">
        <f>ROUND(Source!S83,O98)</f>
        <v>2406</v>
      </c>
      <c r="G98" s="5" t="s">
        <v>175</v>
      </c>
      <c r="H98" s="5" t="s">
        <v>176</v>
      </c>
      <c r="I98" s="5"/>
      <c r="J98" s="5"/>
      <c r="K98" s="5">
        <v>205</v>
      </c>
      <c r="L98" s="5">
        <v>14</v>
      </c>
      <c r="M98" s="5">
        <v>3</v>
      </c>
      <c r="N98" s="5" t="s">
        <v>6</v>
      </c>
      <c r="O98" s="5">
        <v>0</v>
      </c>
      <c r="P98" s="5">
        <f>ROUND(Source!DK83,O98)</f>
        <v>16324</v>
      </c>
      <c r="Q98" s="5"/>
      <c r="R98" s="5"/>
      <c r="S98" s="5"/>
      <c r="T98" s="5"/>
      <c r="U98" s="5"/>
      <c r="V98" s="5"/>
      <c r="W98" s="5"/>
      <c r="IF98">
        <v>-1</v>
      </c>
    </row>
    <row r="99" spans="1:240" x14ac:dyDescent="0.2">
      <c r="A99" s="5">
        <v>50</v>
      </c>
      <c r="B99" s="5">
        <v>0</v>
      </c>
      <c r="C99" s="5">
        <v>0</v>
      </c>
      <c r="D99" s="5">
        <v>1</v>
      </c>
      <c r="E99" s="5">
        <v>232</v>
      </c>
      <c r="F99" s="5">
        <f>ROUND(Source!BC83,O99)</f>
        <v>0</v>
      </c>
      <c r="G99" s="5" t="s">
        <v>177</v>
      </c>
      <c r="H99" s="5" t="s">
        <v>178</v>
      </c>
      <c r="I99" s="5"/>
      <c r="J99" s="5"/>
      <c r="K99" s="5">
        <v>232</v>
      </c>
      <c r="L99" s="5">
        <v>15</v>
      </c>
      <c r="M99" s="5">
        <v>3</v>
      </c>
      <c r="N99" s="5" t="s">
        <v>6</v>
      </c>
      <c r="O99" s="5">
        <v>0</v>
      </c>
      <c r="P99" s="5">
        <f>ROUND(Source!EU83,O99)</f>
        <v>0</v>
      </c>
      <c r="Q99" s="5"/>
      <c r="R99" s="5"/>
      <c r="S99" s="5"/>
      <c r="T99" s="5"/>
      <c r="U99" s="5"/>
      <c r="V99" s="5"/>
      <c r="W99" s="5"/>
      <c r="IF99">
        <v>-1</v>
      </c>
    </row>
    <row r="100" spans="1:240" x14ac:dyDescent="0.2">
      <c r="A100" s="5">
        <v>50</v>
      </c>
      <c r="B100" s="5">
        <v>0</v>
      </c>
      <c r="C100" s="5">
        <v>0</v>
      </c>
      <c r="D100" s="5">
        <v>1</v>
      </c>
      <c r="E100" s="5">
        <v>214</v>
      </c>
      <c r="F100" s="5">
        <f>ROUND(Source!AS83,O100)</f>
        <v>42686</v>
      </c>
      <c r="G100" s="5" t="s">
        <v>179</v>
      </c>
      <c r="H100" s="5" t="s">
        <v>180</v>
      </c>
      <c r="I100" s="5"/>
      <c r="J100" s="5"/>
      <c r="K100" s="5">
        <v>214</v>
      </c>
      <c r="L100" s="5">
        <v>16</v>
      </c>
      <c r="M100" s="5">
        <v>3</v>
      </c>
      <c r="N100" s="5" t="s">
        <v>6</v>
      </c>
      <c r="O100" s="5">
        <v>0</v>
      </c>
      <c r="P100" s="5">
        <f>ROUND(Source!EK83,O100)</f>
        <v>289462</v>
      </c>
      <c r="Q100" s="5"/>
      <c r="R100" s="5"/>
      <c r="S100" s="5"/>
      <c r="T100" s="5"/>
      <c r="U100" s="5"/>
      <c r="V100" s="5"/>
      <c r="W100" s="5"/>
      <c r="IF100">
        <v>-1</v>
      </c>
    </row>
    <row r="101" spans="1:240" x14ac:dyDescent="0.2">
      <c r="A101" s="5">
        <v>50</v>
      </c>
      <c r="B101" s="5">
        <v>0</v>
      </c>
      <c r="C101" s="5">
        <v>0</v>
      </c>
      <c r="D101" s="5">
        <v>1</v>
      </c>
      <c r="E101" s="5">
        <v>215</v>
      </c>
      <c r="F101" s="5">
        <f>ROUND(Source!AT83,O101)</f>
        <v>0</v>
      </c>
      <c r="G101" s="5" t="s">
        <v>181</v>
      </c>
      <c r="H101" s="5" t="s">
        <v>182</v>
      </c>
      <c r="I101" s="5"/>
      <c r="J101" s="5"/>
      <c r="K101" s="5">
        <v>215</v>
      </c>
      <c r="L101" s="5">
        <v>17</v>
      </c>
      <c r="M101" s="5">
        <v>3</v>
      </c>
      <c r="N101" s="5" t="s">
        <v>6</v>
      </c>
      <c r="O101" s="5">
        <v>0</v>
      </c>
      <c r="P101" s="5">
        <f>ROUND(Source!EL83,O101)</f>
        <v>0</v>
      </c>
      <c r="Q101" s="5"/>
      <c r="R101" s="5"/>
      <c r="S101" s="5"/>
      <c r="T101" s="5"/>
      <c r="U101" s="5"/>
      <c r="V101" s="5"/>
      <c r="W101" s="5"/>
      <c r="IF101">
        <v>-1</v>
      </c>
    </row>
    <row r="102" spans="1:240" x14ac:dyDescent="0.2">
      <c r="A102" s="5">
        <v>50</v>
      </c>
      <c r="B102" s="5">
        <v>0</v>
      </c>
      <c r="C102" s="5">
        <v>0</v>
      </c>
      <c r="D102" s="5">
        <v>1</v>
      </c>
      <c r="E102" s="5">
        <v>217</v>
      </c>
      <c r="F102" s="5">
        <f>ROUND(Source!AU83,O102)</f>
        <v>0</v>
      </c>
      <c r="G102" s="5" t="s">
        <v>183</v>
      </c>
      <c r="H102" s="5" t="s">
        <v>184</v>
      </c>
      <c r="I102" s="5"/>
      <c r="J102" s="5"/>
      <c r="K102" s="5">
        <v>217</v>
      </c>
      <c r="L102" s="5">
        <v>18</v>
      </c>
      <c r="M102" s="5">
        <v>3</v>
      </c>
      <c r="N102" s="5" t="s">
        <v>6</v>
      </c>
      <c r="O102" s="5">
        <v>0</v>
      </c>
      <c r="P102" s="5">
        <f>ROUND(Source!EM83,O102)</f>
        <v>0</v>
      </c>
      <c r="Q102" s="5"/>
      <c r="R102" s="5"/>
      <c r="S102" s="5"/>
      <c r="T102" s="5"/>
      <c r="U102" s="5"/>
      <c r="V102" s="5"/>
      <c r="W102" s="5"/>
      <c r="IF102">
        <v>-1</v>
      </c>
    </row>
    <row r="103" spans="1:240" x14ac:dyDescent="0.2">
      <c r="A103" s="5">
        <v>50</v>
      </c>
      <c r="B103" s="5">
        <v>0</v>
      </c>
      <c r="C103" s="5">
        <v>0</v>
      </c>
      <c r="D103" s="5">
        <v>1</v>
      </c>
      <c r="E103" s="5">
        <v>230</v>
      </c>
      <c r="F103" s="5">
        <f>ROUND(Source!BA83,O103)</f>
        <v>0</v>
      </c>
      <c r="G103" s="5" t="s">
        <v>185</v>
      </c>
      <c r="H103" s="5" t="s">
        <v>186</v>
      </c>
      <c r="I103" s="5"/>
      <c r="J103" s="5"/>
      <c r="K103" s="5">
        <v>230</v>
      </c>
      <c r="L103" s="5">
        <v>19</v>
      </c>
      <c r="M103" s="5">
        <v>3</v>
      </c>
      <c r="N103" s="5" t="s">
        <v>6</v>
      </c>
      <c r="O103" s="5">
        <v>0</v>
      </c>
      <c r="P103" s="5">
        <f>ROUND(Source!ES83,O103)</f>
        <v>0</v>
      </c>
      <c r="Q103" s="5"/>
      <c r="R103" s="5"/>
      <c r="S103" s="5"/>
      <c r="T103" s="5"/>
      <c r="U103" s="5"/>
      <c r="V103" s="5"/>
      <c r="W103" s="5"/>
      <c r="IF103">
        <v>-1</v>
      </c>
    </row>
    <row r="104" spans="1:240" x14ac:dyDescent="0.2">
      <c r="A104" s="5">
        <v>50</v>
      </c>
      <c r="B104" s="5">
        <v>0</v>
      </c>
      <c r="C104" s="5">
        <v>0</v>
      </c>
      <c r="D104" s="5">
        <v>1</v>
      </c>
      <c r="E104" s="5">
        <v>206</v>
      </c>
      <c r="F104" s="5">
        <f>ROUND(Source!T83,O104)</f>
        <v>0</v>
      </c>
      <c r="G104" s="5" t="s">
        <v>187</v>
      </c>
      <c r="H104" s="5" t="s">
        <v>188</v>
      </c>
      <c r="I104" s="5"/>
      <c r="J104" s="5"/>
      <c r="K104" s="5">
        <v>206</v>
      </c>
      <c r="L104" s="5">
        <v>20</v>
      </c>
      <c r="M104" s="5">
        <v>3</v>
      </c>
      <c r="N104" s="5" t="s">
        <v>6</v>
      </c>
      <c r="O104" s="5">
        <v>0</v>
      </c>
      <c r="P104" s="5">
        <f>ROUND(Source!DL83,O104)</f>
        <v>0</v>
      </c>
      <c r="Q104" s="5"/>
      <c r="R104" s="5"/>
      <c r="S104" s="5"/>
      <c r="T104" s="5"/>
      <c r="U104" s="5"/>
      <c r="V104" s="5"/>
      <c r="W104" s="5"/>
      <c r="IF104">
        <v>-1</v>
      </c>
    </row>
    <row r="105" spans="1:240" x14ac:dyDescent="0.2">
      <c r="A105" s="5">
        <v>50</v>
      </c>
      <c r="B105" s="5">
        <v>0</v>
      </c>
      <c r="C105" s="5">
        <v>0</v>
      </c>
      <c r="D105" s="5">
        <v>1</v>
      </c>
      <c r="E105" s="5">
        <v>207</v>
      </c>
      <c r="F105" s="5">
        <f>Source!U83</f>
        <v>274.64536400000003</v>
      </c>
      <c r="G105" s="5" t="s">
        <v>189</v>
      </c>
      <c r="H105" s="5" t="s">
        <v>190</v>
      </c>
      <c r="I105" s="5"/>
      <c r="J105" s="5"/>
      <c r="K105" s="5">
        <v>207</v>
      </c>
      <c r="L105" s="5">
        <v>21</v>
      </c>
      <c r="M105" s="5">
        <v>3</v>
      </c>
      <c r="N105" s="5" t="s">
        <v>6</v>
      </c>
      <c r="O105" s="5">
        <v>-1</v>
      </c>
      <c r="P105" s="5">
        <f>Source!DM83</f>
        <v>274.64536400000003</v>
      </c>
      <c r="Q105" s="5"/>
      <c r="R105" s="5"/>
      <c r="S105" s="5"/>
      <c r="T105" s="5"/>
      <c r="U105" s="5"/>
      <c r="V105" s="5"/>
      <c r="W105" s="5"/>
      <c r="IF105">
        <v>-1</v>
      </c>
    </row>
    <row r="106" spans="1:240" x14ac:dyDescent="0.2">
      <c r="A106" s="5">
        <v>50</v>
      </c>
      <c r="B106" s="5">
        <v>0</v>
      </c>
      <c r="C106" s="5">
        <v>0</v>
      </c>
      <c r="D106" s="5">
        <v>1</v>
      </c>
      <c r="E106" s="5">
        <v>208</v>
      </c>
      <c r="F106" s="5">
        <f>Source!V83</f>
        <v>5.8716360000000005</v>
      </c>
      <c r="G106" s="5" t="s">
        <v>191</v>
      </c>
      <c r="H106" s="5" t="s">
        <v>192</v>
      </c>
      <c r="I106" s="5"/>
      <c r="J106" s="5"/>
      <c r="K106" s="5">
        <v>208</v>
      </c>
      <c r="L106" s="5">
        <v>22</v>
      </c>
      <c r="M106" s="5">
        <v>3</v>
      </c>
      <c r="N106" s="5" t="s">
        <v>6</v>
      </c>
      <c r="O106" s="5">
        <v>-1</v>
      </c>
      <c r="P106" s="5">
        <f>Source!DN83</f>
        <v>5.8716360000000005</v>
      </c>
      <c r="Q106" s="5"/>
      <c r="R106" s="5"/>
      <c r="S106" s="5"/>
      <c r="T106" s="5"/>
      <c r="U106" s="5"/>
      <c r="V106" s="5"/>
      <c r="W106" s="5"/>
      <c r="IF106">
        <v>-1</v>
      </c>
    </row>
    <row r="107" spans="1:240" x14ac:dyDescent="0.2">
      <c r="A107" s="5">
        <v>50</v>
      </c>
      <c r="B107" s="5">
        <v>0</v>
      </c>
      <c r="C107" s="5">
        <v>0</v>
      </c>
      <c r="D107" s="5">
        <v>1</v>
      </c>
      <c r="E107" s="5">
        <v>209</v>
      </c>
      <c r="F107" s="5">
        <f>ROUND(Source!W83,O107)</f>
        <v>0</v>
      </c>
      <c r="G107" s="5" t="s">
        <v>193</v>
      </c>
      <c r="H107" s="5" t="s">
        <v>194</v>
      </c>
      <c r="I107" s="5"/>
      <c r="J107" s="5"/>
      <c r="K107" s="5">
        <v>209</v>
      </c>
      <c r="L107" s="5">
        <v>23</v>
      </c>
      <c r="M107" s="5">
        <v>3</v>
      </c>
      <c r="N107" s="5" t="s">
        <v>6</v>
      </c>
      <c r="O107" s="5">
        <v>0</v>
      </c>
      <c r="P107" s="5">
        <f>ROUND(Source!DO83,O107)</f>
        <v>0</v>
      </c>
      <c r="Q107" s="5"/>
      <c r="R107" s="5"/>
      <c r="S107" s="5"/>
      <c r="T107" s="5"/>
      <c r="U107" s="5"/>
      <c r="V107" s="5"/>
      <c r="W107" s="5"/>
      <c r="IF107">
        <v>-1</v>
      </c>
    </row>
    <row r="108" spans="1:240" x14ac:dyDescent="0.2">
      <c r="A108" s="5">
        <v>50</v>
      </c>
      <c r="B108" s="5">
        <v>0</v>
      </c>
      <c r="C108" s="5">
        <v>0</v>
      </c>
      <c r="D108" s="5">
        <v>1</v>
      </c>
      <c r="E108" s="5">
        <v>210</v>
      </c>
      <c r="F108" s="5">
        <f>ROUND(Source!X83,O108)</f>
        <v>2646</v>
      </c>
      <c r="G108" s="5" t="s">
        <v>195</v>
      </c>
      <c r="H108" s="5" t="s">
        <v>196</v>
      </c>
      <c r="I108" s="5"/>
      <c r="J108" s="5"/>
      <c r="K108" s="5">
        <v>210</v>
      </c>
      <c r="L108" s="5">
        <v>24</v>
      </c>
      <c r="M108" s="5">
        <v>3</v>
      </c>
      <c r="N108" s="5" t="s">
        <v>6</v>
      </c>
      <c r="O108" s="5">
        <v>0</v>
      </c>
      <c r="P108" s="5">
        <f>ROUND(Source!DP83,O108)</f>
        <v>17954</v>
      </c>
      <c r="Q108" s="5"/>
      <c r="R108" s="5"/>
      <c r="S108" s="5"/>
      <c r="T108" s="5"/>
      <c r="U108" s="5"/>
      <c r="V108" s="5"/>
      <c r="W108" s="5"/>
      <c r="IF108">
        <v>-1</v>
      </c>
    </row>
    <row r="109" spans="1:240" x14ac:dyDescent="0.2">
      <c r="A109" s="5">
        <v>50</v>
      </c>
      <c r="B109" s="5">
        <v>0</v>
      </c>
      <c r="C109" s="5">
        <v>0</v>
      </c>
      <c r="D109" s="5">
        <v>1</v>
      </c>
      <c r="E109" s="5">
        <v>211</v>
      </c>
      <c r="F109" s="5">
        <f>ROUND(Source!Y83,O109)</f>
        <v>1588</v>
      </c>
      <c r="G109" s="5" t="s">
        <v>197</v>
      </c>
      <c r="H109" s="5" t="s">
        <v>198</v>
      </c>
      <c r="I109" s="5"/>
      <c r="J109" s="5"/>
      <c r="K109" s="5">
        <v>211</v>
      </c>
      <c r="L109" s="5">
        <v>25</v>
      </c>
      <c r="M109" s="5">
        <v>3</v>
      </c>
      <c r="N109" s="5" t="s">
        <v>6</v>
      </c>
      <c r="O109" s="5">
        <v>0</v>
      </c>
      <c r="P109" s="5">
        <f>ROUND(Source!DQ83,O109)</f>
        <v>10789</v>
      </c>
      <c r="Q109" s="5"/>
      <c r="R109" s="5"/>
      <c r="S109" s="5"/>
      <c r="T109" s="5"/>
      <c r="U109" s="5"/>
      <c r="V109" s="5"/>
      <c r="W109" s="5"/>
      <c r="IF109">
        <v>-1</v>
      </c>
    </row>
    <row r="110" spans="1:240" x14ac:dyDescent="0.2">
      <c r="A110" s="5">
        <v>50</v>
      </c>
      <c r="B110" s="5">
        <v>0</v>
      </c>
      <c r="C110" s="5">
        <v>0</v>
      </c>
      <c r="D110" s="5">
        <v>1</v>
      </c>
      <c r="E110" s="5">
        <v>224</v>
      </c>
      <c r="F110" s="5">
        <f>ROUND(Source!AR83,O110)</f>
        <v>42686</v>
      </c>
      <c r="G110" s="5" t="s">
        <v>199</v>
      </c>
      <c r="H110" s="5" t="s">
        <v>200</v>
      </c>
      <c r="I110" s="5"/>
      <c r="J110" s="5"/>
      <c r="K110" s="5">
        <v>224</v>
      </c>
      <c r="L110" s="5">
        <v>26</v>
      </c>
      <c r="M110" s="5">
        <v>3</v>
      </c>
      <c r="N110" s="5" t="s">
        <v>6</v>
      </c>
      <c r="O110" s="5">
        <v>0</v>
      </c>
      <c r="P110" s="5">
        <f>ROUND(Source!EJ83,O110)</f>
        <v>289462</v>
      </c>
      <c r="Q110" s="5"/>
      <c r="R110" s="5"/>
      <c r="S110" s="5"/>
      <c r="T110" s="5"/>
      <c r="U110" s="5"/>
      <c r="V110" s="5"/>
      <c r="W110" s="5"/>
      <c r="IF110">
        <v>-1</v>
      </c>
    </row>
    <row r="111" spans="1:240" x14ac:dyDescent="0.2">
      <c r="IF111">
        <v>-1</v>
      </c>
    </row>
    <row r="112" spans="1:240" x14ac:dyDescent="0.2">
      <c r="A112" s="3">
        <v>51</v>
      </c>
      <c r="B112" s="3">
        <f>B12</f>
        <v>175</v>
      </c>
      <c r="C112" s="3">
        <f>A12</f>
        <v>1</v>
      </c>
      <c r="D112" s="3">
        <f>ROW(A12)</f>
        <v>12</v>
      </c>
      <c r="E112" s="3"/>
      <c r="F112" s="3" t="str">
        <f>IF(F12&lt;&gt;"",F12,"")</f>
        <v>Новый объект</v>
      </c>
      <c r="G112" s="3" t="str">
        <f>IF(G12&lt;&gt;"",G12,"")</f>
        <v>Реконструкция  административного здания   Глазуновского участка</v>
      </c>
      <c r="H112" s="3">
        <v>0</v>
      </c>
      <c r="I112" s="3"/>
      <c r="J112" s="3"/>
      <c r="K112" s="3"/>
      <c r="L112" s="3"/>
      <c r="M112" s="3"/>
      <c r="N112" s="3"/>
      <c r="O112" s="3">
        <f t="shared" ref="O112:T112" si="96">ROUND(O83,0)</f>
        <v>38452</v>
      </c>
      <c r="P112" s="3">
        <f t="shared" si="96"/>
        <v>35862</v>
      </c>
      <c r="Q112" s="3">
        <f t="shared" si="96"/>
        <v>184</v>
      </c>
      <c r="R112" s="3">
        <f t="shared" si="96"/>
        <v>65</v>
      </c>
      <c r="S112" s="3">
        <f t="shared" si="96"/>
        <v>2406</v>
      </c>
      <c r="T112" s="3">
        <f t="shared" si="96"/>
        <v>0</v>
      </c>
      <c r="U112" s="3">
        <f>U83</f>
        <v>274.64536400000003</v>
      </c>
      <c r="V112" s="3">
        <f>V83</f>
        <v>5.8716360000000005</v>
      </c>
      <c r="W112" s="3">
        <f>ROUND(W83,0)</f>
        <v>0</v>
      </c>
      <c r="X112" s="3">
        <f>ROUND(X83,0)</f>
        <v>2646</v>
      </c>
      <c r="Y112" s="3">
        <f>ROUND(Y83,0)</f>
        <v>1588</v>
      </c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>
        <f t="shared" ref="AO112:BC112" si="97">ROUND(AO83,0)</f>
        <v>0</v>
      </c>
      <c r="AP112" s="3">
        <f t="shared" si="97"/>
        <v>0</v>
      </c>
      <c r="AQ112" s="3">
        <f t="shared" si="97"/>
        <v>0</v>
      </c>
      <c r="AR112" s="3">
        <f t="shared" si="97"/>
        <v>42686</v>
      </c>
      <c r="AS112" s="3">
        <f t="shared" si="97"/>
        <v>42686</v>
      </c>
      <c r="AT112" s="3">
        <f t="shared" si="97"/>
        <v>0</v>
      </c>
      <c r="AU112" s="3">
        <f t="shared" si="97"/>
        <v>0</v>
      </c>
      <c r="AV112" s="3">
        <f t="shared" si="97"/>
        <v>35862</v>
      </c>
      <c r="AW112" s="3">
        <f t="shared" si="97"/>
        <v>35862</v>
      </c>
      <c r="AX112" s="3">
        <f t="shared" si="97"/>
        <v>0</v>
      </c>
      <c r="AY112" s="3">
        <f t="shared" si="97"/>
        <v>35862</v>
      </c>
      <c r="AZ112" s="3">
        <f t="shared" si="97"/>
        <v>0</v>
      </c>
      <c r="BA112" s="3">
        <f t="shared" si="97"/>
        <v>0</v>
      </c>
      <c r="BB112" s="3">
        <f t="shared" si="97"/>
        <v>0</v>
      </c>
      <c r="BC112" s="3">
        <f t="shared" si="97"/>
        <v>0</v>
      </c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4">
        <f t="shared" ref="DG112:DL112" si="98">ROUND(DG83,0)</f>
        <v>260719</v>
      </c>
      <c r="DH112" s="4">
        <f t="shared" si="98"/>
        <v>243150</v>
      </c>
      <c r="DI112" s="4">
        <f t="shared" si="98"/>
        <v>1245</v>
      </c>
      <c r="DJ112" s="4">
        <f t="shared" si="98"/>
        <v>445</v>
      </c>
      <c r="DK112" s="4">
        <f t="shared" si="98"/>
        <v>16324</v>
      </c>
      <c r="DL112" s="4">
        <f t="shared" si="98"/>
        <v>0</v>
      </c>
      <c r="DM112" s="4">
        <f>DM83</f>
        <v>274.64536400000003</v>
      </c>
      <c r="DN112" s="4">
        <f>DN83</f>
        <v>5.8716360000000005</v>
      </c>
      <c r="DO112" s="4">
        <f>ROUND(DO83,0)</f>
        <v>0</v>
      </c>
      <c r="DP112" s="4">
        <f>ROUND(DP83,0)</f>
        <v>17954</v>
      </c>
      <c r="DQ112" s="4">
        <f>ROUND(DQ83,0)</f>
        <v>10789</v>
      </c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>
        <f t="shared" ref="EG112:EU112" si="99">ROUND(EG83,0)</f>
        <v>0</v>
      </c>
      <c r="EH112" s="4">
        <f t="shared" si="99"/>
        <v>0</v>
      </c>
      <c r="EI112" s="4">
        <f t="shared" si="99"/>
        <v>0</v>
      </c>
      <c r="EJ112" s="4">
        <f t="shared" si="99"/>
        <v>289462</v>
      </c>
      <c r="EK112" s="4">
        <f t="shared" si="99"/>
        <v>289462</v>
      </c>
      <c r="EL112" s="4">
        <f t="shared" si="99"/>
        <v>0</v>
      </c>
      <c r="EM112" s="4">
        <f t="shared" si="99"/>
        <v>0</v>
      </c>
      <c r="EN112" s="4">
        <f t="shared" si="99"/>
        <v>243150</v>
      </c>
      <c r="EO112" s="4">
        <f t="shared" si="99"/>
        <v>243150</v>
      </c>
      <c r="EP112" s="4">
        <f t="shared" si="99"/>
        <v>0</v>
      </c>
      <c r="EQ112" s="4">
        <f t="shared" si="99"/>
        <v>243150</v>
      </c>
      <c r="ER112" s="4">
        <f t="shared" si="99"/>
        <v>0</v>
      </c>
      <c r="ES112" s="4">
        <f t="shared" si="99"/>
        <v>0</v>
      </c>
      <c r="ET112" s="4">
        <f t="shared" si="99"/>
        <v>0</v>
      </c>
      <c r="EU112" s="4">
        <f t="shared" si="99"/>
        <v>0</v>
      </c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>
        <v>0</v>
      </c>
      <c r="IF112">
        <v>-1</v>
      </c>
    </row>
    <row r="113" spans="1:240" x14ac:dyDescent="0.2">
      <c r="IF113">
        <v>-1</v>
      </c>
    </row>
    <row r="114" spans="1:240" x14ac:dyDescent="0.2">
      <c r="A114" s="5">
        <v>50</v>
      </c>
      <c r="B114" s="5">
        <v>0</v>
      </c>
      <c r="C114" s="5">
        <v>0</v>
      </c>
      <c r="D114" s="5">
        <v>1</v>
      </c>
      <c r="E114" s="5">
        <v>201</v>
      </c>
      <c r="F114" s="5">
        <f>ROUND(Source!O112,O114)</f>
        <v>38452</v>
      </c>
      <c r="G114" s="5" t="s">
        <v>149</v>
      </c>
      <c r="H114" s="5" t="s">
        <v>150</v>
      </c>
      <c r="I114" s="5"/>
      <c r="J114" s="5"/>
      <c r="K114" s="5">
        <v>201</v>
      </c>
      <c r="L114" s="5">
        <v>1</v>
      </c>
      <c r="M114" s="5">
        <v>3</v>
      </c>
      <c r="N114" s="5" t="s">
        <v>6</v>
      </c>
      <c r="O114" s="5">
        <v>0</v>
      </c>
      <c r="P114" s="5">
        <f>ROUND(Source!DG112,O114)</f>
        <v>260719</v>
      </c>
      <c r="Q114" s="5"/>
      <c r="R114" s="5"/>
      <c r="S114" s="5"/>
      <c r="T114" s="5"/>
      <c r="U114" s="5"/>
      <c r="V114" s="5"/>
      <c r="W114" s="5"/>
      <c r="IF114">
        <v>-1</v>
      </c>
    </row>
    <row r="115" spans="1:240" x14ac:dyDescent="0.2">
      <c r="A115" s="5">
        <v>50</v>
      </c>
      <c r="B115" s="5">
        <v>0</v>
      </c>
      <c r="C115" s="5">
        <v>0</v>
      </c>
      <c r="D115" s="5">
        <v>1</v>
      </c>
      <c r="E115" s="5">
        <v>202</v>
      </c>
      <c r="F115" s="5">
        <f>ROUND(Source!P112,O115)</f>
        <v>35862</v>
      </c>
      <c r="G115" s="5" t="s">
        <v>151</v>
      </c>
      <c r="H115" s="5" t="s">
        <v>152</v>
      </c>
      <c r="I115" s="5"/>
      <c r="J115" s="5"/>
      <c r="K115" s="5">
        <v>202</v>
      </c>
      <c r="L115" s="5">
        <v>2</v>
      </c>
      <c r="M115" s="5">
        <v>3</v>
      </c>
      <c r="N115" s="5" t="s">
        <v>6</v>
      </c>
      <c r="O115" s="5">
        <v>0</v>
      </c>
      <c r="P115" s="5">
        <f>ROUND(Source!DH112,O115)</f>
        <v>243150</v>
      </c>
      <c r="Q115" s="5"/>
      <c r="R115" s="5"/>
      <c r="S115" s="5"/>
      <c r="T115" s="5"/>
      <c r="U115" s="5"/>
      <c r="V115" s="5"/>
      <c r="W115" s="5"/>
      <c r="IF115">
        <v>-1</v>
      </c>
    </row>
    <row r="116" spans="1:240" x14ac:dyDescent="0.2">
      <c r="A116" s="5">
        <v>50</v>
      </c>
      <c r="B116" s="5">
        <v>0</v>
      </c>
      <c r="C116" s="5">
        <v>0</v>
      </c>
      <c r="D116" s="5">
        <v>1</v>
      </c>
      <c r="E116" s="5">
        <v>222</v>
      </c>
      <c r="F116" s="5">
        <f>ROUND(Source!AO112,O116)</f>
        <v>0</v>
      </c>
      <c r="G116" s="5" t="s">
        <v>153</v>
      </c>
      <c r="H116" s="5" t="s">
        <v>154</v>
      </c>
      <c r="I116" s="5"/>
      <c r="J116" s="5"/>
      <c r="K116" s="5">
        <v>222</v>
      </c>
      <c r="L116" s="5">
        <v>3</v>
      </c>
      <c r="M116" s="5">
        <v>3</v>
      </c>
      <c r="N116" s="5" t="s">
        <v>6</v>
      </c>
      <c r="O116" s="5">
        <v>0</v>
      </c>
      <c r="P116" s="5">
        <f>ROUND(Source!EG112,O116)</f>
        <v>0</v>
      </c>
      <c r="Q116" s="5"/>
      <c r="R116" s="5"/>
      <c r="S116" s="5"/>
      <c r="T116" s="5"/>
      <c r="U116" s="5"/>
      <c r="V116" s="5"/>
      <c r="W116" s="5"/>
      <c r="IF116">
        <v>-1</v>
      </c>
    </row>
    <row r="117" spans="1:240" x14ac:dyDescent="0.2">
      <c r="A117" s="5">
        <v>50</v>
      </c>
      <c r="B117" s="5">
        <v>0</v>
      </c>
      <c r="C117" s="5">
        <v>0</v>
      </c>
      <c r="D117" s="5">
        <v>1</v>
      </c>
      <c r="E117" s="5">
        <v>225</v>
      </c>
      <c r="F117" s="5">
        <f>ROUND(Source!AV112,O117)</f>
        <v>35862</v>
      </c>
      <c r="G117" s="5" t="s">
        <v>155</v>
      </c>
      <c r="H117" s="5" t="s">
        <v>156</v>
      </c>
      <c r="I117" s="5"/>
      <c r="J117" s="5"/>
      <c r="K117" s="5">
        <v>225</v>
      </c>
      <c r="L117" s="5">
        <v>4</v>
      </c>
      <c r="M117" s="5">
        <v>3</v>
      </c>
      <c r="N117" s="5" t="s">
        <v>6</v>
      </c>
      <c r="O117" s="5">
        <v>0</v>
      </c>
      <c r="P117" s="5">
        <f>ROUND(Source!EN112,O117)</f>
        <v>243150</v>
      </c>
      <c r="Q117" s="5"/>
      <c r="R117" s="5"/>
      <c r="S117" s="5"/>
      <c r="T117" s="5"/>
      <c r="U117" s="5"/>
      <c r="V117" s="5"/>
      <c r="W117" s="5"/>
      <c r="IF117">
        <v>-1</v>
      </c>
    </row>
    <row r="118" spans="1:240" x14ac:dyDescent="0.2">
      <c r="A118" s="5">
        <v>50</v>
      </c>
      <c r="B118" s="5">
        <v>0</v>
      </c>
      <c r="C118" s="5">
        <v>0</v>
      </c>
      <c r="D118" s="5">
        <v>1</v>
      </c>
      <c r="E118" s="5">
        <v>226</v>
      </c>
      <c r="F118" s="5">
        <f>ROUND(Source!AW112,O118)</f>
        <v>35862</v>
      </c>
      <c r="G118" s="5" t="s">
        <v>157</v>
      </c>
      <c r="H118" s="5" t="s">
        <v>158</v>
      </c>
      <c r="I118" s="5"/>
      <c r="J118" s="5"/>
      <c r="K118" s="5">
        <v>226</v>
      </c>
      <c r="L118" s="5">
        <v>5</v>
      </c>
      <c r="M118" s="5">
        <v>3</v>
      </c>
      <c r="N118" s="5" t="s">
        <v>6</v>
      </c>
      <c r="O118" s="5">
        <v>0</v>
      </c>
      <c r="P118" s="5">
        <f>ROUND(Source!EO112,O118)</f>
        <v>243150</v>
      </c>
      <c r="Q118" s="5"/>
      <c r="R118" s="5"/>
      <c r="S118" s="5"/>
      <c r="T118" s="5"/>
      <c r="U118" s="5"/>
      <c r="V118" s="5"/>
      <c r="W118" s="5"/>
      <c r="IF118">
        <v>-1</v>
      </c>
    </row>
    <row r="119" spans="1:240" x14ac:dyDescent="0.2">
      <c r="A119" s="5">
        <v>50</v>
      </c>
      <c r="B119" s="5">
        <v>0</v>
      </c>
      <c r="C119" s="5">
        <v>0</v>
      </c>
      <c r="D119" s="5">
        <v>1</v>
      </c>
      <c r="E119" s="5">
        <v>227</v>
      </c>
      <c r="F119" s="5">
        <f>ROUND(Source!AX112,O119)</f>
        <v>0</v>
      </c>
      <c r="G119" s="5" t="s">
        <v>159</v>
      </c>
      <c r="H119" s="5" t="s">
        <v>160</v>
      </c>
      <c r="I119" s="5"/>
      <c r="J119" s="5"/>
      <c r="K119" s="5">
        <v>227</v>
      </c>
      <c r="L119" s="5">
        <v>6</v>
      </c>
      <c r="M119" s="5">
        <v>3</v>
      </c>
      <c r="N119" s="5" t="s">
        <v>6</v>
      </c>
      <c r="O119" s="5">
        <v>0</v>
      </c>
      <c r="P119" s="5">
        <f>ROUND(Source!EP112,O119)</f>
        <v>0</v>
      </c>
      <c r="Q119" s="5"/>
      <c r="R119" s="5"/>
      <c r="S119" s="5"/>
      <c r="T119" s="5"/>
      <c r="U119" s="5"/>
      <c r="V119" s="5"/>
      <c r="W119" s="5"/>
      <c r="IF119">
        <v>-1</v>
      </c>
    </row>
    <row r="120" spans="1:240" x14ac:dyDescent="0.2">
      <c r="A120" s="5">
        <v>50</v>
      </c>
      <c r="B120" s="5">
        <v>0</v>
      </c>
      <c r="C120" s="5">
        <v>0</v>
      </c>
      <c r="D120" s="5">
        <v>1</v>
      </c>
      <c r="E120" s="5">
        <v>228</v>
      </c>
      <c r="F120" s="5">
        <f>ROUND(Source!AY112,O120)</f>
        <v>35862</v>
      </c>
      <c r="G120" s="5" t="s">
        <v>161</v>
      </c>
      <c r="H120" s="5" t="s">
        <v>162</v>
      </c>
      <c r="I120" s="5"/>
      <c r="J120" s="5"/>
      <c r="K120" s="5">
        <v>228</v>
      </c>
      <c r="L120" s="5">
        <v>7</v>
      </c>
      <c r="M120" s="5">
        <v>3</v>
      </c>
      <c r="N120" s="5" t="s">
        <v>6</v>
      </c>
      <c r="O120" s="5">
        <v>0</v>
      </c>
      <c r="P120" s="5">
        <f>ROUND(Source!EQ112,O120)</f>
        <v>243150</v>
      </c>
      <c r="Q120" s="5"/>
      <c r="R120" s="5"/>
      <c r="S120" s="5"/>
      <c r="T120" s="5"/>
      <c r="U120" s="5"/>
      <c r="V120" s="5"/>
      <c r="W120" s="5"/>
      <c r="IF120">
        <v>-1</v>
      </c>
    </row>
    <row r="121" spans="1:240" x14ac:dyDescent="0.2">
      <c r="A121" s="5">
        <v>50</v>
      </c>
      <c r="B121" s="5">
        <v>0</v>
      </c>
      <c r="C121" s="5">
        <v>0</v>
      </c>
      <c r="D121" s="5">
        <v>1</v>
      </c>
      <c r="E121" s="5">
        <v>216</v>
      </c>
      <c r="F121" s="5">
        <f>ROUND(Source!AP112,O121)</f>
        <v>0</v>
      </c>
      <c r="G121" s="5" t="s">
        <v>163</v>
      </c>
      <c r="H121" s="5" t="s">
        <v>164</v>
      </c>
      <c r="I121" s="5"/>
      <c r="J121" s="5"/>
      <c r="K121" s="5">
        <v>216</v>
      </c>
      <c r="L121" s="5">
        <v>8</v>
      </c>
      <c r="M121" s="5">
        <v>3</v>
      </c>
      <c r="N121" s="5" t="s">
        <v>6</v>
      </c>
      <c r="O121" s="5">
        <v>0</v>
      </c>
      <c r="P121" s="5">
        <f>ROUND(Source!EH112,O121)</f>
        <v>0</v>
      </c>
      <c r="Q121" s="5"/>
      <c r="R121" s="5"/>
      <c r="S121" s="5"/>
      <c r="T121" s="5"/>
      <c r="U121" s="5"/>
      <c r="V121" s="5"/>
      <c r="W121" s="5"/>
      <c r="IF121">
        <v>-1</v>
      </c>
    </row>
    <row r="122" spans="1:240" x14ac:dyDescent="0.2">
      <c r="A122" s="5">
        <v>50</v>
      </c>
      <c r="B122" s="5">
        <v>0</v>
      </c>
      <c r="C122" s="5">
        <v>0</v>
      </c>
      <c r="D122" s="5">
        <v>1</v>
      </c>
      <c r="E122" s="5">
        <v>223</v>
      </c>
      <c r="F122" s="5">
        <f>ROUND(Source!AQ112,O122)</f>
        <v>0</v>
      </c>
      <c r="G122" s="5" t="s">
        <v>165</v>
      </c>
      <c r="H122" s="5" t="s">
        <v>166</v>
      </c>
      <c r="I122" s="5"/>
      <c r="J122" s="5"/>
      <c r="K122" s="5">
        <v>223</v>
      </c>
      <c r="L122" s="5">
        <v>9</v>
      </c>
      <c r="M122" s="5">
        <v>3</v>
      </c>
      <c r="N122" s="5" t="s">
        <v>6</v>
      </c>
      <c r="O122" s="5">
        <v>0</v>
      </c>
      <c r="P122" s="5">
        <f>ROUND(Source!EI112,O122)</f>
        <v>0</v>
      </c>
      <c r="Q122" s="5"/>
      <c r="R122" s="5"/>
      <c r="S122" s="5"/>
      <c r="T122" s="5"/>
      <c r="U122" s="5"/>
      <c r="V122" s="5"/>
      <c r="W122" s="5"/>
      <c r="IF122">
        <v>-1</v>
      </c>
    </row>
    <row r="123" spans="1:240" x14ac:dyDescent="0.2">
      <c r="A123" s="5">
        <v>50</v>
      </c>
      <c r="B123" s="5">
        <v>0</v>
      </c>
      <c r="C123" s="5">
        <v>0</v>
      </c>
      <c r="D123" s="5">
        <v>1</v>
      </c>
      <c r="E123" s="5">
        <v>229</v>
      </c>
      <c r="F123" s="5">
        <f>ROUND(Source!AZ112,O123)</f>
        <v>0</v>
      </c>
      <c r="G123" s="5" t="s">
        <v>167</v>
      </c>
      <c r="H123" s="5" t="s">
        <v>168</v>
      </c>
      <c r="I123" s="5"/>
      <c r="J123" s="5"/>
      <c r="K123" s="5">
        <v>229</v>
      </c>
      <c r="L123" s="5">
        <v>10</v>
      </c>
      <c r="M123" s="5">
        <v>3</v>
      </c>
      <c r="N123" s="5" t="s">
        <v>6</v>
      </c>
      <c r="O123" s="5">
        <v>0</v>
      </c>
      <c r="P123" s="5">
        <f>ROUND(Source!ER112,O123)</f>
        <v>0</v>
      </c>
      <c r="Q123" s="5"/>
      <c r="R123" s="5"/>
      <c r="S123" s="5"/>
      <c r="T123" s="5"/>
      <c r="U123" s="5"/>
      <c r="V123" s="5"/>
      <c r="W123" s="5"/>
      <c r="IF123">
        <v>-1</v>
      </c>
    </row>
    <row r="124" spans="1:240" x14ac:dyDescent="0.2">
      <c r="A124" s="5">
        <v>50</v>
      </c>
      <c r="B124" s="5">
        <v>0</v>
      </c>
      <c r="C124" s="5">
        <v>0</v>
      </c>
      <c r="D124" s="5">
        <v>1</v>
      </c>
      <c r="E124" s="5">
        <v>203</v>
      </c>
      <c r="F124" s="5">
        <f>ROUND(Source!Q112,O124)</f>
        <v>184</v>
      </c>
      <c r="G124" s="5" t="s">
        <v>169</v>
      </c>
      <c r="H124" s="5" t="s">
        <v>170</v>
      </c>
      <c r="I124" s="5"/>
      <c r="J124" s="5"/>
      <c r="K124" s="5">
        <v>203</v>
      </c>
      <c r="L124" s="5">
        <v>11</v>
      </c>
      <c r="M124" s="5">
        <v>3</v>
      </c>
      <c r="N124" s="5" t="s">
        <v>6</v>
      </c>
      <c r="O124" s="5">
        <v>0</v>
      </c>
      <c r="P124" s="5">
        <f>ROUND(Source!DI112,O124)</f>
        <v>1245</v>
      </c>
      <c r="Q124" s="5"/>
      <c r="R124" s="5"/>
      <c r="S124" s="5"/>
      <c r="T124" s="5"/>
      <c r="U124" s="5"/>
      <c r="V124" s="5"/>
      <c r="W124" s="5"/>
      <c r="IF124">
        <v>-1</v>
      </c>
    </row>
    <row r="125" spans="1:240" x14ac:dyDescent="0.2">
      <c r="A125" s="5">
        <v>50</v>
      </c>
      <c r="B125" s="5">
        <v>0</v>
      </c>
      <c r="C125" s="5">
        <v>0</v>
      </c>
      <c r="D125" s="5">
        <v>1</v>
      </c>
      <c r="E125" s="5">
        <v>231</v>
      </c>
      <c r="F125" s="5">
        <f>ROUND(Source!BB112,O125)</f>
        <v>0</v>
      </c>
      <c r="G125" s="5" t="s">
        <v>171</v>
      </c>
      <c r="H125" s="5" t="s">
        <v>172</v>
      </c>
      <c r="I125" s="5"/>
      <c r="J125" s="5"/>
      <c r="K125" s="5">
        <v>231</v>
      </c>
      <c r="L125" s="5">
        <v>12</v>
      </c>
      <c r="M125" s="5">
        <v>3</v>
      </c>
      <c r="N125" s="5" t="s">
        <v>6</v>
      </c>
      <c r="O125" s="5">
        <v>0</v>
      </c>
      <c r="P125" s="5">
        <f>ROUND(Source!ET112,O125)</f>
        <v>0</v>
      </c>
      <c r="Q125" s="5"/>
      <c r="R125" s="5"/>
      <c r="S125" s="5"/>
      <c r="T125" s="5"/>
      <c r="U125" s="5"/>
      <c r="V125" s="5"/>
      <c r="W125" s="5"/>
      <c r="IF125">
        <v>-1</v>
      </c>
    </row>
    <row r="126" spans="1:240" x14ac:dyDescent="0.2">
      <c r="A126" s="5">
        <v>50</v>
      </c>
      <c r="B126" s="5">
        <v>0</v>
      </c>
      <c r="C126" s="5">
        <v>0</v>
      </c>
      <c r="D126" s="5">
        <v>1</v>
      </c>
      <c r="E126" s="5">
        <v>204</v>
      </c>
      <c r="F126" s="5">
        <f>ROUND(Source!R112,O126)</f>
        <v>65</v>
      </c>
      <c r="G126" s="5" t="s">
        <v>173</v>
      </c>
      <c r="H126" s="5" t="s">
        <v>174</v>
      </c>
      <c r="I126" s="5"/>
      <c r="J126" s="5"/>
      <c r="K126" s="5">
        <v>204</v>
      </c>
      <c r="L126" s="5">
        <v>13</v>
      </c>
      <c r="M126" s="5">
        <v>3</v>
      </c>
      <c r="N126" s="5" t="s">
        <v>6</v>
      </c>
      <c r="O126" s="5">
        <v>0</v>
      </c>
      <c r="P126" s="5">
        <f>ROUND(Source!DJ112,O126)</f>
        <v>445</v>
      </c>
      <c r="Q126" s="5"/>
      <c r="R126" s="5"/>
      <c r="S126" s="5"/>
      <c r="T126" s="5"/>
      <c r="U126" s="5"/>
      <c r="V126" s="5"/>
      <c r="W126" s="5"/>
      <c r="IF126">
        <v>-1</v>
      </c>
    </row>
    <row r="127" spans="1:240" x14ac:dyDescent="0.2">
      <c r="A127" s="5">
        <v>50</v>
      </c>
      <c r="B127" s="5">
        <v>0</v>
      </c>
      <c r="C127" s="5">
        <v>0</v>
      </c>
      <c r="D127" s="5">
        <v>1</v>
      </c>
      <c r="E127" s="5">
        <v>205</v>
      </c>
      <c r="F127" s="5">
        <f>ROUND(Source!S112,O127)</f>
        <v>2406</v>
      </c>
      <c r="G127" s="5" t="s">
        <v>175</v>
      </c>
      <c r="H127" s="5" t="s">
        <v>176</v>
      </c>
      <c r="I127" s="5"/>
      <c r="J127" s="5"/>
      <c r="K127" s="5">
        <v>205</v>
      </c>
      <c r="L127" s="5">
        <v>14</v>
      </c>
      <c r="M127" s="5">
        <v>3</v>
      </c>
      <c r="N127" s="5" t="s">
        <v>6</v>
      </c>
      <c r="O127" s="5">
        <v>0</v>
      </c>
      <c r="P127" s="5">
        <f>ROUND(Source!DK112,O127)</f>
        <v>16324</v>
      </c>
      <c r="Q127" s="5"/>
      <c r="R127" s="5"/>
      <c r="S127" s="5"/>
      <c r="T127" s="5"/>
      <c r="U127" s="5"/>
      <c r="V127" s="5"/>
      <c r="W127" s="5"/>
      <c r="IF127">
        <v>-1</v>
      </c>
    </row>
    <row r="128" spans="1:240" x14ac:dyDescent="0.2">
      <c r="A128" s="5">
        <v>50</v>
      </c>
      <c r="B128" s="5">
        <v>0</v>
      </c>
      <c r="C128" s="5">
        <v>0</v>
      </c>
      <c r="D128" s="5">
        <v>1</v>
      </c>
      <c r="E128" s="5">
        <v>232</v>
      </c>
      <c r="F128" s="5">
        <f>ROUND(Source!BC112,O128)</f>
        <v>0</v>
      </c>
      <c r="G128" s="5" t="s">
        <v>177</v>
      </c>
      <c r="H128" s="5" t="s">
        <v>178</v>
      </c>
      <c r="I128" s="5"/>
      <c r="J128" s="5"/>
      <c r="K128" s="5">
        <v>232</v>
      </c>
      <c r="L128" s="5">
        <v>15</v>
      </c>
      <c r="M128" s="5">
        <v>3</v>
      </c>
      <c r="N128" s="5" t="s">
        <v>6</v>
      </c>
      <c r="O128" s="5">
        <v>0</v>
      </c>
      <c r="P128" s="5">
        <f>ROUND(Source!EU112,O128)</f>
        <v>0</v>
      </c>
      <c r="Q128" s="5"/>
      <c r="R128" s="5"/>
      <c r="S128" s="5"/>
      <c r="T128" s="5"/>
      <c r="U128" s="5"/>
      <c r="V128" s="5"/>
      <c r="W128" s="5"/>
      <c r="IF128">
        <v>-1</v>
      </c>
    </row>
    <row r="129" spans="1:240" x14ac:dyDescent="0.2">
      <c r="A129" s="5">
        <v>50</v>
      </c>
      <c r="B129" s="5">
        <v>0</v>
      </c>
      <c r="C129" s="5">
        <v>0</v>
      </c>
      <c r="D129" s="5">
        <v>1</v>
      </c>
      <c r="E129" s="5">
        <v>214</v>
      </c>
      <c r="F129" s="5">
        <f>ROUND(Source!AS112,O129)</f>
        <v>42686</v>
      </c>
      <c r="G129" s="5" t="s">
        <v>179</v>
      </c>
      <c r="H129" s="5" t="s">
        <v>180</v>
      </c>
      <c r="I129" s="5"/>
      <c r="J129" s="5"/>
      <c r="K129" s="5">
        <v>214</v>
      </c>
      <c r="L129" s="5">
        <v>16</v>
      </c>
      <c r="M129" s="5">
        <v>3</v>
      </c>
      <c r="N129" s="5" t="s">
        <v>6</v>
      </c>
      <c r="O129" s="5">
        <v>0</v>
      </c>
      <c r="P129" s="5">
        <f>ROUND(Source!EK112,O129)</f>
        <v>289462</v>
      </c>
      <c r="Q129" s="5"/>
      <c r="R129" s="5"/>
      <c r="S129" s="5"/>
      <c r="T129" s="5"/>
      <c r="U129" s="5"/>
      <c r="V129" s="5"/>
      <c r="W129" s="5"/>
      <c r="IF129">
        <v>-1</v>
      </c>
    </row>
    <row r="130" spans="1:240" x14ac:dyDescent="0.2">
      <c r="A130" s="5">
        <v>50</v>
      </c>
      <c r="B130" s="5">
        <v>0</v>
      </c>
      <c r="C130" s="5">
        <v>0</v>
      </c>
      <c r="D130" s="5">
        <v>1</v>
      </c>
      <c r="E130" s="5">
        <v>215</v>
      </c>
      <c r="F130" s="5">
        <f>ROUND(Source!AT112,O130)</f>
        <v>0</v>
      </c>
      <c r="G130" s="5" t="s">
        <v>181</v>
      </c>
      <c r="H130" s="5" t="s">
        <v>182</v>
      </c>
      <c r="I130" s="5"/>
      <c r="J130" s="5"/>
      <c r="K130" s="5">
        <v>215</v>
      </c>
      <c r="L130" s="5">
        <v>17</v>
      </c>
      <c r="M130" s="5">
        <v>3</v>
      </c>
      <c r="N130" s="5" t="s">
        <v>6</v>
      </c>
      <c r="O130" s="5">
        <v>0</v>
      </c>
      <c r="P130" s="5">
        <f>ROUND(Source!EL112,O130)</f>
        <v>0</v>
      </c>
      <c r="Q130" s="5"/>
      <c r="R130" s="5"/>
      <c r="S130" s="5"/>
      <c r="T130" s="5"/>
      <c r="U130" s="5"/>
      <c r="V130" s="5"/>
      <c r="W130" s="5"/>
      <c r="IF130">
        <v>-1</v>
      </c>
    </row>
    <row r="131" spans="1:240" x14ac:dyDescent="0.2">
      <c r="A131" s="5">
        <v>50</v>
      </c>
      <c r="B131" s="5">
        <v>0</v>
      </c>
      <c r="C131" s="5">
        <v>0</v>
      </c>
      <c r="D131" s="5">
        <v>1</v>
      </c>
      <c r="E131" s="5">
        <v>217</v>
      </c>
      <c r="F131" s="5">
        <f>ROUND(Source!AU112,O131)</f>
        <v>0</v>
      </c>
      <c r="G131" s="5" t="s">
        <v>183</v>
      </c>
      <c r="H131" s="5" t="s">
        <v>184</v>
      </c>
      <c r="I131" s="5"/>
      <c r="J131" s="5"/>
      <c r="K131" s="5">
        <v>217</v>
      </c>
      <c r="L131" s="5">
        <v>18</v>
      </c>
      <c r="M131" s="5">
        <v>3</v>
      </c>
      <c r="N131" s="5" t="s">
        <v>6</v>
      </c>
      <c r="O131" s="5">
        <v>0</v>
      </c>
      <c r="P131" s="5">
        <f>ROUND(Source!EM112,O131)</f>
        <v>0</v>
      </c>
      <c r="Q131" s="5"/>
      <c r="R131" s="5"/>
      <c r="S131" s="5"/>
      <c r="T131" s="5"/>
      <c r="U131" s="5"/>
      <c r="V131" s="5"/>
      <c r="W131" s="5"/>
      <c r="IF131">
        <v>-1</v>
      </c>
    </row>
    <row r="132" spans="1:240" x14ac:dyDescent="0.2">
      <c r="A132" s="5">
        <v>50</v>
      </c>
      <c r="B132" s="5">
        <v>0</v>
      </c>
      <c r="C132" s="5">
        <v>0</v>
      </c>
      <c r="D132" s="5">
        <v>1</v>
      </c>
      <c r="E132" s="5">
        <v>230</v>
      </c>
      <c r="F132" s="5">
        <f>ROUND(Source!BA112,O132)</f>
        <v>0</v>
      </c>
      <c r="G132" s="5" t="s">
        <v>185</v>
      </c>
      <c r="H132" s="5" t="s">
        <v>186</v>
      </c>
      <c r="I132" s="5"/>
      <c r="J132" s="5"/>
      <c r="K132" s="5">
        <v>230</v>
      </c>
      <c r="L132" s="5">
        <v>19</v>
      </c>
      <c r="M132" s="5">
        <v>3</v>
      </c>
      <c r="N132" s="5" t="s">
        <v>6</v>
      </c>
      <c r="O132" s="5">
        <v>0</v>
      </c>
      <c r="P132" s="5">
        <f>ROUND(Source!ES112,O132)</f>
        <v>0</v>
      </c>
      <c r="Q132" s="5"/>
      <c r="R132" s="5"/>
      <c r="S132" s="5"/>
      <c r="T132" s="5"/>
      <c r="U132" s="5"/>
      <c r="V132" s="5"/>
      <c r="W132" s="5"/>
      <c r="IF132">
        <v>-1</v>
      </c>
    </row>
    <row r="133" spans="1:240" x14ac:dyDescent="0.2">
      <c r="A133" s="5">
        <v>50</v>
      </c>
      <c r="B133" s="5">
        <v>0</v>
      </c>
      <c r="C133" s="5">
        <v>0</v>
      </c>
      <c r="D133" s="5">
        <v>1</v>
      </c>
      <c r="E133" s="5">
        <v>206</v>
      </c>
      <c r="F133" s="5">
        <f>ROUND(Source!T112,O133)</f>
        <v>0</v>
      </c>
      <c r="G133" s="5" t="s">
        <v>187</v>
      </c>
      <c r="H133" s="5" t="s">
        <v>188</v>
      </c>
      <c r="I133" s="5"/>
      <c r="J133" s="5"/>
      <c r="K133" s="5">
        <v>206</v>
      </c>
      <c r="L133" s="5">
        <v>20</v>
      </c>
      <c r="M133" s="5">
        <v>3</v>
      </c>
      <c r="N133" s="5" t="s">
        <v>6</v>
      </c>
      <c r="O133" s="5">
        <v>0</v>
      </c>
      <c r="P133" s="5">
        <f>ROUND(Source!DL112,O133)</f>
        <v>0</v>
      </c>
      <c r="Q133" s="5"/>
      <c r="R133" s="5"/>
      <c r="S133" s="5"/>
      <c r="T133" s="5"/>
      <c r="U133" s="5"/>
      <c r="V133" s="5"/>
      <c r="W133" s="5"/>
      <c r="IF133">
        <v>-1</v>
      </c>
    </row>
    <row r="134" spans="1:240" x14ac:dyDescent="0.2">
      <c r="A134" s="5">
        <v>50</v>
      </c>
      <c r="B134" s="5">
        <v>0</v>
      </c>
      <c r="C134" s="5">
        <v>0</v>
      </c>
      <c r="D134" s="5">
        <v>1</v>
      </c>
      <c r="E134" s="5">
        <v>207</v>
      </c>
      <c r="F134" s="5">
        <f>Source!U112</f>
        <v>274.64536400000003</v>
      </c>
      <c r="G134" s="5" t="s">
        <v>189</v>
      </c>
      <c r="H134" s="5" t="s">
        <v>190</v>
      </c>
      <c r="I134" s="5"/>
      <c r="J134" s="5"/>
      <c r="K134" s="5">
        <v>207</v>
      </c>
      <c r="L134" s="5">
        <v>21</v>
      </c>
      <c r="M134" s="5">
        <v>3</v>
      </c>
      <c r="N134" s="5" t="s">
        <v>6</v>
      </c>
      <c r="O134" s="5">
        <v>-1</v>
      </c>
      <c r="P134" s="5">
        <f>Source!DM112</f>
        <v>274.64536400000003</v>
      </c>
      <c r="Q134" s="5"/>
      <c r="R134" s="5"/>
      <c r="S134" s="5"/>
      <c r="T134" s="5"/>
      <c r="U134" s="5"/>
      <c r="V134" s="5"/>
      <c r="W134" s="5"/>
      <c r="IF134">
        <v>-1</v>
      </c>
    </row>
    <row r="135" spans="1:240" x14ac:dyDescent="0.2">
      <c r="A135" s="5">
        <v>50</v>
      </c>
      <c r="B135" s="5">
        <v>0</v>
      </c>
      <c r="C135" s="5">
        <v>0</v>
      </c>
      <c r="D135" s="5">
        <v>1</v>
      </c>
      <c r="E135" s="5">
        <v>208</v>
      </c>
      <c r="F135" s="5">
        <f>Source!V112</f>
        <v>5.8716360000000005</v>
      </c>
      <c r="G135" s="5" t="s">
        <v>191</v>
      </c>
      <c r="H135" s="5" t="s">
        <v>192</v>
      </c>
      <c r="I135" s="5"/>
      <c r="J135" s="5"/>
      <c r="K135" s="5">
        <v>208</v>
      </c>
      <c r="L135" s="5">
        <v>22</v>
      </c>
      <c r="M135" s="5">
        <v>3</v>
      </c>
      <c r="N135" s="5" t="s">
        <v>6</v>
      </c>
      <c r="O135" s="5">
        <v>-1</v>
      </c>
      <c r="P135" s="5">
        <f>Source!DN112</f>
        <v>5.8716360000000005</v>
      </c>
      <c r="Q135" s="5"/>
      <c r="R135" s="5"/>
      <c r="S135" s="5"/>
      <c r="T135" s="5"/>
      <c r="U135" s="5"/>
      <c r="V135" s="5"/>
      <c r="W135" s="5"/>
      <c r="IF135">
        <v>-1</v>
      </c>
    </row>
    <row r="136" spans="1:240" x14ac:dyDescent="0.2">
      <c r="A136" s="5">
        <v>50</v>
      </c>
      <c r="B136" s="5">
        <v>0</v>
      </c>
      <c r="C136" s="5">
        <v>0</v>
      </c>
      <c r="D136" s="5">
        <v>1</v>
      </c>
      <c r="E136" s="5">
        <v>209</v>
      </c>
      <c r="F136" s="5">
        <f>ROUND(Source!W112,O136)</f>
        <v>0</v>
      </c>
      <c r="G136" s="5" t="s">
        <v>193</v>
      </c>
      <c r="H136" s="5" t="s">
        <v>194</v>
      </c>
      <c r="I136" s="5"/>
      <c r="J136" s="5"/>
      <c r="K136" s="5">
        <v>209</v>
      </c>
      <c r="L136" s="5">
        <v>23</v>
      </c>
      <c r="M136" s="5">
        <v>3</v>
      </c>
      <c r="N136" s="5" t="s">
        <v>6</v>
      </c>
      <c r="O136" s="5">
        <v>0</v>
      </c>
      <c r="P136" s="5">
        <f>ROUND(Source!DO112,O136)</f>
        <v>0</v>
      </c>
      <c r="Q136" s="5"/>
      <c r="R136" s="5"/>
      <c r="S136" s="5"/>
      <c r="T136" s="5"/>
      <c r="U136" s="5"/>
      <c r="V136" s="5"/>
      <c r="W136" s="5"/>
      <c r="IF136">
        <v>-1</v>
      </c>
    </row>
    <row r="137" spans="1:240" x14ac:dyDescent="0.2">
      <c r="A137" s="5">
        <v>50</v>
      </c>
      <c r="B137" s="5">
        <v>0</v>
      </c>
      <c r="C137" s="5">
        <v>0</v>
      </c>
      <c r="D137" s="5">
        <v>1</v>
      </c>
      <c r="E137" s="5">
        <v>210</v>
      </c>
      <c r="F137" s="5">
        <f>ROUND(Source!X112,O137)</f>
        <v>2646</v>
      </c>
      <c r="G137" s="5" t="s">
        <v>195</v>
      </c>
      <c r="H137" s="5" t="s">
        <v>196</v>
      </c>
      <c r="I137" s="5"/>
      <c r="J137" s="5"/>
      <c r="K137" s="5">
        <v>210</v>
      </c>
      <c r="L137" s="5">
        <v>24</v>
      </c>
      <c r="M137" s="5">
        <v>3</v>
      </c>
      <c r="N137" s="5" t="s">
        <v>6</v>
      </c>
      <c r="O137" s="5">
        <v>0</v>
      </c>
      <c r="P137" s="5">
        <f>ROUND(Source!DP112,O137)</f>
        <v>17954</v>
      </c>
      <c r="Q137" s="5"/>
      <c r="R137" s="5"/>
      <c r="S137" s="5"/>
      <c r="T137" s="5"/>
      <c r="U137" s="5"/>
      <c r="V137" s="5"/>
      <c r="W137" s="5"/>
      <c r="IF137">
        <v>-1</v>
      </c>
    </row>
    <row r="138" spans="1:240" x14ac:dyDescent="0.2">
      <c r="A138" s="5">
        <v>50</v>
      </c>
      <c r="B138" s="5">
        <v>0</v>
      </c>
      <c r="C138" s="5">
        <v>0</v>
      </c>
      <c r="D138" s="5">
        <v>1</v>
      </c>
      <c r="E138" s="5">
        <v>211</v>
      </c>
      <c r="F138" s="5">
        <f>ROUND(Source!Y112,O138)</f>
        <v>1588</v>
      </c>
      <c r="G138" s="5" t="s">
        <v>197</v>
      </c>
      <c r="H138" s="5" t="s">
        <v>198</v>
      </c>
      <c r="I138" s="5"/>
      <c r="J138" s="5"/>
      <c r="K138" s="5">
        <v>211</v>
      </c>
      <c r="L138" s="5">
        <v>25</v>
      </c>
      <c r="M138" s="5">
        <v>3</v>
      </c>
      <c r="N138" s="5" t="s">
        <v>6</v>
      </c>
      <c r="O138" s="5">
        <v>0</v>
      </c>
      <c r="P138" s="5">
        <f>ROUND(Source!DQ112,O138)</f>
        <v>10789</v>
      </c>
      <c r="Q138" s="5"/>
      <c r="R138" s="5"/>
      <c r="S138" s="5"/>
      <c r="T138" s="5"/>
      <c r="U138" s="5"/>
      <c r="V138" s="5"/>
      <c r="W138" s="5"/>
      <c r="IF138">
        <v>-1</v>
      </c>
    </row>
    <row r="139" spans="1:240" x14ac:dyDescent="0.2">
      <c r="A139" s="5">
        <v>50</v>
      </c>
      <c r="B139" s="5">
        <v>0</v>
      </c>
      <c r="C139" s="5">
        <v>0</v>
      </c>
      <c r="D139" s="5">
        <v>1</v>
      </c>
      <c r="E139" s="5">
        <v>224</v>
      </c>
      <c r="F139" s="5">
        <f>ROUND(Source!AR112,O139)</f>
        <v>42686</v>
      </c>
      <c r="G139" s="5" t="s">
        <v>199</v>
      </c>
      <c r="H139" s="5" t="s">
        <v>200</v>
      </c>
      <c r="I139" s="5"/>
      <c r="J139" s="5"/>
      <c r="K139" s="5">
        <v>224</v>
      </c>
      <c r="L139" s="5">
        <v>26</v>
      </c>
      <c r="M139" s="5">
        <v>3</v>
      </c>
      <c r="N139" s="5" t="s">
        <v>6</v>
      </c>
      <c r="O139" s="5">
        <v>0</v>
      </c>
      <c r="P139" s="5">
        <f>ROUND(Source!EJ112,O139)</f>
        <v>289462</v>
      </c>
      <c r="Q139" s="5"/>
      <c r="R139" s="5"/>
      <c r="S139" s="5"/>
      <c r="T139" s="5"/>
      <c r="U139" s="5"/>
      <c r="V139" s="5"/>
      <c r="W139" s="5"/>
      <c r="IF139">
        <v>-1</v>
      </c>
    </row>
    <row r="140" spans="1:240" x14ac:dyDescent="0.2">
      <c r="IF140">
        <v>-1</v>
      </c>
    </row>
    <row r="141" spans="1:240" x14ac:dyDescent="0.2">
      <c r="IF141">
        <v>-1</v>
      </c>
    </row>
    <row r="142" spans="1:240" x14ac:dyDescent="0.2">
      <c r="A142">
        <v>70</v>
      </c>
      <c r="B142">
        <v>1</v>
      </c>
      <c r="D142">
        <v>1</v>
      </c>
      <c r="E142" t="s">
        <v>201</v>
      </c>
      <c r="F142" t="s">
        <v>202</v>
      </c>
      <c r="G142">
        <v>1</v>
      </c>
      <c r="H142">
        <v>0</v>
      </c>
      <c r="I142" t="s">
        <v>203</v>
      </c>
      <c r="J142">
        <v>0</v>
      </c>
      <c r="K142">
        <v>0</v>
      </c>
      <c r="L142" t="s">
        <v>6</v>
      </c>
      <c r="M142" t="s">
        <v>6</v>
      </c>
      <c r="N142">
        <v>0</v>
      </c>
      <c r="O142">
        <v>1</v>
      </c>
      <c r="IF142">
        <v>-1</v>
      </c>
    </row>
    <row r="143" spans="1:240" x14ac:dyDescent="0.2">
      <c r="A143">
        <v>70</v>
      </c>
      <c r="B143">
        <v>1</v>
      </c>
      <c r="D143">
        <v>2</v>
      </c>
      <c r="E143" t="s">
        <v>204</v>
      </c>
      <c r="F143" t="s">
        <v>205</v>
      </c>
      <c r="G143">
        <v>0</v>
      </c>
      <c r="H143">
        <v>0</v>
      </c>
      <c r="I143" t="s">
        <v>203</v>
      </c>
      <c r="J143">
        <v>0</v>
      </c>
      <c r="K143">
        <v>0</v>
      </c>
      <c r="L143" t="s">
        <v>6</v>
      </c>
      <c r="M143" t="s">
        <v>6</v>
      </c>
      <c r="N143">
        <v>0</v>
      </c>
      <c r="O143">
        <v>0</v>
      </c>
      <c r="IF143">
        <v>-1</v>
      </c>
    </row>
    <row r="144" spans="1:240" x14ac:dyDescent="0.2">
      <c r="A144">
        <v>70</v>
      </c>
      <c r="B144">
        <v>1</v>
      </c>
      <c r="D144">
        <v>3</v>
      </c>
      <c r="E144" t="s">
        <v>206</v>
      </c>
      <c r="F144" t="s">
        <v>207</v>
      </c>
      <c r="G144">
        <v>0</v>
      </c>
      <c r="H144">
        <v>0</v>
      </c>
      <c r="I144" t="s">
        <v>203</v>
      </c>
      <c r="J144">
        <v>0</v>
      </c>
      <c r="K144">
        <v>0</v>
      </c>
      <c r="L144" t="s">
        <v>6</v>
      </c>
      <c r="M144" t="s">
        <v>6</v>
      </c>
      <c r="N144">
        <v>0</v>
      </c>
      <c r="O144">
        <v>0</v>
      </c>
      <c r="IF144">
        <v>-1</v>
      </c>
    </row>
    <row r="145" spans="1:240" x14ac:dyDescent="0.2">
      <c r="A145">
        <v>70</v>
      </c>
      <c r="B145">
        <v>1</v>
      </c>
      <c r="D145">
        <v>4</v>
      </c>
      <c r="E145" t="s">
        <v>208</v>
      </c>
      <c r="F145" t="s">
        <v>209</v>
      </c>
      <c r="G145">
        <v>0</v>
      </c>
      <c r="H145">
        <v>0</v>
      </c>
      <c r="I145" t="s">
        <v>203</v>
      </c>
      <c r="J145">
        <v>0</v>
      </c>
      <c r="K145">
        <v>0</v>
      </c>
      <c r="L145" t="s">
        <v>6</v>
      </c>
      <c r="M145" t="s">
        <v>6</v>
      </c>
      <c r="N145">
        <v>0</v>
      </c>
      <c r="O145">
        <v>0</v>
      </c>
      <c r="IF145">
        <v>-1</v>
      </c>
    </row>
    <row r="146" spans="1:240" x14ac:dyDescent="0.2">
      <c r="A146">
        <v>70</v>
      </c>
      <c r="B146">
        <v>1</v>
      </c>
      <c r="D146">
        <v>5</v>
      </c>
      <c r="E146" t="s">
        <v>210</v>
      </c>
      <c r="F146" t="s">
        <v>211</v>
      </c>
      <c r="G146">
        <v>0</v>
      </c>
      <c r="H146">
        <v>0</v>
      </c>
      <c r="I146" t="s">
        <v>203</v>
      </c>
      <c r="J146">
        <v>0</v>
      </c>
      <c r="K146">
        <v>0</v>
      </c>
      <c r="L146" t="s">
        <v>6</v>
      </c>
      <c r="M146" t="s">
        <v>6</v>
      </c>
      <c r="N146">
        <v>0</v>
      </c>
      <c r="O146">
        <v>0</v>
      </c>
      <c r="IF146">
        <v>-1</v>
      </c>
    </row>
    <row r="147" spans="1:240" x14ac:dyDescent="0.2">
      <c r="A147">
        <v>70</v>
      </c>
      <c r="B147">
        <v>1</v>
      </c>
      <c r="D147">
        <v>6</v>
      </c>
      <c r="E147" t="s">
        <v>212</v>
      </c>
      <c r="F147" t="s">
        <v>213</v>
      </c>
      <c r="G147">
        <v>0</v>
      </c>
      <c r="H147">
        <v>0</v>
      </c>
      <c r="I147" t="s">
        <v>203</v>
      </c>
      <c r="J147">
        <v>0</v>
      </c>
      <c r="K147">
        <v>0</v>
      </c>
      <c r="L147" t="s">
        <v>6</v>
      </c>
      <c r="M147" t="s">
        <v>6</v>
      </c>
      <c r="N147">
        <v>0</v>
      </c>
      <c r="O147">
        <v>0</v>
      </c>
      <c r="IF147">
        <v>-1</v>
      </c>
    </row>
    <row r="148" spans="1:240" x14ac:dyDescent="0.2">
      <c r="A148">
        <v>70</v>
      </c>
      <c r="B148">
        <v>1</v>
      </c>
      <c r="D148">
        <v>7</v>
      </c>
      <c r="E148" t="s">
        <v>214</v>
      </c>
      <c r="F148" t="s">
        <v>215</v>
      </c>
      <c r="G148">
        <v>0</v>
      </c>
      <c r="H148">
        <v>0</v>
      </c>
      <c r="I148" t="s">
        <v>203</v>
      </c>
      <c r="J148">
        <v>0</v>
      </c>
      <c r="K148">
        <v>0</v>
      </c>
      <c r="L148" t="s">
        <v>6</v>
      </c>
      <c r="M148" t="s">
        <v>6</v>
      </c>
      <c r="N148">
        <v>0</v>
      </c>
      <c r="O148">
        <v>0</v>
      </c>
      <c r="IF148">
        <v>-1</v>
      </c>
    </row>
    <row r="149" spans="1:240" x14ac:dyDescent="0.2">
      <c r="A149">
        <v>70</v>
      </c>
      <c r="B149">
        <v>1</v>
      </c>
      <c r="D149">
        <v>8</v>
      </c>
      <c r="E149" t="s">
        <v>216</v>
      </c>
      <c r="F149" t="s">
        <v>217</v>
      </c>
      <c r="G149">
        <v>0</v>
      </c>
      <c r="H149">
        <v>0</v>
      </c>
      <c r="I149" t="s">
        <v>203</v>
      </c>
      <c r="J149">
        <v>0</v>
      </c>
      <c r="K149">
        <v>0</v>
      </c>
      <c r="L149" t="s">
        <v>6</v>
      </c>
      <c r="M149" t="s">
        <v>6</v>
      </c>
      <c r="N149">
        <v>0</v>
      </c>
      <c r="O149">
        <v>0</v>
      </c>
      <c r="IF149">
        <v>-1</v>
      </c>
    </row>
    <row r="150" spans="1:240" x14ac:dyDescent="0.2">
      <c r="A150">
        <v>70</v>
      </c>
      <c r="B150">
        <v>1</v>
      </c>
      <c r="D150">
        <v>9</v>
      </c>
      <c r="E150" t="s">
        <v>218</v>
      </c>
      <c r="F150" t="s">
        <v>219</v>
      </c>
      <c r="G150">
        <v>0</v>
      </c>
      <c r="H150">
        <v>0</v>
      </c>
      <c r="I150" t="s">
        <v>203</v>
      </c>
      <c r="J150">
        <v>0</v>
      </c>
      <c r="K150">
        <v>0</v>
      </c>
      <c r="L150" t="s">
        <v>6</v>
      </c>
      <c r="M150" t="s">
        <v>6</v>
      </c>
      <c r="N150">
        <v>0</v>
      </c>
      <c r="O150">
        <v>0</v>
      </c>
      <c r="IF150">
        <v>-1</v>
      </c>
    </row>
    <row r="151" spans="1:240" x14ac:dyDescent="0.2">
      <c r="A151">
        <v>70</v>
      </c>
      <c r="B151">
        <v>1</v>
      </c>
      <c r="D151">
        <v>1</v>
      </c>
      <c r="E151" t="s">
        <v>220</v>
      </c>
      <c r="F151" t="s">
        <v>221</v>
      </c>
      <c r="G151">
        <v>1</v>
      </c>
      <c r="H151">
        <v>1</v>
      </c>
      <c r="I151" t="s">
        <v>203</v>
      </c>
      <c r="J151">
        <v>0</v>
      </c>
      <c r="K151">
        <v>0</v>
      </c>
      <c r="L151" t="s">
        <v>6</v>
      </c>
      <c r="M151" t="s">
        <v>6</v>
      </c>
      <c r="N151">
        <v>0</v>
      </c>
      <c r="O151">
        <v>1</v>
      </c>
      <c r="IF151">
        <v>-1</v>
      </c>
    </row>
    <row r="152" spans="1:240" x14ac:dyDescent="0.2">
      <c r="A152">
        <v>70</v>
      </c>
      <c r="B152">
        <v>1</v>
      </c>
      <c r="D152">
        <v>2</v>
      </c>
      <c r="E152" t="s">
        <v>222</v>
      </c>
      <c r="F152" t="s">
        <v>223</v>
      </c>
      <c r="G152">
        <v>1</v>
      </c>
      <c r="H152">
        <v>1</v>
      </c>
      <c r="I152" t="s">
        <v>203</v>
      </c>
      <c r="J152">
        <v>0</v>
      </c>
      <c r="K152">
        <v>0</v>
      </c>
      <c r="L152" t="s">
        <v>6</v>
      </c>
      <c r="M152" t="s">
        <v>6</v>
      </c>
      <c r="N152">
        <v>0</v>
      </c>
      <c r="O152">
        <v>1</v>
      </c>
      <c r="IF152">
        <v>-1</v>
      </c>
    </row>
    <row r="153" spans="1:240" x14ac:dyDescent="0.2">
      <c r="A153">
        <v>70</v>
      </c>
      <c r="B153">
        <v>1</v>
      </c>
      <c r="D153">
        <v>3</v>
      </c>
      <c r="E153" t="s">
        <v>224</v>
      </c>
      <c r="F153" t="s">
        <v>225</v>
      </c>
      <c r="G153">
        <v>1</v>
      </c>
      <c r="H153">
        <v>0</v>
      </c>
      <c r="I153" t="s">
        <v>203</v>
      </c>
      <c r="J153">
        <v>0</v>
      </c>
      <c r="K153">
        <v>0</v>
      </c>
      <c r="L153" t="s">
        <v>6</v>
      </c>
      <c r="M153" t="s">
        <v>6</v>
      </c>
      <c r="N153">
        <v>0</v>
      </c>
      <c r="O153">
        <v>1</v>
      </c>
      <c r="IF153">
        <v>-1</v>
      </c>
    </row>
    <row r="154" spans="1:240" x14ac:dyDescent="0.2">
      <c r="A154">
        <v>70</v>
      </c>
      <c r="B154">
        <v>1</v>
      </c>
      <c r="D154">
        <v>4</v>
      </c>
      <c r="E154" t="s">
        <v>226</v>
      </c>
      <c r="F154" t="s">
        <v>227</v>
      </c>
      <c r="G154">
        <v>1</v>
      </c>
      <c r="H154">
        <v>0</v>
      </c>
      <c r="I154" t="s">
        <v>203</v>
      </c>
      <c r="J154">
        <v>0</v>
      </c>
      <c r="K154">
        <v>0</v>
      </c>
      <c r="L154" t="s">
        <v>6</v>
      </c>
      <c r="M154" t="s">
        <v>6</v>
      </c>
      <c r="N154">
        <v>0</v>
      </c>
      <c r="O154">
        <v>1</v>
      </c>
      <c r="IF154">
        <v>-1</v>
      </c>
    </row>
    <row r="155" spans="1:240" x14ac:dyDescent="0.2">
      <c r="A155">
        <v>70</v>
      </c>
      <c r="B155">
        <v>1</v>
      </c>
      <c r="D155">
        <v>5</v>
      </c>
      <c r="E155" t="s">
        <v>228</v>
      </c>
      <c r="F155" t="s">
        <v>229</v>
      </c>
      <c r="G155">
        <v>1</v>
      </c>
      <c r="H155">
        <v>0</v>
      </c>
      <c r="I155" t="s">
        <v>203</v>
      </c>
      <c r="J155">
        <v>0</v>
      </c>
      <c r="K155">
        <v>0</v>
      </c>
      <c r="L155" t="s">
        <v>6</v>
      </c>
      <c r="M155" t="s">
        <v>6</v>
      </c>
      <c r="N155">
        <v>0</v>
      </c>
      <c r="O155">
        <v>0.85</v>
      </c>
      <c r="IF155">
        <v>-1</v>
      </c>
    </row>
    <row r="156" spans="1:240" x14ac:dyDescent="0.2">
      <c r="A156">
        <v>70</v>
      </c>
      <c r="B156">
        <v>1</v>
      </c>
      <c r="D156">
        <v>6</v>
      </c>
      <c r="E156" t="s">
        <v>230</v>
      </c>
      <c r="F156" t="s">
        <v>231</v>
      </c>
      <c r="G156">
        <v>1</v>
      </c>
      <c r="H156">
        <v>0</v>
      </c>
      <c r="I156" t="s">
        <v>203</v>
      </c>
      <c r="J156">
        <v>0</v>
      </c>
      <c r="K156">
        <v>0</v>
      </c>
      <c r="L156" t="s">
        <v>6</v>
      </c>
      <c r="M156" t="s">
        <v>6</v>
      </c>
      <c r="N156">
        <v>0</v>
      </c>
      <c r="O156">
        <v>0.8</v>
      </c>
      <c r="IF156">
        <v>-1</v>
      </c>
    </row>
    <row r="157" spans="1:240" x14ac:dyDescent="0.2">
      <c r="A157">
        <v>70</v>
      </c>
      <c r="B157">
        <v>1</v>
      </c>
      <c r="D157">
        <v>7</v>
      </c>
      <c r="E157" t="s">
        <v>232</v>
      </c>
      <c r="F157" t="s">
        <v>233</v>
      </c>
      <c r="G157">
        <v>1</v>
      </c>
      <c r="H157">
        <v>0</v>
      </c>
      <c r="I157" t="s">
        <v>203</v>
      </c>
      <c r="J157">
        <v>0</v>
      </c>
      <c r="K157">
        <v>0</v>
      </c>
      <c r="L157" t="s">
        <v>6</v>
      </c>
      <c r="M157" t="s">
        <v>6</v>
      </c>
      <c r="N157">
        <v>0</v>
      </c>
      <c r="O157">
        <v>1</v>
      </c>
      <c r="IF157">
        <v>-1</v>
      </c>
    </row>
    <row r="158" spans="1:240" x14ac:dyDescent="0.2">
      <c r="A158">
        <v>70</v>
      </c>
      <c r="B158">
        <v>1</v>
      </c>
      <c r="D158">
        <v>8</v>
      </c>
      <c r="E158" t="s">
        <v>234</v>
      </c>
      <c r="F158" t="s">
        <v>235</v>
      </c>
      <c r="G158">
        <v>1</v>
      </c>
      <c r="H158">
        <v>0.8</v>
      </c>
      <c r="I158" t="s">
        <v>203</v>
      </c>
      <c r="J158">
        <v>0</v>
      </c>
      <c r="K158">
        <v>0</v>
      </c>
      <c r="L158" t="s">
        <v>6</v>
      </c>
      <c r="M158" t="s">
        <v>6</v>
      </c>
      <c r="N158">
        <v>0</v>
      </c>
      <c r="O158">
        <v>1</v>
      </c>
      <c r="IF158">
        <v>-1</v>
      </c>
    </row>
    <row r="159" spans="1:240" x14ac:dyDescent="0.2">
      <c r="A159">
        <v>70</v>
      </c>
      <c r="B159">
        <v>1</v>
      </c>
      <c r="D159">
        <v>9</v>
      </c>
      <c r="E159" t="s">
        <v>236</v>
      </c>
      <c r="F159" t="s">
        <v>237</v>
      </c>
      <c r="G159">
        <v>1</v>
      </c>
      <c r="H159">
        <v>0.85</v>
      </c>
      <c r="I159" t="s">
        <v>203</v>
      </c>
      <c r="J159">
        <v>0</v>
      </c>
      <c r="K159">
        <v>0</v>
      </c>
      <c r="L159" t="s">
        <v>6</v>
      </c>
      <c r="M159" t="s">
        <v>6</v>
      </c>
      <c r="N159">
        <v>0</v>
      </c>
      <c r="O159">
        <v>1</v>
      </c>
      <c r="IF159">
        <v>-1</v>
      </c>
    </row>
    <row r="160" spans="1:240" x14ac:dyDescent="0.2">
      <c r="A160">
        <v>70</v>
      </c>
      <c r="B160">
        <v>1</v>
      </c>
      <c r="D160">
        <v>10</v>
      </c>
      <c r="E160" t="s">
        <v>238</v>
      </c>
      <c r="F160" t="s">
        <v>239</v>
      </c>
      <c r="G160">
        <v>1</v>
      </c>
      <c r="H160">
        <v>0</v>
      </c>
      <c r="I160" t="s">
        <v>203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1</v>
      </c>
      <c r="IF160">
        <v>-1</v>
      </c>
    </row>
    <row r="161" spans="1:240" x14ac:dyDescent="0.2">
      <c r="A161">
        <v>70</v>
      </c>
      <c r="B161">
        <v>1</v>
      </c>
      <c r="D161">
        <v>11</v>
      </c>
      <c r="E161" t="s">
        <v>240</v>
      </c>
      <c r="F161" t="s">
        <v>241</v>
      </c>
      <c r="G161">
        <v>1</v>
      </c>
      <c r="H161">
        <v>0</v>
      </c>
      <c r="I161" t="s">
        <v>203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0.94</v>
      </c>
      <c r="IF161">
        <v>-1</v>
      </c>
    </row>
    <row r="162" spans="1:240" x14ac:dyDescent="0.2">
      <c r="A162">
        <v>70</v>
      </c>
      <c r="B162">
        <v>1</v>
      </c>
      <c r="D162">
        <v>12</v>
      </c>
      <c r="E162" t="s">
        <v>242</v>
      </c>
      <c r="F162" t="s">
        <v>243</v>
      </c>
      <c r="G162">
        <v>1</v>
      </c>
      <c r="H162">
        <v>0</v>
      </c>
      <c r="I162" t="s">
        <v>203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0.9</v>
      </c>
      <c r="IF162">
        <v>-1</v>
      </c>
    </row>
    <row r="163" spans="1:240" x14ac:dyDescent="0.2">
      <c r="A163">
        <v>70</v>
      </c>
      <c r="B163">
        <v>1</v>
      </c>
      <c r="D163">
        <v>13</v>
      </c>
      <c r="E163" t="s">
        <v>244</v>
      </c>
      <c r="F163" t="s">
        <v>245</v>
      </c>
      <c r="G163">
        <v>0.6</v>
      </c>
      <c r="H163">
        <v>0</v>
      </c>
      <c r="I163" t="s">
        <v>203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0.6</v>
      </c>
      <c r="IF163">
        <v>-1</v>
      </c>
    </row>
    <row r="164" spans="1:240" x14ac:dyDescent="0.2">
      <c r="A164">
        <v>70</v>
      </c>
      <c r="B164">
        <v>1</v>
      </c>
      <c r="D164">
        <v>14</v>
      </c>
      <c r="E164" t="s">
        <v>246</v>
      </c>
      <c r="F164" t="s">
        <v>247</v>
      </c>
      <c r="G164">
        <v>1</v>
      </c>
      <c r="H164">
        <v>0</v>
      </c>
      <c r="I164" t="s">
        <v>203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1</v>
      </c>
      <c r="IF164">
        <v>-1</v>
      </c>
    </row>
    <row r="165" spans="1:240" x14ac:dyDescent="0.2">
      <c r="A165">
        <v>70</v>
      </c>
      <c r="B165">
        <v>1</v>
      </c>
      <c r="D165">
        <v>15</v>
      </c>
      <c r="E165" t="s">
        <v>248</v>
      </c>
      <c r="F165" t="s">
        <v>249</v>
      </c>
      <c r="G165">
        <v>1.2</v>
      </c>
      <c r="H165">
        <v>0</v>
      </c>
      <c r="I165" t="s">
        <v>203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1.2</v>
      </c>
      <c r="IF165">
        <v>-1</v>
      </c>
    </row>
    <row r="166" spans="1:240" x14ac:dyDescent="0.2">
      <c r="A166">
        <v>70</v>
      </c>
      <c r="B166">
        <v>1</v>
      </c>
      <c r="D166">
        <v>16</v>
      </c>
      <c r="E166" t="s">
        <v>250</v>
      </c>
      <c r="F166" t="s">
        <v>251</v>
      </c>
      <c r="G166">
        <v>1</v>
      </c>
      <c r="H166">
        <v>0</v>
      </c>
      <c r="I166" t="s">
        <v>203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1</v>
      </c>
      <c r="IF166">
        <v>-1</v>
      </c>
    </row>
    <row r="167" spans="1:240" x14ac:dyDescent="0.2">
      <c r="A167">
        <v>70</v>
      </c>
      <c r="B167">
        <v>1</v>
      </c>
      <c r="D167">
        <v>17</v>
      </c>
      <c r="E167" t="s">
        <v>252</v>
      </c>
      <c r="F167" t="s">
        <v>253</v>
      </c>
      <c r="G167">
        <v>1</v>
      </c>
      <c r="H167">
        <v>0</v>
      </c>
      <c r="I167" t="s">
        <v>203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1</v>
      </c>
      <c r="IF167">
        <v>-1</v>
      </c>
    </row>
    <row r="168" spans="1:240" x14ac:dyDescent="0.2">
      <c r="A168">
        <v>70</v>
      </c>
      <c r="B168">
        <v>1</v>
      </c>
      <c r="D168">
        <v>18</v>
      </c>
      <c r="E168" t="s">
        <v>254</v>
      </c>
      <c r="F168" t="s">
        <v>255</v>
      </c>
      <c r="G168">
        <v>1</v>
      </c>
      <c r="H168">
        <v>0</v>
      </c>
      <c r="I168" t="s">
        <v>203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1</v>
      </c>
      <c r="IF168">
        <v>-1</v>
      </c>
    </row>
    <row r="169" spans="1:240" x14ac:dyDescent="0.2">
      <c r="A169">
        <v>70</v>
      </c>
      <c r="B169">
        <v>1</v>
      </c>
      <c r="D169">
        <v>19</v>
      </c>
      <c r="E169" t="s">
        <v>256</v>
      </c>
      <c r="F169" t="s">
        <v>253</v>
      </c>
      <c r="G169">
        <v>1</v>
      </c>
      <c r="H169">
        <v>0</v>
      </c>
      <c r="I169" t="s">
        <v>203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1</v>
      </c>
      <c r="IF169">
        <v>-1</v>
      </c>
    </row>
    <row r="170" spans="1:240" x14ac:dyDescent="0.2">
      <c r="A170">
        <v>70</v>
      </c>
      <c r="B170">
        <v>1</v>
      </c>
      <c r="D170">
        <v>20</v>
      </c>
      <c r="E170" t="s">
        <v>257</v>
      </c>
      <c r="F170" t="s">
        <v>255</v>
      </c>
      <c r="G170">
        <v>1</v>
      </c>
      <c r="H170">
        <v>0</v>
      </c>
      <c r="I170" t="s">
        <v>203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1</v>
      </c>
      <c r="IF170">
        <v>-1</v>
      </c>
    </row>
    <row r="171" spans="1:240" x14ac:dyDescent="0.2">
      <c r="A171">
        <v>70</v>
      </c>
      <c r="B171">
        <v>1</v>
      </c>
      <c r="D171">
        <v>21</v>
      </c>
      <c r="E171" t="s">
        <v>258</v>
      </c>
      <c r="F171" t="s">
        <v>259</v>
      </c>
      <c r="G171">
        <v>0</v>
      </c>
      <c r="H171">
        <v>0</v>
      </c>
      <c r="I171" t="s">
        <v>203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0</v>
      </c>
      <c r="IF171">
        <v>-1</v>
      </c>
    </row>
    <row r="172" spans="1:240" x14ac:dyDescent="0.2">
      <c r="IF172">
        <v>-1</v>
      </c>
    </row>
    <row r="173" spans="1:240" x14ac:dyDescent="0.2">
      <c r="A173">
        <v>-1</v>
      </c>
      <c r="IF173">
        <v>-1</v>
      </c>
    </row>
    <row r="174" spans="1:240" x14ac:dyDescent="0.2">
      <c r="IF174">
        <v>-1</v>
      </c>
    </row>
    <row r="175" spans="1:240" x14ac:dyDescent="0.2">
      <c r="A175" s="4">
        <v>75</v>
      </c>
      <c r="B175" s="4" t="s">
        <v>260</v>
      </c>
      <c r="C175" s="4">
        <v>2000</v>
      </c>
      <c r="D175" s="4">
        <v>0</v>
      </c>
      <c r="E175" s="4">
        <v>1</v>
      </c>
      <c r="F175" s="4">
        <v>0</v>
      </c>
      <c r="G175" s="4">
        <v>0</v>
      </c>
      <c r="H175" s="4">
        <v>1</v>
      </c>
      <c r="I175" s="4">
        <v>0</v>
      </c>
      <c r="J175" s="4">
        <v>4</v>
      </c>
      <c r="K175" s="4">
        <v>0</v>
      </c>
      <c r="L175" s="4">
        <v>0</v>
      </c>
      <c r="M175" s="4">
        <v>0</v>
      </c>
      <c r="N175" s="4">
        <v>34753101</v>
      </c>
      <c r="O175" s="4">
        <v>1</v>
      </c>
      <c r="IF175">
        <v>-1</v>
      </c>
    </row>
    <row r="176" spans="1:240" x14ac:dyDescent="0.2">
      <c r="A176" s="4">
        <v>75</v>
      </c>
      <c r="B176" s="4" t="s">
        <v>261</v>
      </c>
      <c r="C176" s="4">
        <v>2019</v>
      </c>
      <c r="D176" s="4">
        <v>1</v>
      </c>
      <c r="E176" s="4">
        <v>0</v>
      </c>
      <c r="F176" s="4">
        <v>0</v>
      </c>
      <c r="G176" s="4">
        <v>0</v>
      </c>
      <c r="H176" s="4">
        <v>1</v>
      </c>
      <c r="I176" s="4">
        <v>0</v>
      </c>
      <c r="J176" s="4">
        <v>4</v>
      </c>
      <c r="K176" s="4">
        <v>0</v>
      </c>
      <c r="L176" s="4">
        <v>0</v>
      </c>
      <c r="M176" s="4">
        <v>1</v>
      </c>
      <c r="N176" s="4">
        <v>34753102</v>
      </c>
      <c r="O176" s="4">
        <v>2</v>
      </c>
      <c r="IF176">
        <v>-1</v>
      </c>
    </row>
    <row r="177" spans="1:240" x14ac:dyDescent="0.2">
      <c r="A177" s="6">
        <v>3</v>
      </c>
      <c r="B177" s="6" t="s">
        <v>262</v>
      </c>
      <c r="C177" s="6">
        <v>6.78</v>
      </c>
      <c r="D177" s="6">
        <v>1</v>
      </c>
      <c r="E177" s="6">
        <v>1</v>
      </c>
      <c r="F177" s="6">
        <v>1</v>
      </c>
      <c r="G177" s="6">
        <v>1</v>
      </c>
      <c r="H177" s="6">
        <v>6.78</v>
      </c>
      <c r="I177" s="6">
        <v>6.78</v>
      </c>
      <c r="J177" s="6">
        <v>1</v>
      </c>
      <c r="K177" s="6">
        <v>12.4</v>
      </c>
      <c r="L177" s="6">
        <v>5.74</v>
      </c>
      <c r="M177" s="6">
        <v>6.78</v>
      </c>
      <c r="N177" s="6">
        <v>1</v>
      </c>
      <c r="O177" s="6">
        <v>6.78</v>
      </c>
      <c r="P177" s="6">
        <v>6.78</v>
      </c>
      <c r="Q177" s="6">
        <v>12.4</v>
      </c>
      <c r="R177" s="6">
        <v>5.74</v>
      </c>
      <c r="S177" s="6" t="s">
        <v>6</v>
      </c>
      <c r="T177" s="6" t="s">
        <v>6</v>
      </c>
      <c r="U177" s="6" t="s">
        <v>6</v>
      </c>
      <c r="V177" s="6" t="s">
        <v>6</v>
      </c>
      <c r="W177" s="6" t="s">
        <v>6</v>
      </c>
      <c r="X177" s="6" t="s">
        <v>6</v>
      </c>
      <c r="Y177" s="6" t="s">
        <v>6</v>
      </c>
      <c r="Z177" s="6" t="s">
        <v>6</v>
      </c>
      <c r="AA177" s="6" t="s">
        <v>6</v>
      </c>
      <c r="AB177" s="6" t="s">
        <v>6</v>
      </c>
      <c r="AC177" s="6" t="s">
        <v>6</v>
      </c>
      <c r="AD177" s="6" t="s">
        <v>6</v>
      </c>
      <c r="AE177" s="6" t="s">
        <v>6</v>
      </c>
      <c r="AF177" s="6" t="s">
        <v>6</v>
      </c>
      <c r="AG177" s="6" t="s">
        <v>6</v>
      </c>
      <c r="AH177" s="6" t="s">
        <v>6</v>
      </c>
      <c r="IF177">
        <v>-1</v>
      </c>
    </row>
    <row r="178" spans="1:240" x14ac:dyDescent="0.2">
      <c r="IF178">
        <v>-1</v>
      </c>
    </row>
    <row r="179" spans="1:240" x14ac:dyDescent="0.2">
      <c r="IF179">
        <v>-1</v>
      </c>
    </row>
    <row r="180" spans="1:240" x14ac:dyDescent="0.2">
      <c r="IF180">
        <v>-1</v>
      </c>
    </row>
    <row r="181" spans="1:240" x14ac:dyDescent="0.2">
      <c r="A181">
        <v>65</v>
      </c>
      <c r="C181">
        <v>1</v>
      </c>
      <c r="D181">
        <v>0</v>
      </c>
      <c r="E181">
        <v>245</v>
      </c>
      <c r="IF181">
        <v>-1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RowHeight="12.75" x14ac:dyDescent="0.2"/>
  <sheetData>
    <row r="1" spans="1:133" x14ac:dyDescent="0.2">
      <c r="A1">
        <v>0</v>
      </c>
      <c r="B1" t="s">
        <v>0</v>
      </c>
      <c r="D1" t="s">
        <v>263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40149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565256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34753101</v>
      </c>
      <c r="E14" s="1">
        <v>34753102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(Source!F100)/1000</f>
        <v>42.686</v>
      </c>
      <c r="F16" s="8">
        <f>(Source!F101)/1000</f>
        <v>0</v>
      </c>
      <c r="G16" s="8">
        <f>(Source!F92)/1000</f>
        <v>0</v>
      </c>
      <c r="H16" s="8">
        <f>(Source!F102)/1000+(Source!F103)/1000</f>
        <v>0</v>
      </c>
      <c r="I16" s="8">
        <f>E16+F16+G16+H16</f>
        <v>42.686</v>
      </c>
      <c r="J16" s="8">
        <f>(Source!F98)/1000</f>
        <v>2.4060000000000001</v>
      </c>
      <c r="T16" s="9">
        <f>(Source!P100)/1000</f>
        <v>289.46199999999999</v>
      </c>
      <c r="U16" s="9">
        <f>(Source!P101)/1000</f>
        <v>0</v>
      </c>
      <c r="V16" s="9">
        <f>(Source!P92)/1000</f>
        <v>0</v>
      </c>
      <c r="W16" s="9">
        <f>(Source!P102)/1000+(Source!P103)/1000</f>
        <v>0</v>
      </c>
      <c r="X16" s="9">
        <f>T16+U16+V16+W16</f>
        <v>289.46199999999999</v>
      </c>
      <c r="Y16" s="9">
        <f>(Source!P98)/1000</f>
        <v>16.324000000000002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38452</v>
      </c>
      <c r="AU16" s="8">
        <v>35862</v>
      </c>
      <c r="AV16" s="8">
        <v>0</v>
      </c>
      <c r="AW16" s="8">
        <v>0</v>
      </c>
      <c r="AX16" s="8">
        <v>0</v>
      </c>
      <c r="AY16" s="8">
        <v>184</v>
      </c>
      <c r="AZ16" s="8">
        <v>65</v>
      </c>
      <c r="BA16" s="8">
        <v>2406</v>
      </c>
      <c r="BB16" s="8">
        <v>42686</v>
      </c>
      <c r="BC16" s="8">
        <v>0</v>
      </c>
      <c r="BD16" s="8">
        <v>0</v>
      </c>
      <c r="BE16" s="8">
        <v>0</v>
      </c>
      <c r="BF16" s="8">
        <v>274.64536400000003</v>
      </c>
      <c r="BG16" s="8">
        <v>5.8716360000000005</v>
      </c>
      <c r="BH16" s="8">
        <v>0</v>
      </c>
      <c r="BI16" s="8">
        <v>2646</v>
      </c>
      <c r="BJ16" s="8">
        <v>1588</v>
      </c>
      <c r="BK16" s="8">
        <v>42686</v>
      </c>
      <c r="BR16" s="9">
        <v>260719</v>
      </c>
      <c r="BS16" s="9">
        <v>243150</v>
      </c>
      <c r="BT16" s="9">
        <v>0</v>
      </c>
      <c r="BU16" s="9">
        <v>0</v>
      </c>
      <c r="BV16" s="9">
        <v>0</v>
      </c>
      <c r="BW16" s="9">
        <v>1245</v>
      </c>
      <c r="BX16" s="9">
        <v>445</v>
      </c>
      <c r="BY16" s="9">
        <v>16324</v>
      </c>
      <c r="BZ16" s="9">
        <v>289462</v>
      </c>
      <c r="CA16" s="9">
        <v>0</v>
      </c>
      <c r="CB16" s="9">
        <v>0</v>
      </c>
      <c r="CC16" s="9">
        <v>0</v>
      </c>
      <c r="CD16" s="9">
        <v>274.64536400000003</v>
      </c>
      <c r="CE16" s="9">
        <v>5.8716360000000005</v>
      </c>
      <c r="CF16" s="9">
        <v>0</v>
      </c>
      <c r="CG16" s="9">
        <v>17954</v>
      </c>
      <c r="CH16" s="9">
        <v>10789</v>
      </c>
      <c r="CI16" s="9">
        <v>289462</v>
      </c>
    </row>
    <row r="18" spans="1:40" x14ac:dyDescent="0.2">
      <c r="A18">
        <v>51</v>
      </c>
      <c r="E18" s="10">
        <f>SUMIF(A16:A17,3,E16:E17)</f>
        <v>42.686</v>
      </c>
      <c r="F18" s="10">
        <f>SUMIF(A16:A17,3,F16:F17)</f>
        <v>0</v>
      </c>
      <c r="G18" s="10">
        <f>SUMIF(A16:A17,3,G16:G17)</f>
        <v>0</v>
      </c>
      <c r="H18" s="10">
        <f>SUMIF(A16:A17,3,H16:H17)</f>
        <v>0</v>
      </c>
      <c r="I18" s="10">
        <f>SUMIF(A16:A17,3,I16:I17)</f>
        <v>42.686</v>
      </c>
      <c r="J18" s="10">
        <f>SUMIF(A16:A17,3,J16:J17)</f>
        <v>2.4060000000000001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289.46199999999999</v>
      </c>
      <c r="U18" s="3">
        <f>SUMIF(A16:A17,3,U16:U17)</f>
        <v>0</v>
      </c>
      <c r="V18" s="3">
        <f>SUMIF(A16:A17,3,V16:V17)</f>
        <v>0</v>
      </c>
      <c r="W18" s="3">
        <f>SUMIF(A16:A17,3,W16:W17)</f>
        <v>0</v>
      </c>
      <c r="X18" s="3">
        <f>SUMIF(A16:A17,3,X16:X17)</f>
        <v>289.46199999999999</v>
      </c>
      <c r="Y18" s="3">
        <f>SUMIF(A16:A17,3,Y16:Y17)</f>
        <v>16.324000000000002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38452</v>
      </c>
      <c r="G20" s="5" t="s">
        <v>149</v>
      </c>
      <c r="H20" s="5" t="s">
        <v>150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260719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35862</v>
      </c>
      <c r="G21" s="5" t="s">
        <v>151</v>
      </c>
      <c r="H21" s="5" t="s">
        <v>152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243150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153</v>
      </c>
      <c r="H22" s="5" t="s">
        <v>154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35862</v>
      </c>
      <c r="G23" s="5" t="s">
        <v>155</v>
      </c>
      <c r="H23" s="5" t="s">
        <v>156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243150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35862</v>
      </c>
      <c r="G24" s="5" t="s">
        <v>157</v>
      </c>
      <c r="H24" s="5" t="s">
        <v>158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243150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159</v>
      </c>
      <c r="H25" s="5" t="s">
        <v>160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35862</v>
      </c>
      <c r="G26" s="5" t="s">
        <v>161</v>
      </c>
      <c r="H26" s="5" t="s">
        <v>162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243150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163</v>
      </c>
      <c r="H27" s="5" t="s">
        <v>164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165</v>
      </c>
      <c r="H28" s="5" t="s">
        <v>166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167</v>
      </c>
      <c r="H29" s="5" t="s">
        <v>168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184</v>
      </c>
      <c r="G30" s="5" t="s">
        <v>169</v>
      </c>
      <c r="H30" s="5" t="s">
        <v>170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1245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171</v>
      </c>
      <c r="H31" s="5" t="s">
        <v>172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65</v>
      </c>
      <c r="G32" s="5" t="s">
        <v>173</v>
      </c>
      <c r="H32" s="5" t="s">
        <v>174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445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2406</v>
      </c>
      <c r="G33" s="5" t="s">
        <v>175</v>
      </c>
      <c r="H33" s="5" t="s">
        <v>176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16324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177</v>
      </c>
      <c r="H34" s="5" t="s">
        <v>178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42686</v>
      </c>
      <c r="G35" s="5" t="s">
        <v>179</v>
      </c>
      <c r="H35" s="5" t="s">
        <v>180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289462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0</v>
      </c>
      <c r="G36" s="5" t="s">
        <v>181</v>
      </c>
      <c r="H36" s="5" t="s">
        <v>182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0</v>
      </c>
      <c r="G37" s="5" t="s">
        <v>183</v>
      </c>
      <c r="H37" s="5" t="s">
        <v>184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185</v>
      </c>
      <c r="H38" s="5" t="s">
        <v>186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187</v>
      </c>
      <c r="H39" s="5" t="s">
        <v>188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274.64536400000003</v>
      </c>
      <c r="G40" s="5" t="s">
        <v>189</v>
      </c>
      <c r="H40" s="5" t="s">
        <v>190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274.64536400000003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5.8716360000000005</v>
      </c>
      <c r="G41" s="5" t="s">
        <v>191</v>
      </c>
      <c r="H41" s="5" t="s">
        <v>192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5.8716360000000005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193</v>
      </c>
      <c r="H42" s="5" t="s">
        <v>194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2646</v>
      </c>
      <c r="G43" s="5" t="s">
        <v>195</v>
      </c>
      <c r="H43" s="5" t="s">
        <v>196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17954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1588</v>
      </c>
      <c r="G44" s="5" t="s">
        <v>197</v>
      </c>
      <c r="H44" s="5" t="s">
        <v>198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10789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42686</v>
      </c>
      <c r="G45" s="5" t="s">
        <v>199</v>
      </c>
      <c r="H45" s="5" t="s">
        <v>200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289462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260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34753101</v>
      </c>
      <c r="O50" s="4">
        <v>1</v>
      </c>
    </row>
    <row r="51" spans="1:34" x14ac:dyDescent="0.2">
      <c r="A51" s="4">
        <v>75</v>
      </c>
      <c r="B51" s="4" t="s">
        <v>261</v>
      </c>
      <c r="C51" s="4">
        <v>2019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34753102</v>
      </c>
      <c r="O51" s="4">
        <v>2</v>
      </c>
    </row>
    <row r="52" spans="1:34" x14ac:dyDescent="0.2">
      <c r="A52" s="6">
        <v>3</v>
      </c>
      <c r="B52" s="6" t="s">
        <v>262</v>
      </c>
      <c r="C52" s="6">
        <v>6.78</v>
      </c>
      <c r="D52" s="6">
        <v>1</v>
      </c>
      <c r="E52" s="6">
        <v>1</v>
      </c>
      <c r="F52" s="6">
        <v>1</v>
      </c>
      <c r="G52" s="6">
        <v>1</v>
      </c>
      <c r="H52" s="6">
        <v>6.78</v>
      </c>
      <c r="I52" s="6">
        <v>6.78</v>
      </c>
      <c r="J52" s="6">
        <v>1</v>
      </c>
      <c r="K52" s="6">
        <v>12.4</v>
      </c>
      <c r="L52" s="6">
        <v>5.74</v>
      </c>
      <c r="M52" s="6">
        <v>6.78</v>
      </c>
      <c r="N52" s="6">
        <v>1</v>
      </c>
      <c r="O52" s="6">
        <v>6.78</v>
      </c>
      <c r="P52" s="6">
        <v>6.78</v>
      </c>
      <c r="Q52" s="6">
        <v>12.4</v>
      </c>
      <c r="R52" s="6">
        <v>5.74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02"/>
  <sheetViews>
    <sheetView workbookViewId="0"/>
  </sheetViews>
  <sheetFormatPr defaultRowHeight="12.75" x14ac:dyDescent="0.2"/>
  <sheetData>
    <row r="1" spans="1:200" x14ac:dyDescent="0.2">
      <c r="A1">
        <f>ROW(Source!A24)</f>
        <v>24</v>
      </c>
      <c r="B1">
        <v>34753101</v>
      </c>
      <c r="C1">
        <v>34753164</v>
      </c>
      <c r="D1">
        <v>31717381</v>
      </c>
      <c r="E1">
        <v>1</v>
      </c>
      <c r="F1">
        <v>1</v>
      </c>
      <c r="G1">
        <v>1</v>
      </c>
      <c r="H1">
        <v>1</v>
      </c>
      <c r="I1" t="s">
        <v>264</v>
      </c>
      <c r="J1" t="s">
        <v>6</v>
      </c>
      <c r="K1" t="s">
        <v>265</v>
      </c>
      <c r="L1">
        <v>1191</v>
      </c>
      <c r="N1">
        <v>1013</v>
      </c>
      <c r="O1" t="s">
        <v>266</v>
      </c>
      <c r="P1" t="s">
        <v>266</v>
      </c>
      <c r="Q1">
        <v>1</v>
      </c>
      <c r="W1">
        <v>0</v>
      </c>
      <c r="X1">
        <v>-1027537862</v>
      </c>
      <c r="Y1">
        <v>31.096</v>
      </c>
      <c r="AA1">
        <v>0</v>
      </c>
      <c r="AB1">
        <v>0</v>
      </c>
      <c r="AC1">
        <v>0</v>
      </c>
      <c r="AD1">
        <v>9.18</v>
      </c>
      <c r="AE1">
        <v>0</v>
      </c>
      <c r="AF1">
        <v>0</v>
      </c>
      <c r="AG1">
        <v>0</v>
      </c>
      <c r="AH1">
        <v>9.18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38.869999999999997</v>
      </c>
      <c r="AU1" t="s">
        <v>19</v>
      </c>
      <c r="AV1">
        <v>1</v>
      </c>
      <c r="AW1">
        <v>2</v>
      </c>
      <c r="AX1">
        <v>34753171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16.169920000000001</v>
      </c>
      <c r="CY1">
        <f>AD1</f>
        <v>9.18</v>
      </c>
      <c r="CZ1">
        <f>AH1</f>
        <v>9.18</v>
      </c>
      <c r="DA1">
        <f>AL1</f>
        <v>1</v>
      </c>
      <c r="DB1">
        <v>0</v>
      </c>
      <c r="GQ1">
        <v>-1</v>
      </c>
      <c r="GR1">
        <v>-1</v>
      </c>
    </row>
    <row r="2" spans="1:200" x14ac:dyDescent="0.2">
      <c r="A2">
        <f>ROW(Source!A24)</f>
        <v>24</v>
      </c>
      <c r="B2">
        <v>34753101</v>
      </c>
      <c r="C2">
        <v>34753164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267</v>
      </c>
      <c r="J2" t="s">
        <v>6</v>
      </c>
      <c r="K2" t="s">
        <v>268</v>
      </c>
      <c r="L2">
        <v>1191</v>
      </c>
      <c r="N2">
        <v>1013</v>
      </c>
      <c r="O2" t="s">
        <v>266</v>
      </c>
      <c r="P2" t="s">
        <v>266</v>
      </c>
      <c r="Q2">
        <v>1</v>
      </c>
      <c r="W2">
        <v>0</v>
      </c>
      <c r="X2">
        <v>-1417349443</v>
      </c>
      <c r="Y2">
        <v>0.56000000000000005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0.56000000000000005</v>
      </c>
      <c r="AU2" t="s">
        <v>6</v>
      </c>
      <c r="AV2">
        <v>2</v>
      </c>
      <c r="AW2">
        <v>2</v>
      </c>
      <c r="AX2">
        <v>34753172</v>
      </c>
      <c r="AY2">
        <v>1</v>
      </c>
      <c r="AZ2">
        <v>2048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0.29120000000000001</v>
      </c>
      <c r="CY2">
        <f>AD2</f>
        <v>0</v>
      </c>
      <c r="CZ2">
        <f>AH2</f>
        <v>0</v>
      </c>
      <c r="DA2">
        <f>AL2</f>
        <v>1</v>
      </c>
      <c r="DB2">
        <v>0</v>
      </c>
      <c r="GQ2">
        <v>-1</v>
      </c>
      <c r="GR2">
        <v>-1</v>
      </c>
    </row>
    <row r="3" spans="1:200" x14ac:dyDescent="0.2">
      <c r="A3">
        <f>ROW(Source!A24)</f>
        <v>24</v>
      </c>
      <c r="B3">
        <v>34753101</v>
      </c>
      <c r="C3">
        <v>34753164</v>
      </c>
      <c r="D3">
        <v>31527047</v>
      </c>
      <c r="E3">
        <v>1</v>
      </c>
      <c r="F3">
        <v>1</v>
      </c>
      <c r="G3">
        <v>1</v>
      </c>
      <c r="H3">
        <v>2</v>
      </c>
      <c r="I3" t="s">
        <v>269</v>
      </c>
      <c r="J3" t="s">
        <v>270</v>
      </c>
      <c r="K3" t="s">
        <v>271</v>
      </c>
      <c r="L3">
        <v>1368</v>
      </c>
      <c r="N3">
        <v>1011</v>
      </c>
      <c r="O3" t="s">
        <v>272</v>
      </c>
      <c r="P3" t="s">
        <v>272</v>
      </c>
      <c r="Q3">
        <v>1</v>
      </c>
      <c r="W3">
        <v>0</v>
      </c>
      <c r="X3">
        <v>1188625873</v>
      </c>
      <c r="Y3">
        <v>6.4000000000000001E-2</v>
      </c>
      <c r="AA3">
        <v>0</v>
      </c>
      <c r="AB3">
        <v>31.26</v>
      </c>
      <c r="AC3">
        <v>13.5</v>
      </c>
      <c r="AD3">
        <v>0</v>
      </c>
      <c r="AE3">
        <v>0</v>
      </c>
      <c r="AF3">
        <v>31.26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0.08</v>
      </c>
      <c r="AU3" t="s">
        <v>19</v>
      </c>
      <c r="AV3">
        <v>0</v>
      </c>
      <c r="AW3">
        <v>2</v>
      </c>
      <c r="AX3">
        <v>34753173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3.3280000000000004E-2</v>
      </c>
      <c r="CY3">
        <f>AB3</f>
        <v>31.26</v>
      </c>
      <c r="CZ3">
        <f>AF3</f>
        <v>31.26</v>
      </c>
      <c r="DA3">
        <f>AJ3</f>
        <v>1</v>
      </c>
      <c r="DB3">
        <v>0</v>
      </c>
      <c r="GQ3">
        <v>-1</v>
      </c>
      <c r="GR3">
        <v>-1</v>
      </c>
    </row>
    <row r="4" spans="1:200" x14ac:dyDescent="0.2">
      <c r="A4">
        <f>ROW(Source!A24)</f>
        <v>24</v>
      </c>
      <c r="B4">
        <v>34753101</v>
      </c>
      <c r="C4">
        <v>34753164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273</v>
      </c>
      <c r="J4" t="s">
        <v>274</v>
      </c>
      <c r="K4" t="s">
        <v>275</v>
      </c>
      <c r="L4">
        <v>1368</v>
      </c>
      <c r="N4">
        <v>1011</v>
      </c>
      <c r="O4" t="s">
        <v>272</v>
      </c>
      <c r="P4" t="s">
        <v>272</v>
      </c>
      <c r="Q4">
        <v>1</v>
      </c>
      <c r="W4">
        <v>0</v>
      </c>
      <c r="X4">
        <v>1372534845</v>
      </c>
      <c r="Y4">
        <v>0.38400000000000001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0.48</v>
      </c>
      <c r="AU4" t="s">
        <v>19</v>
      </c>
      <c r="AV4">
        <v>0</v>
      </c>
      <c r="AW4">
        <v>2</v>
      </c>
      <c r="AX4">
        <v>34753174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0.19968000000000002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  <c r="GQ4">
        <v>-1</v>
      </c>
      <c r="GR4">
        <v>-1</v>
      </c>
    </row>
    <row r="5" spans="1:200" x14ac:dyDescent="0.2">
      <c r="A5">
        <f>ROW(Source!A24)</f>
        <v>24</v>
      </c>
      <c r="B5">
        <v>34753101</v>
      </c>
      <c r="C5">
        <v>34753164</v>
      </c>
      <c r="D5">
        <v>31442075</v>
      </c>
      <c r="E5">
        <v>17</v>
      </c>
      <c r="F5">
        <v>1</v>
      </c>
      <c r="G5">
        <v>1</v>
      </c>
      <c r="H5">
        <v>3</v>
      </c>
      <c r="I5" t="s">
        <v>24</v>
      </c>
      <c r="J5" t="s">
        <v>6</v>
      </c>
      <c r="K5" t="s">
        <v>25</v>
      </c>
      <c r="L5">
        <v>1327</v>
      </c>
      <c r="N5">
        <v>1005</v>
      </c>
      <c r="O5" t="s">
        <v>26</v>
      </c>
      <c r="P5" t="s">
        <v>26</v>
      </c>
      <c r="Q5">
        <v>1</v>
      </c>
      <c r="W5">
        <v>0</v>
      </c>
      <c r="X5">
        <v>-112006704</v>
      </c>
      <c r="Y5">
        <v>101.8</v>
      </c>
      <c r="AA5">
        <v>30.09</v>
      </c>
      <c r="AB5">
        <v>0</v>
      </c>
      <c r="AC5">
        <v>0</v>
      </c>
      <c r="AD5">
        <v>0</v>
      </c>
      <c r="AE5">
        <v>30.09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0</v>
      </c>
      <c r="AP5">
        <v>1</v>
      </c>
      <c r="AQ5">
        <v>0</v>
      </c>
      <c r="AR5">
        <v>0</v>
      </c>
      <c r="AS5" t="s">
        <v>6</v>
      </c>
      <c r="AT5">
        <v>101.8</v>
      </c>
      <c r="AU5" t="s">
        <v>6</v>
      </c>
      <c r="AV5">
        <v>0</v>
      </c>
      <c r="AW5">
        <v>2</v>
      </c>
      <c r="AX5">
        <v>34753175</v>
      </c>
      <c r="AY5">
        <v>2</v>
      </c>
      <c r="AZ5">
        <v>16384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52.936</v>
      </c>
      <c r="CY5">
        <f>AA5</f>
        <v>30.09</v>
      </c>
      <c r="CZ5">
        <f>AE5</f>
        <v>30.09</v>
      </c>
      <c r="DA5">
        <f>AI5</f>
        <v>1</v>
      </c>
      <c r="DB5">
        <v>0</v>
      </c>
      <c r="DH5">
        <f>Source!I24*SmtRes!Y5</f>
        <v>52.936</v>
      </c>
      <c r="DI5">
        <f>AA5</f>
        <v>30.09</v>
      </c>
      <c r="DJ5">
        <f>EtalonRes!Y5</f>
        <v>0</v>
      </c>
      <c r="DK5">
        <f>Source!BC24</f>
        <v>1</v>
      </c>
      <c r="GP5">
        <v>1</v>
      </c>
      <c r="GQ5">
        <v>-1</v>
      </c>
      <c r="GR5">
        <v>-1</v>
      </c>
    </row>
    <row r="6" spans="1:200" x14ac:dyDescent="0.2">
      <c r="A6">
        <f>ROW(Source!A24)</f>
        <v>24</v>
      </c>
      <c r="B6">
        <v>34753101</v>
      </c>
      <c r="C6">
        <v>34753164</v>
      </c>
      <c r="D6">
        <v>31441366</v>
      </c>
      <c r="E6">
        <v>17</v>
      </c>
      <c r="F6">
        <v>1</v>
      </c>
      <c r="G6">
        <v>1</v>
      </c>
      <c r="H6">
        <v>3</v>
      </c>
      <c r="I6" t="s">
        <v>32</v>
      </c>
      <c r="J6" t="s">
        <v>6</v>
      </c>
      <c r="K6" t="s">
        <v>33</v>
      </c>
      <c r="L6">
        <v>1346</v>
      </c>
      <c r="N6">
        <v>1009</v>
      </c>
      <c r="O6" t="s">
        <v>34</v>
      </c>
      <c r="P6" t="s">
        <v>34</v>
      </c>
      <c r="Q6">
        <v>1</v>
      </c>
      <c r="W6">
        <v>0</v>
      </c>
      <c r="X6">
        <v>-1516100259</v>
      </c>
      <c r="Y6">
        <v>29.1</v>
      </c>
      <c r="AA6">
        <v>7.82</v>
      </c>
      <c r="AB6">
        <v>0</v>
      </c>
      <c r="AC6">
        <v>0</v>
      </c>
      <c r="AD6">
        <v>0</v>
      </c>
      <c r="AE6">
        <v>7.82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0</v>
      </c>
      <c r="AP6">
        <v>1</v>
      </c>
      <c r="AQ6">
        <v>0</v>
      </c>
      <c r="AR6">
        <v>0</v>
      </c>
      <c r="AS6" t="s">
        <v>6</v>
      </c>
      <c r="AT6">
        <v>29.1</v>
      </c>
      <c r="AU6" t="s">
        <v>6</v>
      </c>
      <c r="AV6">
        <v>0</v>
      </c>
      <c r="AW6">
        <v>2</v>
      </c>
      <c r="AX6">
        <v>34753176</v>
      </c>
      <c r="AY6">
        <v>2</v>
      </c>
      <c r="AZ6">
        <v>16384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15.132000000000001</v>
      </c>
      <c r="CY6">
        <f>AA6</f>
        <v>7.82</v>
      </c>
      <c r="CZ6">
        <f>AE6</f>
        <v>7.82</v>
      </c>
      <c r="DA6">
        <f>AI6</f>
        <v>1</v>
      </c>
      <c r="DB6">
        <v>0</v>
      </c>
      <c r="DH6">
        <f>Source!I24*SmtRes!Y6</f>
        <v>15.132000000000001</v>
      </c>
      <c r="DI6">
        <f>AA6</f>
        <v>7.82</v>
      </c>
      <c r="DJ6">
        <f>EtalonRes!Y6</f>
        <v>0</v>
      </c>
      <c r="DK6">
        <f>Source!BC24</f>
        <v>1</v>
      </c>
      <c r="GP6">
        <v>1</v>
      </c>
      <c r="GQ6">
        <v>-1</v>
      </c>
      <c r="GR6">
        <v>-1</v>
      </c>
    </row>
    <row r="7" spans="1:200" x14ac:dyDescent="0.2">
      <c r="A7">
        <f>ROW(Source!A25)</f>
        <v>25</v>
      </c>
      <c r="B7">
        <v>34753102</v>
      </c>
      <c r="C7">
        <v>34753164</v>
      </c>
      <c r="D7">
        <v>31717381</v>
      </c>
      <c r="E7">
        <v>1</v>
      </c>
      <c r="F7">
        <v>1</v>
      </c>
      <c r="G7">
        <v>1</v>
      </c>
      <c r="H7">
        <v>1</v>
      </c>
      <c r="I7" t="s">
        <v>264</v>
      </c>
      <c r="J7" t="s">
        <v>6</v>
      </c>
      <c r="K7" t="s">
        <v>265</v>
      </c>
      <c r="L7">
        <v>1191</v>
      </c>
      <c r="N7">
        <v>1013</v>
      </c>
      <c r="O7" t="s">
        <v>266</v>
      </c>
      <c r="P7" t="s">
        <v>266</v>
      </c>
      <c r="Q7">
        <v>1</v>
      </c>
      <c r="W7">
        <v>0</v>
      </c>
      <c r="X7">
        <v>-1027537862</v>
      </c>
      <c r="Y7">
        <v>31.096</v>
      </c>
      <c r="AA7">
        <v>0</v>
      </c>
      <c r="AB7">
        <v>0</v>
      </c>
      <c r="AC7">
        <v>0</v>
      </c>
      <c r="AD7">
        <v>62.24</v>
      </c>
      <c r="AE7">
        <v>0</v>
      </c>
      <c r="AF7">
        <v>0</v>
      </c>
      <c r="AG7">
        <v>0</v>
      </c>
      <c r="AH7">
        <v>9.18</v>
      </c>
      <c r="AI7">
        <v>1</v>
      </c>
      <c r="AJ7">
        <v>1</v>
      </c>
      <c r="AK7">
        <v>1</v>
      </c>
      <c r="AL7">
        <v>6.78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38.869999999999997</v>
      </c>
      <c r="AU7" t="s">
        <v>19</v>
      </c>
      <c r="AV7">
        <v>1</v>
      </c>
      <c r="AW7">
        <v>2</v>
      </c>
      <c r="AX7">
        <v>34753171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16.169920000000001</v>
      </c>
      <c r="CY7">
        <f>AD7</f>
        <v>62.24</v>
      </c>
      <c r="CZ7">
        <f>AH7</f>
        <v>9.18</v>
      </c>
      <c r="DA7">
        <f>AL7</f>
        <v>6.78</v>
      </c>
      <c r="DB7">
        <v>0</v>
      </c>
      <c r="GQ7">
        <v>-1</v>
      </c>
      <c r="GR7">
        <v>-1</v>
      </c>
    </row>
    <row r="8" spans="1:200" x14ac:dyDescent="0.2">
      <c r="A8">
        <f>ROW(Source!A25)</f>
        <v>25</v>
      </c>
      <c r="B8">
        <v>34753102</v>
      </c>
      <c r="C8">
        <v>34753164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267</v>
      </c>
      <c r="J8" t="s">
        <v>6</v>
      </c>
      <c r="K8" t="s">
        <v>268</v>
      </c>
      <c r="L8">
        <v>1191</v>
      </c>
      <c r="N8">
        <v>1013</v>
      </c>
      <c r="O8" t="s">
        <v>266</v>
      </c>
      <c r="P8" t="s">
        <v>266</v>
      </c>
      <c r="Q8">
        <v>1</v>
      </c>
      <c r="W8">
        <v>0</v>
      </c>
      <c r="X8">
        <v>-1417349443</v>
      </c>
      <c r="Y8">
        <v>0.56000000000000005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6.78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0.56000000000000005</v>
      </c>
      <c r="AU8" t="s">
        <v>6</v>
      </c>
      <c r="AV8">
        <v>2</v>
      </c>
      <c r="AW8">
        <v>2</v>
      </c>
      <c r="AX8">
        <v>34753172</v>
      </c>
      <c r="AY8">
        <v>1</v>
      </c>
      <c r="AZ8">
        <v>2048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0.29120000000000001</v>
      </c>
      <c r="CY8">
        <f>AD8</f>
        <v>0</v>
      </c>
      <c r="CZ8">
        <f>AH8</f>
        <v>0</v>
      </c>
      <c r="DA8">
        <f>AL8</f>
        <v>1</v>
      </c>
      <c r="DB8">
        <v>0</v>
      </c>
      <c r="GQ8">
        <v>-1</v>
      </c>
      <c r="GR8">
        <v>-1</v>
      </c>
    </row>
    <row r="9" spans="1:200" x14ac:dyDescent="0.2">
      <c r="A9">
        <f>ROW(Source!A25)</f>
        <v>25</v>
      </c>
      <c r="B9">
        <v>34753102</v>
      </c>
      <c r="C9">
        <v>34753164</v>
      </c>
      <c r="D9">
        <v>31527047</v>
      </c>
      <c r="E9">
        <v>1</v>
      </c>
      <c r="F9">
        <v>1</v>
      </c>
      <c r="G9">
        <v>1</v>
      </c>
      <c r="H9">
        <v>2</v>
      </c>
      <c r="I9" t="s">
        <v>269</v>
      </c>
      <c r="J9" t="s">
        <v>270</v>
      </c>
      <c r="K9" t="s">
        <v>271</v>
      </c>
      <c r="L9">
        <v>1368</v>
      </c>
      <c r="N9">
        <v>1011</v>
      </c>
      <c r="O9" t="s">
        <v>272</v>
      </c>
      <c r="P9" t="s">
        <v>272</v>
      </c>
      <c r="Q9">
        <v>1</v>
      </c>
      <c r="W9">
        <v>0</v>
      </c>
      <c r="X9">
        <v>1188625873</v>
      </c>
      <c r="Y9">
        <v>6.4000000000000001E-2</v>
      </c>
      <c r="AA9">
        <v>0</v>
      </c>
      <c r="AB9">
        <v>211.94</v>
      </c>
      <c r="AC9">
        <v>13.5</v>
      </c>
      <c r="AD9">
        <v>0</v>
      </c>
      <c r="AE9">
        <v>0</v>
      </c>
      <c r="AF9">
        <v>31.26</v>
      </c>
      <c r="AG9">
        <v>13.5</v>
      </c>
      <c r="AH9">
        <v>0</v>
      </c>
      <c r="AI9">
        <v>1</v>
      </c>
      <c r="AJ9">
        <v>6.78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0.08</v>
      </c>
      <c r="AU9" t="s">
        <v>19</v>
      </c>
      <c r="AV9">
        <v>0</v>
      </c>
      <c r="AW9">
        <v>2</v>
      </c>
      <c r="AX9">
        <v>34753173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3.3280000000000004E-2</v>
      </c>
      <c r="CY9">
        <f>AB9</f>
        <v>211.94</v>
      </c>
      <c r="CZ9">
        <f>AF9</f>
        <v>31.26</v>
      </c>
      <c r="DA9">
        <f>AJ9</f>
        <v>6.78</v>
      </c>
      <c r="DB9">
        <v>0</v>
      </c>
      <c r="GQ9">
        <v>-1</v>
      </c>
      <c r="GR9">
        <v>-1</v>
      </c>
    </row>
    <row r="10" spans="1:200" x14ac:dyDescent="0.2">
      <c r="A10">
        <f>ROW(Source!A25)</f>
        <v>25</v>
      </c>
      <c r="B10">
        <v>34753102</v>
      </c>
      <c r="C10">
        <v>34753164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273</v>
      </c>
      <c r="J10" t="s">
        <v>274</v>
      </c>
      <c r="K10" t="s">
        <v>275</v>
      </c>
      <c r="L10">
        <v>1368</v>
      </c>
      <c r="N10">
        <v>1011</v>
      </c>
      <c r="O10" t="s">
        <v>272</v>
      </c>
      <c r="P10" t="s">
        <v>272</v>
      </c>
      <c r="Q10">
        <v>1</v>
      </c>
      <c r="W10">
        <v>0</v>
      </c>
      <c r="X10">
        <v>1372534845</v>
      </c>
      <c r="Y10">
        <v>0.38400000000000001</v>
      </c>
      <c r="AA10">
        <v>0</v>
      </c>
      <c r="AB10">
        <v>445.51</v>
      </c>
      <c r="AC10">
        <v>11.6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6.78</v>
      </c>
      <c r="AK10">
        <v>1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6</v>
      </c>
      <c r="AT10">
        <v>0.48</v>
      </c>
      <c r="AU10" t="s">
        <v>19</v>
      </c>
      <c r="AV10">
        <v>0</v>
      </c>
      <c r="AW10">
        <v>2</v>
      </c>
      <c r="AX10">
        <v>34753174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0.19968000000000002</v>
      </c>
      <c r="CY10">
        <f>AB10</f>
        <v>445.51</v>
      </c>
      <c r="CZ10">
        <f>AF10</f>
        <v>65.709999999999994</v>
      </c>
      <c r="DA10">
        <f>AJ10</f>
        <v>6.78</v>
      </c>
      <c r="DB10">
        <v>0</v>
      </c>
      <c r="GQ10">
        <v>-1</v>
      </c>
      <c r="GR10">
        <v>-1</v>
      </c>
    </row>
    <row r="11" spans="1:200" x14ac:dyDescent="0.2">
      <c r="A11">
        <f>ROW(Source!A25)</f>
        <v>25</v>
      </c>
      <c r="B11">
        <v>34753102</v>
      </c>
      <c r="C11">
        <v>34753164</v>
      </c>
      <c r="D11">
        <v>31442075</v>
      </c>
      <c r="E11">
        <v>17</v>
      </c>
      <c r="F11">
        <v>1</v>
      </c>
      <c r="G11">
        <v>1</v>
      </c>
      <c r="H11">
        <v>3</v>
      </c>
      <c r="I11" t="s">
        <v>24</v>
      </c>
      <c r="J11" t="s">
        <v>6</v>
      </c>
      <c r="K11" t="s">
        <v>25</v>
      </c>
      <c r="L11">
        <v>1327</v>
      </c>
      <c r="N11">
        <v>1005</v>
      </c>
      <c r="O11" t="s">
        <v>26</v>
      </c>
      <c r="P11" t="s">
        <v>26</v>
      </c>
      <c r="Q11">
        <v>1</v>
      </c>
      <c r="W11">
        <v>0</v>
      </c>
      <c r="X11">
        <v>-112006704</v>
      </c>
      <c r="Y11">
        <v>101.8</v>
      </c>
      <c r="AA11">
        <v>200</v>
      </c>
      <c r="AB11">
        <v>0</v>
      </c>
      <c r="AC11">
        <v>0</v>
      </c>
      <c r="AD11">
        <v>0</v>
      </c>
      <c r="AE11">
        <v>30.09</v>
      </c>
      <c r="AF11">
        <v>0</v>
      </c>
      <c r="AG11">
        <v>0</v>
      </c>
      <c r="AH11">
        <v>0</v>
      </c>
      <c r="AI11">
        <v>6.78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1</v>
      </c>
      <c r="AQ11">
        <v>0</v>
      </c>
      <c r="AR11">
        <v>0</v>
      </c>
      <c r="AS11" t="s">
        <v>6</v>
      </c>
      <c r="AT11">
        <v>101.8</v>
      </c>
      <c r="AU11" t="s">
        <v>6</v>
      </c>
      <c r="AV11">
        <v>0</v>
      </c>
      <c r="AW11">
        <v>2</v>
      </c>
      <c r="AX11">
        <v>34753175</v>
      </c>
      <c r="AY11">
        <v>2</v>
      </c>
      <c r="AZ11">
        <v>16384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52.936</v>
      </c>
      <c r="CY11">
        <f>AA11</f>
        <v>200</v>
      </c>
      <c r="CZ11">
        <f>AE11</f>
        <v>30.09</v>
      </c>
      <c r="DA11">
        <f>AI11</f>
        <v>6.78</v>
      </c>
      <c r="DB11">
        <v>0</v>
      </c>
      <c r="DH11">
        <f>Source!I25*SmtRes!Y11</f>
        <v>52.936</v>
      </c>
      <c r="DI11">
        <f>AA11</f>
        <v>200</v>
      </c>
      <c r="DJ11">
        <f>EtalonRes!Y11</f>
        <v>0</v>
      </c>
      <c r="DK11">
        <f>Source!BC25</f>
        <v>6.78</v>
      </c>
      <c r="GP11">
        <v>1</v>
      </c>
      <c r="GQ11">
        <v>-1</v>
      </c>
      <c r="GR11">
        <v>-1</v>
      </c>
    </row>
    <row r="12" spans="1:200" x14ac:dyDescent="0.2">
      <c r="A12">
        <f>ROW(Source!A25)</f>
        <v>25</v>
      </c>
      <c r="B12">
        <v>34753102</v>
      </c>
      <c r="C12">
        <v>34753164</v>
      </c>
      <c r="D12">
        <v>31441366</v>
      </c>
      <c r="E12">
        <v>17</v>
      </c>
      <c r="F12">
        <v>1</v>
      </c>
      <c r="G12">
        <v>1</v>
      </c>
      <c r="H12">
        <v>3</v>
      </c>
      <c r="I12" t="s">
        <v>32</v>
      </c>
      <c r="J12" t="s">
        <v>6</v>
      </c>
      <c r="K12" t="s">
        <v>33</v>
      </c>
      <c r="L12">
        <v>1346</v>
      </c>
      <c r="N12">
        <v>1009</v>
      </c>
      <c r="O12" t="s">
        <v>34</v>
      </c>
      <c r="P12" t="s">
        <v>34</v>
      </c>
      <c r="Q12">
        <v>1</v>
      </c>
      <c r="W12">
        <v>0</v>
      </c>
      <c r="X12">
        <v>-1516100259</v>
      </c>
      <c r="Y12">
        <v>29.1</v>
      </c>
      <c r="AA12">
        <v>52</v>
      </c>
      <c r="AB12">
        <v>0</v>
      </c>
      <c r="AC12">
        <v>0</v>
      </c>
      <c r="AD12">
        <v>0</v>
      </c>
      <c r="AE12">
        <v>7.82</v>
      </c>
      <c r="AF12">
        <v>0</v>
      </c>
      <c r="AG12">
        <v>0</v>
      </c>
      <c r="AH12">
        <v>0</v>
      </c>
      <c r="AI12">
        <v>6.78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1</v>
      </c>
      <c r="AQ12">
        <v>0</v>
      </c>
      <c r="AR12">
        <v>0</v>
      </c>
      <c r="AS12" t="s">
        <v>6</v>
      </c>
      <c r="AT12">
        <v>29.1</v>
      </c>
      <c r="AU12" t="s">
        <v>6</v>
      </c>
      <c r="AV12">
        <v>0</v>
      </c>
      <c r="AW12">
        <v>2</v>
      </c>
      <c r="AX12">
        <v>34753176</v>
      </c>
      <c r="AY12">
        <v>2</v>
      </c>
      <c r="AZ12">
        <v>16384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15.132000000000001</v>
      </c>
      <c r="CY12">
        <f>AA12</f>
        <v>52</v>
      </c>
      <c r="CZ12">
        <f>AE12</f>
        <v>7.82</v>
      </c>
      <c r="DA12">
        <f>AI12</f>
        <v>6.78</v>
      </c>
      <c r="DB12">
        <v>0</v>
      </c>
      <c r="DH12">
        <f>Source!I25*SmtRes!Y12</f>
        <v>15.132000000000001</v>
      </c>
      <c r="DI12">
        <f>AA12</f>
        <v>52</v>
      </c>
      <c r="DJ12">
        <f>EtalonRes!Y12</f>
        <v>0</v>
      </c>
      <c r="DK12">
        <f>Source!BC25</f>
        <v>6.78</v>
      </c>
      <c r="GP12">
        <v>1</v>
      </c>
      <c r="GQ12">
        <v>-1</v>
      </c>
      <c r="GR12">
        <v>-1</v>
      </c>
    </row>
    <row r="13" spans="1:200" x14ac:dyDescent="0.2">
      <c r="A13">
        <f>ROW(Source!A30)</f>
        <v>30</v>
      </c>
      <c r="B13">
        <v>34753101</v>
      </c>
      <c r="C13">
        <v>34753179</v>
      </c>
      <c r="D13">
        <v>31712762</v>
      </c>
      <c r="E13">
        <v>1</v>
      </c>
      <c r="F13">
        <v>1</v>
      </c>
      <c r="G13">
        <v>1</v>
      </c>
      <c r="H13">
        <v>1</v>
      </c>
      <c r="I13" t="s">
        <v>276</v>
      </c>
      <c r="J13" t="s">
        <v>6</v>
      </c>
      <c r="K13" t="s">
        <v>277</v>
      </c>
      <c r="L13">
        <v>1191</v>
      </c>
      <c r="N13">
        <v>1013</v>
      </c>
      <c r="O13" t="s">
        <v>266</v>
      </c>
      <c r="P13" t="s">
        <v>266</v>
      </c>
      <c r="Q13">
        <v>1</v>
      </c>
      <c r="W13">
        <v>0</v>
      </c>
      <c r="X13">
        <v>371339561</v>
      </c>
      <c r="Y13">
        <v>188.54</v>
      </c>
      <c r="AA13">
        <v>0</v>
      </c>
      <c r="AB13">
        <v>0</v>
      </c>
      <c r="AC13">
        <v>0</v>
      </c>
      <c r="AD13">
        <v>8.09</v>
      </c>
      <c r="AE13">
        <v>0</v>
      </c>
      <c r="AF13">
        <v>0</v>
      </c>
      <c r="AG13">
        <v>0</v>
      </c>
      <c r="AH13">
        <v>8.09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188.54</v>
      </c>
      <c r="AU13" t="s">
        <v>6</v>
      </c>
      <c r="AV13">
        <v>1</v>
      </c>
      <c r="AW13">
        <v>2</v>
      </c>
      <c r="AX13">
        <v>34753183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39.593399999999995</v>
      </c>
      <c r="CY13">
        <f>AD13</f>
        <v>8.09</v>
      </c>
      <c r="CZ13">
        <f>AH13</f>
        <v>8.09</v>
      </c>
      <c r="DA13">
        <f>AL13</f>
        <v>1</v>
      </c>
      <c r="DB13">
        <v>0</v>
      </c>
      <c r="GQ13">
        <v>-1</v>
      </c>
      <c r="GR13">
        <v>-1</v>
      </c>
    </row>
    <row r="14" spans="1:200" x14ac:dyDescent="0.2">
      <c r="A14">
        <f>ROW(Source!A30)</f>
        <v>30</v>
      </c>
      <c r="B14">
        <v>34753101</v>
      </c>
      <c r="C14">
        <v>34753179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267</v>
      </c>
      <c r="J14" t="s">
        <v>6</v>
      </c>
      <c r="K14" t="s">
        <v>268</v>
      </c>
      <c r="L14">
        <v>1191</v>
      </c>
      <c r="N14">
        <v>1013</v>
      </c>
      <c r="O14" t="s">
        <v>266</v>
      </c>
      <c r="P14" t="s">
        <v>266</v>
      </c>
      <c r="Q14">
        <v>1</v>
      </c>
      <c r="W14">
        <v>0</v>
      </c>
      <c r="X14">
        <v>-1417349443</v>
      </c>
      <c r="Y14">
        <v>7.74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7.74</v>
      </c>
      <c r="AU14" t="s">
        <v>6</v>
      </c>
      <c r="AV14">
        <v>2</v>
      </c>
      <c r="AW14">
        <v>2</v>
      </c>
      <c r="AX14">
        <v>34753184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1.6254</v>
      </c>
      <c r="CY14">
        <f>AD14</f>
        <v>0</v>
      </c>
      <c r="CZ14">
        <f>AH14</f>
        <v>0</v>
      </c>
      <c r="DA14">
        <f>AL14</f>
        <v>1</v>
      </c>
      <c r="DB14">
        <v>0</v>
      </c>
      <c r="GQ14">
        <v>-1</v>
      </c>
      <c r="GR14">
        <v>-1</v>
      </c>
    </row>
    <row r="15" spans="1:200" x14ac:dyDescent="0.2">
      <c r="A15">
        <f>ROW(Source!A30)</f>
        <v>30</v>
      </c>
      <c r="B15">
        <v>34753101</v>
      </c>
      <c r="C15">
        <v>34753179</v>
      </c>
      <c r="D15">
        <v>31527047</v>
      </c>
      <c r="E15">
        <v>1</v>
      </c>
      <c r="F15">
        <v>1</v>
      </c>
      <c r="G15">
        <v>1</v>
      </c>
      <c r="H15">
        <v>2</v>
      </c>
      <c r="I15" t="s">
        <v>269</v>
      </c>
      <c r="J15" t="s">
        <v>270</v>
      </c>
      <c r="K15" t="s">
        <v>271</v>
      </c>
      <c r="L15">
        <v>1368</v>
      </c>
      <c r="N15">
        <v>1011</v>
      </c>
      <c r="O15" t="s">
        <v>272</v>
      </c>
      <c r="P15" t="s">
        <v>272</v>
      </c>
      <c r="Q15">
        <v>1</v>
      </c>
      <c r="W15">
        <v>0</v>
      </c>
      <c r="X15">
        <v>1188625873</v>
      </c>
      <c r="Y15">
        <v>7.74</v>
      </c>
      <c r="AA15">
        <v>0</v>
      </c>
      <c r="AB15">
        <v>31.26</v>
      </c>
      <c r="AC15">
        <v>13.5</v>
      </c>
      <c r="AD15">
        <v>0</v>
      </c>
      <c r="AE15">
        <v>0</v>
      </c>
      <c r="AF15">
        <v>31.26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7.74</v>
      </c>
      <c r="AU15" t="s">
        <v>6</v>
      </c>
      <c r="AV15">
        <v>0</v>
      </c>
      <c r="AW15">
        <v>2</v>
      </c>
      <c r="AX15">
        <v>34753185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1.6254</v>
      </c>
      <c r="CY15">
        <f>AB15</f>
        <v>31.26</v>
      </c>
      <c r="CZ15">
        <f>AF15</f>
        <v>31.26</v>
      </c>
      <c r="DA15">
        <f>AJ15</f>
        <v>1</v>
      </c>
      <c r="DB15">
        <v>0</v>
      </c>
      <c r="GQ15">
        <v>-1</v>
      </c>
      <c r="GR15">
        <v>-1</v>
      </c>
    </row>
    <row r="16" spans="1:200" x14ac:dyDescent="0.2">
      <c r="A16">
        <f>ROW(Source!A31)</f>
        <v>31</v>
      </c>
      <c r="B16">
        <v>34753102</v>
      </c>
      <c r="C16">
        <v>34753179</v>
      </c>
      <c r="D16">
        <v>31712762</v>
      </c>
      <c r="E16">
        <v>1</v>
      </c>
      <c r="F16">
        <v>1</v>
      </c>
      <c r="G16">
        <v>1</v>
      </c>
      <c r="H16">
        <v>1</v>
      </c>
      <c r="I16" t="s">
        <v>276</v>
      </c>
      <c r="J16" t="s">
        <v>6</v>
      </c>
      <c r="K16" t="s">
        <v>277</v>
      </c>
      <c r="L16">
        <v>1191</v>
      </c>
      <c r="N16">
        <v>1013</v>
      </c>
      <c r="O16" t="s">
        <v>266</v>
      </c>
      <c r="P16" t="s">
        <v>266</v>
      </c>
      <c r="Q16">
        <v>1</v>
      </c>
      <c r="W16">
        <v>0</v>
      </c>
      <c r="X16">
        <v>371339561</v>
      </c>
      <c r="Y16">
        <v>188.54</v>
      </c>
      <c r="AA16">
        <v>0</v>
      </c>
      <c r="AB16">
        <v>0</v>
      </c>
      <c r="AC16">
        <v>0</v>
      </c>
      <c r="AD16">
        <v>54.85</v>
      </c>
      <c r="AE16">
        <v>0</v>
      </c>
      <c r="AF16">
        <v>0</v>
      </c>
      <c r="AG16">
        <v>0</v>
      </c>
      <c r="AH16">
        <v>8.09</v>
      </c>
      <c r="AI16">
        <v>1</v>
      </c>
      <c r="AJ16">
        <v>1</v>
      </c>
      <c r="AK16">
        <v>1</v>
      </c>
      <c r="AL16">
        <v>6.78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6</v>
      </c>
      <c r="AT16">
        <v>188.54</v>
      </c>
      <c r="AU16" t="s">
        <v>6</v>
      </c>
      <c r="AV16">
        <v>1</v>
      </c>
      <c r="AW16">
        <v>2</v>
      </c>
      <c r="AX16">
        <v>34753183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39.593399999999995</v>
      </c>
      <c r="CY16">
        <f>AD16</f>
        <v>54.85</v>
      </c>
      <c r="CZ16">
        <f>AH16</f>
        <v>8.09</v>
      </c>
      <c r="DA16">
        <f>AL16</f>
        <v>6.78</v>
      </c>
      <c r="DB16">
        <v>0</v>
      </c>
      <c r="GQ16">
        <v>-1</v>
      </c>
      <c r="GR16">
        <v>-1</v>
      </c>
    </row>
    <row r="17" spans="1:200" x14ac:dyDescent="0.2">
      <c r="A17">
        <f>ROW(Source!A31)</f>
        <v>31</v>
      </c>
      <c r="B17">
        <v>34753102</v>
      </c>
      <c r="C17">
        <v>34753179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267</v>
      </c>
      <c r="J17" t="s">
        <v>6</v>
      </c>
      <c r="K17" t="s">
        <v>268</v>
      </c>
      <c r="L17">
        <v>1191</v>
      </c>
      <c r="N17">
        <v>1013</v>
      </c>
      <c r="O17" t="s">
        <v>266</v>
      </c>
      <c r="P17" t="s">
        <v>266</v>
      </c>
      <c r="Q17">
        <v>1</v>
      </c>
      <c r="W17">
        <v>0</v>
      </c>
      <c r="X17">
        <v>-1417349443</v>
      </c>
      <c r="Y17">
        <v>7.74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6.78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6</v>
      </c>
      <c r="AT17">
        <v>7.74</v>
      </c>
      <c r="AU17" t="s">
        <v>6</v>
      </c>
      <c r="AV17">
        <v>2</v>
      </c>
      <c r="AW17">
        <v>2</v>
      </c>
      <c r="AX17">
        <v>34753184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1.6254</v>
      </c>
      <c r="CY17">
        <f>AD17</f>
        <v>0</v>
      </c>
      <c r="CZ17">
        <f>AH17</f>
        <v>0</v>
      </c>
      <c r="DA17">
        <f>AL17</f>
        <v>1</v>
      </c>
      <c r="DB17">
        <v>0</v>
      </c>
      <c r="GQ17">
        <v>-1</v>
      </c>
      <c r="GR17">
        <v>-1</v>
      </c>
    </row>
    <row r="18" spans="1:200" x14ac:dyDescent="0.2">
      <c r="A18">
        <f>ROW(Source!A31)</f>
        <v>31</v>
      </c>
      <c r="B18">
        <v>34753102</v>
      </c>
      <c r="C18">
        <v>34753179</v>
      </c>
      <c r="D18">
        <v>31527047</v>
      </c>
      <c r="E18">
        <v>1</v>
      </c>
      <c r="F18">
        <v>1</v>
      </c>
      <c r="G18">
        <v>1</v>
      </c>
      <c r="H18">
        <v>2</v>
      </c>
      <c r="I18" t="s">
        <v>269</v>
      </c>
      <c r="J18" t="s">
        <v>270</v>
      </c>
      <c r="K18" t="s">
        <v>271</v>
      </c>
      <c r="L18">
        <v>1368</v>
      </c>
      <c r="N18">
        <v>1011</v>
      </c>
      <c r="O18" t="s">
        <v>272</v>
      </c>
      <c r="P18" t="s">
        <v>272</v>
      </c>
      <c r="Q18">
        <v>1</v>
      </c>
      <c r="W18">
        <v>0</v>
      </c>
      <c r="X18">
        <v>1188625873</v>
      </c>
      <c r="Y18">
        <v>7.74</v>
      </c>
      <c r="AA18">
        <v>0</v>
      </c>
      <c r="AB18">
        <v>211.94</v>
      </c>
      <c r="AC18">
        <v>13.5</v>
      </c>
      <c r="AD18">
        <v>0</v>
      </c>
      <c r="AE18">
        <v>0</v>
      </c>
      <c r="AF18">
        <v>31.26</v>
      </c>
      <c r="AG18">
        <v>13.5</v>
      </c>
      <c r="AH18">
        <v>0</v>
      </c>
      <c r="AI18">
        <v>1</v>
      </c>
      <c r="AJ18">
        <v>6.78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7.74</v>
      </c>
      <c r="AU18" t="s">
        <v>6</v>
      </c>
      <c r="AV18">
        <v>0</v>
      </c>
      <c r="AW18">
        <v>2</v>
      </c>
      <c r="AX18">
        <v>34753185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1.6254</v>
      </c>
      <c r="CY18">
        <f>AB18</f>
        <v>211.94</v>
      </c>
      <c r="CZ18">
        <f>AF18</f>
        <v>31.26</v>
      </c>
      <c r="DA18">
        <f>AJ18</f>
        <v>6.78</v>
      </c>
      <c r="DB18">
        <v>0</v>
      </c>
      <c r="GQ18">
        <v>-1</v>
      </c>
      <c r="GR18">
        <v>-1</v>
      </c>
    </row>
    <row r="19" spans="1:200" x14ac:dyDescent="0.2">
      <c r="A19">
        <f>ROW(Source!A32)</f>
        <v>32</v>
      </c>
      <c r="B19">
        <v>34753101</v>
      </c>
      <c r="C19">
        <v>34753186</v>
      </c>
      <c r="D19">
        <v>31715109</v>
      </c>
      <c r="E19">
        <v>1</v>
      </c>
      <c r="F19">
        <v>1</v>
      </c>
      <c r="G19">
        <v>1</v>
      </c>
      <c r="H19">
        <v>1</v>
      </c>
      <c r="I19" t="s">
        <v>278</v>
      </c>
      <c r="J19" t="s">
        <v>6</v>
      </c>
      <c r="K19" t="s">
        <v>279</v>
      </c>
      <c r="L19">
        <v>1191</v>
      </c>
      <c r="N19">
        <v>1013</v>
      </c>
      <c r="O19" t="s">
        <v>266</v>
      </c>
      <c r="P19" t="s">
        <v>266</v>
      </c>
      <c r="Q19">
        <v>1</v>
      </c>
      <c r="W19">
        <v>0</v>
      </c>
      <c r="X19">
        <v>-784637506</v>
      </c>
      <c r="Y19">
        <v>187.55</v>
      </c>
      <c r="AA19">
        <v>0</v>
      </c>
      <c r="AB19">
        <v>0</v>
      </c>
      <c r="AC19">
        <v>0</v>
      </c>
      <c r="AD19">
        <v>8.74</v>
      </c>
      <c r="AE19">
        <v>0</v>
      </c>
      <c r="AF19">
        <v>0</v>
      </c>
      <c r="AG19">
        <v>0</v>
      </c>
      <c r="AH19">
        <v>8.74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187.55</v>
      </c>
      <c r="AU19" t="s">
        <v>6</v>
      </c>
      <c r="AV19">
        <v>1</v>
      </c>
      <c r="AW19">
        <v>2</v>
      </c>
      <c r="AX19">
        <v>34753198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39.3855</v>
      </c>
      <c r="CY19">
        <f>AD19</f>
        <v>8.74</v>
      </c>
      <c r="CZ19">
        <f>AH19</f>
        <v>8.74</v>
      </c>
      <c r="DA19">
        <f>AL19</f>
        <v>1</v>
      </c>
      <c r="DB19">
        <v>0</v>
      </c>
      <c r="GQ19">
        <v>-1</v>
      </c>
      <c r="GR19">
        <v>-1</v>
      </c>
    </row>
    <row r="20" spans="1:200" x14ac:dyDescent="0.2">
      <c r="A20">
        <f>ROW(Source!A32)</f>
        <v>32</v>
      </c>
      <c r="B20">
        <v>34753101</v>
      </c>
      <c r="C20">
        <v>34753186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267</v>
      </c>
      <c r="J20" t="s">
        <v>6</v>
      </c>
      <c r="K20" t="s">
        <v>268</v>
      </c>
      <c r="L20">
        <v>1191</v>
      </c>
      <c r="N20">
        <v>1013</v>
      </c>
      <c r="O20" t="s">
        <v>266</v>
      </c>
      <c r="P20" t="s">
        <v>266</v>
      </c>
      <c r="Q20">
        <v>1</v>
      </c>
      <c r="W20">
        <v>0</v>
      </c>
      <c r="X20">
        <v>-1417349443</v>
      </c>
      <c r="Y20">
        <v>5.33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5.33</v>
      </c>
      <c r="AU20" t="s">
        <v>6</v>
      </c>
      <c r="AV20">
        <v>2</v>
      </c>
      <c r="AW20">
        <v>2</v>
      </c>
      <c r="AX20">
        <v>34753199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1.1193</v>
      </c>
      <c r="CY20">
        <f>AD20</f>
        <v>0</v>
      </c>
      <c r="CZ20">
        <f>AH20</f>
        <v>0</v>
      </c>
      <c r="DA20">
        <f>AL20</f>
        <v>1</v>
      </c>
      <c r="DB20">
        <v>0</v>
      </c>
      <c r="GQ20">
        <v>-1</v>
      </c>
      <c r="GR20">
        <v>-1</v>
      </c>
    </row>
    <row r="21" spans="1:200" x14ac:dyDescent="0.2">
      <c r="A21">
        <f>ROW(Source!A32)</f>
        <v>32</v>
      </c>
      <c r="B21">
        <v>34753101</v>
      </c>
      <c r="C21">
        <v>34753186</v>
      </c>
      <c r="D21">
        <v>31527047</v>
      </c>
      <c r="E21">
        <v>1</v>
      </c>
      <c r="F21">
        <v>1</v>
      </c>
      <c r="G21">
        <v>1</v>
      </c>
      <c r="H21">
        <v>2</v>
      </c>
      <c r="I21" t="s">
        <v>269</v>
      </c>
      <c r="J21" t="s">
        <v>270</v>
      </c>
      <c r="K21" t="s">
        <v>271</v>
      </c>
      <c r="L21">
        <v>1368</v>
      </c>
      <c r="N21">
        <v>1011</v>
      </c>
      <c r="O21" t="s">
        <v>272</v>
      </c>
      <c r="P21" t="s">
        <v>272</v>
      </c>
      <c r="Q21">
        <v>1</v>
      </c>
      <c r="W21">
        <v>0</v>
      </c>
      <c r="X21">
        <v>1188625873</v>
      </c>
      <c r="Y21">
        <v>1.76</v>
      </c>
      <c r="AA21">
        <v>0</v>
      </c>
      <c r="AB21">
        <v>31.26</v>
      </c>
      <c r="AC21">
        <v>13.5</v>
      </c>
      <c r="AD21">
        <v>0</v>
      </c>
      <c r="AE21">
        <v>0</v>
      </c>
      <c r="AF21">
        <v>31.26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1.76</v>
      </c>
      <c r="AU21" t="s">
        <v>6</v>
      </c>
      <c r="AV21">
        <v>0</v>
      </c>
      <c r="AW21">
        <v>2</v>
      </c>
      <c r="AX21">
        <v>34753200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0.36959999999999998</v>
      </c>
      <c r="CY21">
        <f>AB21</f>
        <v>31.26</v>
      </c>
      <c r="CZ21">
        <f>AF21</f>
        <v>31.26</v>
      </c>
      <c r="DA21">
        <f>AJ21</f>
        <v>1</v>
      </c>
      <c r="DB21">
        <v>0</v>
      </c>
      <c r="GQ21">
        <v>-1</v>
      </c>
      <c r="GR21">
        <v>-1</v>
      </c>
    </row>
    <row r="22" spans="1:200" x14ac:dyDescent="0.2">
      <c r="A22">
        <f>ROW(Source!A32)</f>
        <v>32</v>
      </c>
      <c r="B22">
        <v>34753101</v>
      </c>
      <c r="C22">
        <v>34753186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273</v>
      </c>
      <c r="J22" t="s">
        <v>274</v>
      </c>
      <c r="K22" t="s">
        <v>275</v>
      </c>
      <c r="L22">
        <v>1368</v>
      </c>
      <c r="N22">
        <v>1011</v>
      </c>
      <c r="O22" t="s">
        <v>272</v>
      </c>
      <c r="P22" t="s">
        <v>272</v>
      </c>
      <c r="Q22">
        <v>1</v>
      </c>
      <c r="W22">
        <v>0</v>
      </c>
      <c r="X22">
        <v>1372534845</v>
      </c>
      <c r="Y22">
        <v>3.57</v>
      </c>
      <c r="AA22">
        <v>0</v>
      </c>
      <c r="AB22">
        <v>65.709999999999994</v>
      </c>
      <c r="AC22">
        <v>11.6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3.57</v>
      </c>
      <c r="AU22" t="s">
        <v>6</v>
      </c>
      <c r="AV22">
        <v>0</v>
      </c>
      <c r="AW22">
        <v>2</v>
      </c>
      <c r="AX22">
        <v>34753201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0.74969999999999992</v>
      </c>
      <c r="CY22">
        <f>AB22</f>
        <v>65.709999999999994</v>
      </c>
      <c r="CZ22">
        <f>AF22</f>
        <v>65.709999999999994</v>
      </c>
      <c r="DA22">
        <f>AJ22</f>
        <v>1</v>
      </c>
      <c r="DB22">
        <v>0</v>
      </c>
      <c r="GQ22">
        <v>-1</v>
      </c>
      <c r="GR22">
        <v>-1</v>
      </c>
    </row>
    <row r="23" spans="1:200" x14ac:dyDescent="0.2">
      <c r="A23">
        <f>ROW(Source!A32)</f>
        <v>32</v>
      </c>
      <c r="B23">
        <v>34753101</v>
      </c>
      <c r="C23">
        <v>34753186</v>
      </c>
      <c r="D23">
        <v>31446660</v>
      </c>
      <c r="E23">
        <v>1</v>
      </c>
      <c r="F23">
        <v>1</v>
      </c>
      <c r="G23">
        <v>1</v>
      </c>
      <c r="H23">
        <v>3</v>
      </c>
      <c r="I23" t="s">
        <v>280</v>
      </c>
      <c r="J23" t="s">
        <v>281</v>
      </c>
      <c r="K23" t="s">
        <v>282</v>
      </c>
      <c r="L23">
        <v>1301</v>
      </c>
      <c r="N23">
        <v>1003</v>
      </c>
      <c r="O23" t="s">
        <v>283</v>
      </c>
      <c r="P23" t="s">
        <v>283</v>
      </c>
      <c r="Q23">
        <v>1</v>
      </c>
      <c r="W23">
        <v>0</v>
      </c>
      <c r="X23">
        <v>751777312</v>
      </c>
      <c r="Y23">
        <v>347</v>
      </c>
      <c r="AA23">
        <v>6.38</v>
      </c>
      <c r="AB23">
        <v>0</v>
      </c>
      <c r="AC23">
        <v>0</v>
      </c>
      <c r="AD23">
        <v>0</v>
      </c>
      <c r="AE23">
        <v>6.38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6</v>
      </c>
      <c r="AT23">
        <v>347</v>
      </c>
      <c r="AU23" t="s">
        <v>6</v>
      </c>
      <c r="AV23">
        <v>0</v>
      </c>
      <c r="AW23">
        <v>2</v>
      </c>
      <c r="AX23">
        <v>34753202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72.86999999999999</v>
      </c>
      <c r="CY23">
        <f t="shared" ref="CY23:CY29" si="0">AA23</f>
        <v>6.38</v>
      </c>
      <c r="CZ23">
        <f t="shared" ref="CZ23:CZ29" si="1">AE23</f>
        <v>6.38</v>
      </c>
      <c r="DA23">
        <f t="shared" ref="DA23:DA29" si="2">AI23</f>
        <v>1</v>
      </c>
      <c r="DB23">
        <v>0</v>
      </c>
      <c r="DH23">
        <f>Source!I32*SmtRes!Y23</f>
        <v>72.86999999999999</v>
      </c>
      <c r="DI23">
        <f t="shared" ref="DI23:DI29" si="3">AA23</f>
        <v>6.38</v>
      </c>
      <c r="DJ23">
        <f>EtalonRes!Y23</f>
        <v>6.38</v>
      </c>
      <c r="DK23">
        <f>Source!BC32</f>
        <v>1</v>
      </c>
      <c r="GQ23">
        <v>-1</v>
      </c>
      <c r="GR23">
        <v>-1</v>
      </c>
    </row>
    <row r="24" spans="1:200" x14ac:dyDescent="0.2">
      <c r="A24">
        <f>ROW(Source!A32)</f>
        <v>32</v>
      </c>
      <c r="B24">
        <v>34753101</v>
      </c>
      <c r="C24">
        <v>34753186</v>
      </c>
      <c r="D24">
        <v>31446661</v>
      </c>
      <c r="E24">
        <v>1</v>
      </c>
      <c r="F24">
        <v>1</v>
      </c>
      <c r="G24">
        <v>1</v>
      </c>
      <c r="H24">
        <v>3</v>
      </c>
      <c r="I24" t="s">
        <v>284</v>
      </c>
      <c r="J24" t="s">
        <v>285</v>
      </c>
      <c r="K24" t="s">
        <v>286</v>
      </c>
      <c r="L24">
        <v>1301</v>
      </c>
      <c r="N24">
        <v>1003</v>
      </c>
      <c r="O24" t="s">
        <v>283</v>
      </c>
      <c r="P24" t="s">
        <v>283</v>
      </c>
      <c r="Q24">
        <v>1</v>
      </c>
      <c r="W24">
        <v>0</v>
      </c>
      <c r="X24">
        <v>1744203244</v>
      </c>
      <c r="Y24">
        <v>71</v>
      </c>
      <c r="AA24">
        <v>7.95</v>
      </c>
      <c r="AB24">
        <v>0</v>
      </c>
      <c r="AC24">
        <v>0</v>
      </c>
      <c r="AD24">
        <v>0</v>
      </c>
      <c r="AE24">
        <v>7.95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6</v>
      </c>
      <c r="AT24">
        <v>71</v>
      </c>
      <c r="AU24" t="s">
        <v>6</v>
      </c>
      <c r="AV24">
        <v>0</v>
      </c>
      <c r="AW24">
        <v>2</v>
      </c>
      <c r="AX24">
        <v>34753203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14.91</v>
      </c>
      <c r="CY24">
        <f t="shared" si="0"/>
        <v>7.95</v>
      </c>
      <c r="CZ24">
        <f t="shared" si="1"/>
        <v>7.95</v>
      </c>
      <c r="DA24">
        <f t="shared" si="2"/>
        <v>1</v>
      </c>
      <c r="DB24">
        <v>0</v>
      </c>
      <c r="DH24">
        <f>Source!I32*SmtRes!Y24</f>
        <v>14.91</v>
      </c>
      <c r="DI24">
        <f t="shared" si="3"/>
        <v>7.95</v>
      </c>
      <c r="DJ24">
        <f>EtalonRes!Y24</f>
        <v>7.95</v>
      </c>
      <c r="DK24">
        <f>Source!BC32</f>
        <v>1</v>
      </c>
      <c r="GQ24">
        <v>-1</v>
      </c>
      <c r="GR24">
        <v>-1</v>
      </c>
    </row>
    <row r="25" spans="1:200" x14ac:dyDescent="0.2">
      <c r="A25">
        <f>ROW(Source!A32)</f>
        <v>32</v>
      </c>
      <c r="B25">
        <v>34753101</v>
      </c>
      <c r="C25">
        <v>34753186</v>
      </c>
      <c r="D25">
        <v>31446749</v>
      </c>
      <c r="E25">
        <v>1</v>
      </c>
      <c r="F25">
        <v>1</v>
      </c>
      <c r="G25">
        <v>1</v>
      </c>
      <c r="H25">
        <v>3</v>
      </c>
      <c r="I25" t="s">
        <v>287</v>
      </c>
      <c r="J25" t="s">
        <v>288</v>
      </c>
      <c r="K25" t="s">
        <v>289</v>
      </c>
      <c r="L25">
        <v>1302</v>
      </c>
      <c r="N25">
        <v>1003</v>
      </c>
      <c r="O25" t="s">
        <v>92</v>
      </c>
      <c r="P25" t="s">
        <v>92</v>
      </c>
      <c r="Q25">
        <v>10</v>
      </c>
      <c r="W25">
        <v>0</v>
      </c>
      <c r="X25">
        <v>-405326455</v>
      </c>
      <c r="Y25">
        <v>21.4</v>
      </c>
      <c r="AA25">
        <v>64.099999999999994</v>
      </c>
      <c r="AB25">
        <v>0</v>
      </c>
      <c r="AC25">
        <v>0</v>
      </c>
      <c r="AD25">
        <v>0</v>
      </c>
      <c r="AE25">
        <v>64.099999999999994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6</v>
      </c>
      <c r="AT25">
        <v>21.4</v>
      </c>
      <c r="AU25" t="s">
        <v>6</v>
      </c>
      <c r="AV25">
        <v>0</v>
      </c>
      <c r="AW25">
        <v>2</v>
      </c>
      <c r="AX25">
        <v>34753204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4.4939999999999998</v>
      </c>
      <c r="CY25">
        <f t="shared" si="0"/>
        <v>64.099999999999994</v>
      </c>
      <c r="CZ25">
        <f t="shared" si="1"/>
        <v>64.099999999999994</v>
      </c>
      <c r="DA25">
        <f t="shared" si="2"/>
        <v>1</v>
      </c>
      <c r="DB25">
        <v>0</v>
      </c>
      <c r="DH25">
        <f>Source!I32*SmtRes!Y25</f>
        <v>4.4939999999999998</v>
      </c>
      <c r="DI25">
        <f t="shared" si="3"/>
        <v>64.099999999999994</v>
      </c>
      <c r="DJ25">
        <f>EtalonRes!Y25</f>
        <v>64.099999999999994</v>
      </c>
      <c r="DK25">
        <f>Source!BC32</f>
        <v>1</v>
      </c>
      <c r="GQ25">
        <v>-1</v>
      </c>
      <c r="GR25">
        <v>-1</v>
      </c>
    </row>
    <row r="26" spans="1:200" x14ac:dyDescent="0.2">
      <c r="A26">
        <f>ROW(Source!A32)</f>
        <v>32</v>
      </c>
      <c r="B26">
        <v>34753101</v>
      </c>
      <c r="C26">
        <v>34753186</v>
      </c>
      <c r="D26">
        <v>31449174</v>
      </c>
      <c r="E26">
        <v>1</v>
      </c>
      <c r="F26">
        <v>1</v>
      </c>
      <c r="G26">
        <v>1</v>
      </c>
      <c r="H26">
        <v>3</v>
      </c>
      <c r="I26" t="s">
        <v>290</v>
      </c>
      <c r="J26" t="s">
        <v>291</v>
      </c>
      <c r="K26" t="s">
        <v>292</v>
      </c>
      <c r="L26">
        <v>1358</v>
      </c>
      <c r="N26">
        <v>1010</v>
      </c>
      <c r="O26" t="s">
        <v>293</v>
      </c>
      <c r="P26" t="s">
        <v>293</v>
      </c>
      <c r="Q26">
        <v>10</v>
      </c>
      <c r="W26">
        <v>0</v>
      </c>
      <c r="X26">
        <v>-858120743</v>
      </c>
      <c r="Y26">
        <v>61.2</v>
      </c>
      <c r="AA26">
        <v>7.03</v>
      </c>
      <c r="AB26">
        <v>0</v>
      </c>
      <c r="AC26">
        <v>0</v>
      </c>
      <c r="AD26">
        <v>0</v>
      </c>
      <c r="AE26">
        <v>7.03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6</v>
      </c>
      <c r="AT26">
        <v>61.2</v>
      </c>
      <c r="AU26" t="s">
        <v>6</v>
      </c>
      <c r="AV26">
        <v>0</v>
      </c>
      <c r="AW26">
        <v>2</v>
      </c>
      <c r="AX26">
        <v>34753205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12.852</v>
      </c>
      <c r="CY26">
        <f t="shared" si="0"/>
        <v>7.03</v>
      </c>
      <c r="CZ26">
        <f t="shared" si="1"/>
        <v>7.03</v>
      </c>
      <c r="DA26">
        <f t="shared" si="2"/>
        <v>1</v>
      </c>
      <c r="DB26">
        <v>0</v>
      </c>
      <c r="DH26">
        <f>Source!I32*SmtRes!Y26</f>
        <v>12.852</v>
      </c>
      <c r="DI26">
        <f t="shared" si="3"/>
        <v>7.03</v>
      </c>
      <c r="DJ26">
        <f>EtalonRes!Y26</f>
        <v>7.03</v>
      </c>
      <c r="DK26">
        <f>Source!BC32</f>
        <v>1</v>
      </c>
      <c r="GQ26">
        <v>-1</v>
      </c>
      <c r="GR26">
        <v>-1</v>
      </c>
    </row>
    <row r="27" spans="1:200" x14ac:dyDescent="0.2">
      <c r="A27">
        <f>ROW(Source!A32)</f>
        <v>32</v>
      </c>
      <c r="B27">
        <v>34753101</v>
      </c>
      <c r="C27">
        <v>34753186</v>
      </c>
      <c r="D27">
        <v>31441575</v>
      </c>
      <c r="E27">
        <v>17</v>
      </c>
      <c r="F27">
        <v>1</v>
      </c>
      <c r="G27">
        <v>1</v>
      </c>
      <c r="H27">
        <v>3</v>
      </c>
      <c r="I27" t="s">
        <v>49</v>
      </c>
      <c r="J27" t="s">
        <v>6</v>
      </c>
      <c r="K27" t="s">
        <v>50</v>
      </c>
      <c r="L27">
        <v>1669</v>
      </c>
      <c r="N27">
        <v>1013</v>
      </c>
      <c r="O27" t="s">
        <v>51</v>
      </c>
      <c r="P27" t="s">
        <v>51</v>
      </c>
      <c r="Q27">
        <v>1</v>
      </c>
      <c r="W27">
        <v>0</v>
      </c>
      <c r="X27">
        <v>220556825</v>
      </c>
      <c r="Y27">
        <v>47.619047999999999</v>
      </c>
      <c r="AA27">
        <v>2683.69</v>
      </c>
      <c r="AB27">
        <v>0</v>
      </c>
      <c r="AC27">
        <v>0</v>
      </c>
      <c r="AD27">
        <v>0</v>
      </c>
      <c r="AE27">
        <v>2683.69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1</v>
      </c>
      <c r="AQ27">
        <v>0</v>
      </c>
      <c r="AR27">
        <v>0</v>
      </c>
      <c r="AS27" t="s">
        <v>6</v>
      </c>
      <c r="AT27">
        <v>47.619047999999999</v>
      </c>
      <c r="AU27" t="s">
        <v>6</v>
      </c>
      <c r="AV27">
        <v>0</v>
      </c>
      <c r="AW27">
        <v>2</v>
      </c>
      <c r="AX27">
        <v>34753206</v>
      </c>
      <c r="AY27">
        <v>2</v>
      </c>
      <c r="AZ27">
        <v>22528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10.00000008</v>
      </c>
      <c r="CY27">
        <f t="shared" si="0"/>
        <v>2683.69</v>
      </c>
      <c r="CZ27">
        <f t="shared" si="1"/>
        <v>2683.69</v>
      </c>
      <c r="DA27">
        <f t="shared" si="2"/>
        <v>1</v>
      </c>
      <c r="DB27">
        <v>0</v>
      </c>
      <c r="DH27">
        <f>Source!I32*SmtRes!Y27</f>
        <v>10.00000008</v>
      </c>
      <c r="DI27">
        <f t="shared" si="3"/>
        <v>2683.69</v>
      </c>
      <c r="DJ27">
        <f>EtalonRes!Y27</f>
        <v>0</v>
      </c>
      <c r="DK27">
        <f>Source!BC32</f>
        <v>1</v>
      </c>
      <c r="GP27">
        <v>1</v>
      </c>
      <c r="GQ27">
        <v>-1</v>
      </c>
      <c r="GR27">
        <v>-1</v>
      </c>
    </row>
    <row r="28" spans="1:200" x14ac:dyDescent="0.2">
      <c r="A28">
        <f>ROW(Source!A32)</f>
        <v>32</v>
      </c>
      <c r="B28">
        <v>34753101</v>
      </c>
      <c r="C28">
        <v>34753186</v>
      </c>
      <c r="D28">
        <v>31476877</v>
      </c>
      <c r="E28">
        <v>1</v>
      </c>
      <c r="F28">
        <v>1</v>
      </c>
      <c r="G28">
        <v>1</v>
      </c>
      <c r="H28">
        <v>3</v>
      </c>
      <c r="I28" t="s">
        <v>294</v>
      </c>
      <c r="J28" t="s">
        <v>295</v>
      </c>
      <c r="K28" t="s">
        <v>296</v>
      </c>
      <c r="L28">
        <v>1355</v>
      </c>
      <c r="N28">
        <v>1010</v>
      </c>
      <c r="O28" t="s">
        <v>297</v>
      </c>
      <c r="P28" t="s">
        <v>297</v>
      </c>
      <c r="Q28">
        <v>100</v>
      </c>
      <c r="W28">
        <v>0</v>
      </c>
      <c r="X28">
        <v>1709713925</v>
      </c>
      <c r="Y28">
        <v>8</v>
      </c>
      <c r="AA28">
        <v>50</v>
      </c>
      <c r="AB28">
        <v>0</v>
      </c>
      <c r="AC28">
        <v>0</v>
      </c>
      <c r="AD28">
        <v>0</v>
      </c>
      <c r="AE28">
        <v>50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8</v>
      </c>
      <c r="AU28" t="s">
        <v>6</v>
      </c>
      <c r="AV28">
        <v>0</v>
      </c>
      <c r="AW28">
        <v>2</v>
      </c>
      <c r="AX28">
        <v>34753207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Y28*Source!I32</f>
        <v>1.68</v>
      </c>
      <c r="CY28">
        <f t="shared" si="0"/>
        <v>50</v>
      </c>
      <c r="CZ28">
        <f t="shared" si="1"/>
        <v>50</v>
      </c>
      <c r="DA28">
        <f t="shared" si="2"/>
        <v>1</v>
      </c>
      <c r="DB28">
        <v>0</v>
      </c>
      <c r="DH28">
        <f>Source!I32*SmtRes!Y28</f>
        <v>1.68</v>
      </c>
      <c r="DI28">
        <f t="shared" si="3"/>
        <v>50</v>
      </c>
      <c r="DJ28">
        <f>EtalonRes!Y28</f>
        <v>50</v>
      </c>
      <c r="DK28">
        <f>Source!BC32</f>
        <v>1</v>
      </c>
      <c r="GQ28">
        <v>-1</v>
      </c>
      <c r="GR28">
        <v>-1</v>
      </c>
    </row>
    <row r="29" spans="1:200" x14ac:dyDescent="0.2">
      <c r="A29">
        <f>ROW(Source!A32)</f>
        <v>32</v>
      </c>
      <c r="B29">
        <v>34753101</v>
      </c>
      <c r="C29">
        <v>34753186</v>
      </c>
      <c r="D29">
        <v>31483328</v>
      </c>
      <c r="E29">
        <v>1</v>
      </c>
      <c r="F29">
        <v>1</v>
      </c>
      <c r="G29">
        <v>1</v>
      </c>
      <c r="H29">
        <v>3</v>
      </c>
      <c r="I29" t="s">
        <v>298</v>
      </c>
      <c r="J29" t="s">
        <v>299</v>
      </c>
      <c r="K29" t="s">
        <v>300</v>
      </c>
      <c r="L29">
        <v>1354</v>
      </c>
      <c r="N29">
        <v>1010</v>
      </c>
      <c r="O29" t="s">
        <v>301</v>
      </c>
      <c r="P29" t="s">
        <v>301</v>
      </c>
      <c r="Q29">
        <v>1</v>
      </c>
      <c r="W29">
        <v>0</v>
      </c>
      <c r="X29">
        <v>-1018551266</v>
      </c>
      <c r="Y29">
        <v>92</v>
      </c>
      <c r="AA29">
        <v>67</v>
      </c>
      <c r="AB29">
        <v>0</v>
      </c>
      <c r="AC29">
        <v>0</v>
      </c>
      <c r="AD29">
        <v>0</v>
      </c>
      <c r="AE29">
        <v>67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92</v>
      </c>
      <c r="AU29" t="s">
        <v>6</v>
      </c>
      <c r="AV29">
        <v>0</v>
      </c>
      <c r="AW29">
        <v>2</v>
      </c>
      <c r="AX29">
        <v>34753208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Y29*Source!I32</f>
        <v>19.32</v>
      </c>
      <c r="CY29">
        <f t="shared" si="0"/>
        <v>67</v>
      </c>
      <c r="CZ29">
        <f t="shared" si="1"/>
        <v>67</v>
      </c>
      <c r="DA29">
        <f t="shared" si="2"/>
        <v>1</v>
      </c>
      <c r="DB29">
        <v>0</v>
      </c>
      <c r="DH29">
        <f>Source!I32*SmtRes!Y29</f>
        <v>19.32</v>
      </c>
      <c r="DI29">
        <f t="shared" si="3"/>
        <v>67</v>
      </c>
      <c r="DJ29">
        <f>EtalonRes!Y29</f>
        <v>67</v>
      </c>
      <c r="DK29">
        <f>Source!BC32</f>
        <v>1</v>
      </c>
      <c r="GQ29">
        <v>-1</v>
      </c>
      <c r="GR29">
        <v>-1</v>
      </c>
    </row>
    <row r="30" spans="1:200" x14ac:dyDescent="0.2">
      <c r="A30">
        <f>ROW(Source!A33)</f>
        <v>33</v>
      </c>
      <c r="B30">
        <v>34753102</v>
      </c>
      <c r="C30">
        <v>34753186</v>
      </c>
      <c r="D30">
        <v>31715109</v>
      </c>
      <c r="E30">
        <v>1</v>
      </c>
      <c r="F30">
        <v>1</v>
      </c>
      <c r="G30">
        <v>1</v>
      </c>
      <c r="H30">
        <v>1</v>
      </c>
      <c r="I30" t="s">
        <v>278</v>
      </c>
      <c r="J30" t="s">
        <v>6</v>
      </c>
      <c r="K30" t="s">
        <v>279</v>
      </c>
      <c r="L30">
        <v>1191</v>
      </c>
      <c r="N30">
        <v>1013</v>
      </c>
      <c r="O30" t="s">
        <v>266</v>
      </c>
      <c r="P30" t="s">
        <v>266</v>
      </c>
      <c r="Q30">
        <v>1</v>
      </c>
      <c r="W30">
        <v>0</v>
      </c>
      <c r="X30">
        <v>-784637506</v>
      </c>
      <c r="Y30">
        <v>187.55</v>
      </c>
      <c r="AA30">
        <v>0</v>
      </c>
      <c r="AB30">
        <v>0</v>
      </c>
      <c r="AC30">
        <v>0</v>
      </c>
      <c r="AD30">
        <v>59.26</v>
      </c>
      <c r="AE30">
        <v>0</v>
      </c>
      <c r="AF30">
        <v>0</v>
      </c>
      <c r="AG30">
        <v>0</v>
      </c>
      <c r="AH30">
        <v>8.74</v>
      </c>
      <c r="AI30">
        <v>1</v>
      </c>
      <c r="AJ30">
        <v>1</v>
      </c>
      <c r="AK30">
        <v>1</v>
      </c>
      <c r="AL30">
        <v>6.78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187.55</v>
      </c>
      <c r="AU30" t="s">
        <v>6</v>
      </c>
      <c r="AV30">
        <v>1</v>
      </c>
      <c r="AW30">
        <v>2</v>
      </c>
      <c r="AX30">
        <v>34753198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39.3855</v>
      </c>
      <c r="CY30">
        <f>AD30</f>
        <v>59.26</v>
      </c>
      <c r="CZ30">
        <f>AH30</f>
        <v>8.74</v>
      </c>
      <c r="DA30">
        <f>AL30</f>
        <v>6.78</v>
      </c>
      <c r="DB30">
        <v>0</v>
      </c>
      <c r="GQ30">
        <v>-1</v>
      </c>
      <c r="GR30">
        <v>-1</v>
      </c>
    </row>
    <row r="31" spans="1:200" x14ac:dyDescent="0.2">
      <c r="A31">
        <f>ROW(Source!A33)</f>
        <v>33</v>
      </c>
      <c r="B31">
        <v>34753102</v>
      </c>
      <c r="C31">
        <v>34753186</v>
      </c>
      <c r="D31">
        <v>31709492</v>
      </c>
      <c r="E31">
        <v>1</v>
      </c>
      <c r="F31">
        <v>1</v>
      </c>
      <c r="G31">
        <v>1</v>
      </c>
      <c r="H31">
        <v>1</v>
      </c>
      <c r="I31" t="s">
        <v>267</v>
      </c>
      <c r="J31" t="s">
        <v>6</v>
      </c>
      <c r="K31" t="s">
        <v>268</v>
      </c>
      <c r="L31">
        <v>1191</v>
      </c>
      <c r="N31">
        <v>1013</v>
      </c>
      <c r="O31" t="s">
        <v>266</v>
      </c>
      <c r="P31" t="s">
        <v>266</v>
      </c>
      <c r="Q31">
        <v>1</v>
      </c>
      <c r="W31">
        <v>0</v>
      </c>
      <c r="X31">
        <v>-1417349443</v>
      </c>
      <c r="Y31">
        <v>5.33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6.78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5.33</v>
      </c>
      <c r="AU31" t="s">
        <v>6</v>
      </c>
      <c r="AV31">
        <v>2</v>
      </c>
      <c r="AW31">
        <v>2</v>
      </c>
      <c r="AX31">
        <v>34753199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1.1193</v>
      </c>
      <c r="CY31">
        <f>AD31</f>
        <v>0</v>
      </c>
      <c r="CZ31">
        <f>AH31</f>
        <v>0</v>
      </c>
      <c r="DA31">
        <f>AL31</f>
        <v>1</v>
      </c>
      <c r="DB31">
        <v>0</v>
      </c>
      <c r="GQ31">
        <v>-1</v>
      </c>
      <c r="GR31">
        <v>-1</v>
      </c>
    </row>
    <row r="32" spans="1:200" x14ac:dyDescent="0.2">
      <c r="A32">
        <f>ROW(Source!A33)</f>
        <v>33</v>
      </c>
      <c r="B32">
        <v>34753102</v>
      </c>
      <c r="C32">
        <v>34753186</v>
      </c>
      <c r="D32">
        <v>31527047</v>
      </c>
      <c r="E32">
        <v>1</v>
      </c>
      <c r="F32">
        <v>1</v>
      </c>
      <c r="G32">
        <v>1</v>
      </c>
      <c r="H32">
        <v>2</v>
      </c>
      <c r="I32" t="s">
        <v>269</v>
      </c>
      <c r="J32" t="s">
        <v>270</v>
      </c>
      <c r="K32" t="s">
        <v>271</v>
      </c>
      <c r="L32">
        <v>1368</v>
      </c>
      <c r="N32">
        <v>1011</v>
      </c>
      <c r="O32" t="s">
        <v>272</v>
      </c>
      <c r="P32" t="s">
        <v>272</v>
      </c>
      <c r="Q32">
        <v>1</v>
      </c>
      <c r="W32">
        <v>0</v>
      </c>
      <c r="X32">
        <v>1188625873</v>
      </c>
      <c r="Y32">
        <v>1.76</v>
      </c>
      <c r="AA32">
        <v>0</v>
      </c>
      <c r="AB32">
        <v>211.94</v>
      </c>
      <c r="AC32">
        <v>13.5</v>
      </c>
      <c r="AD32">
        <v>0</v>
      </c>
      <c r="AE32">
        <v>0</v>
      </c>
      <c r="AF32">
        <v>31.26</v>
      </c>
      <c r="AG32">
        <v>13.5</v>
      </c>
      <c r="AH32">
        <v>0</v>
      </c>
      <c r="AI32">
        <v>1</v>
      </c>
      <c r="AJ32">
        <v>6.78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1.76</v>
      </c>
      <c r="AU32" t="s">
        <v>6</v>
      </c>
      <c r="AV32">
        <v>0</v>
      </c>
      <c r="AW32">
        <v>2</v>
      </c>
      <c r="AX32">
        <v>34753200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0.36959999999999998</v>
      </c>
      <c r="CY32">
        <f>AB32</f>
        <v>211.94</v>
      </c>
      <c r="CZ32">
        <f>AF32</f>
        <v>31.26</v>
      </c>
      <c r="DA32">
        <f>AJ32</f>
        <v>6.78</v>
      </c>
      <c r="DB32">
        <v>0</v>
      </c>
      <c r="GQ32">
        <v>-1</v>
      </c>
      <c r="GR32">
        <v>-1</v>
      </c>
    </row>
    <row r="33" spans="1:200" x14ac:dyDescent="0.2">
      <c r="A33">
        <f>ROW(Source!A33)</f>
        <v>33</v>
      </c>
      <c r="B33">
        <v>34753102</v>
      </c>
      <c r="C33">
        <v>34753186</v>
      </c>
      <c r="D33">
        <v>31528142</v>
      </c>
      <c r="E33">
        <v>1</v>
      </c>
      <c r="F33">
        <v>1</v>
      </c>
      <c r="G33">
        <v>1</v>
      </c>
      <c r="H33">
        <v>2</v>
      </c>
      <c r="I33" t="s">
        <v>273</v>
      </c>
      <c r="J33" t="s">
        <v>274</v>
      </c>
      <c r="K33" t="s">
        <v>275</v>
      </c>
      <c r="L33">
        <v>1368</v>
      </c>
      <c r="N33">
        <v>1011</v>
      </c>
      <c r="O33" t="s">
        <v>272</v>
      </c>
      <c r="P33" t="s">
        <v>272</v>
      </c>
      <c r="Q33">
        <v>1</v>
      </c>
      <c r="W33">
        <v>0</v>
      </c>
      <c r="X33">
        <v>1372534845</v>
      </c>
      <c r="Y33">
        <v>3.57</v>
      </c>
      <c r="AA33">
        <v>0</v>
      </c>
      <c r="AB33">
        <v>445.51</v>
      </c>
      <c r="AC33">
        <v>11.6</v>
      </c>
      <c r="AD33">
        <v>0</v>
      </c>
      <c r="AE33">
        <v>0</v>
      </c>
      <c r="AF33">
        <v>65.709999999999994</v>
      </c>
      <c r="AG33">
        <v>11.6</v>
      </c>
      <c r="AH33">
        <v>0</v>
      </c>
      <c r="AI33">
        <v>1</v>
      </c>
      <c r="AJ33">
        <v>6.78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3.57</v>
      </c>
      <c r="AU33" t="s">
        <v>6</v>
      </c>
      <c r="AV33">
        <v>0</v>
      </c>
      <c r="AW33">
        <v>2</v>
      </c>
      <c r="AX33">
        <v>34753201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Y33*Source!I33</f>
        <v>0.74969999999999992</v>
      </c>
      <c r="CY33">
        <f>AB33</f>
        <v>445.51</v>
      </c>
      <c r="CZ33">
        <f>AF33</f>
        <v>65.709999999999994</v>
      </c>
      <c r="DA33">
        <f>AJ33</f>
        <v>6.78</v>
      </c>
      <c r="DB33">
        <v>0</v>
      </c>
      <c r="GQ33">
        <v>-1</v>
      </c>
      <c r="GR33">
        <v>-1</v>
      </c>
    </row>
    <row r="34" spans="1:200" x14ac:dyDescent="0.2">
      <c r="A34">
        <f>ROW(Source!A33)</f>
        <v>33</v>
      </c>
      <c r="B34">
        <v>34753102</v>
      </c>
      <c r="C34">
        <v>34753186</v>
      </c>
      <c r="D34">
        <v>31446660</v>
      </c>
      <c r="E34">
        <v>1</v>
      </c>
      <c r="F34">
        <v>1</v>
      </c>
      <c r="G34">
        <v>1</v>
      </c>
      <c r="H34">
        <v>3</v>
      </c>
      <c r="I34" t="s">
        <v>280</v>
      </c>
      <c r="J34" t="s">
        <v>281</v>
      </c>
      <c r="K34" t="s">
        <v>282</v>
      </c>
      <c r="L34">
        <v>1301</v>
      </c>
      <c r="N34">
        <v>1003</v>
      </c>
      <c r="O34" t="s">
        <v>283</v>
      </c>
      <c r="P34" t="s">
        <v>283</v>
      </c>
      <c r="Q34">
        <v>1</v>
      </c>
      <c r="W34">
        <v>0</v>
      </c>
      <c r="X34">
        <v>751777312</v>
      </c>
      <c r="Y34">
        <v>347</v>
      </c>
      <c r="AA34">
        <v>43.26</v>
      </c>
      <c r="AB34">
        <v>0</v>
      </c>
      <c r="AC34">
        <v>0</v>
      </c>
      <c r="AD34">
        <v>0</v>
      </c>
      <c r="AE34">
        <v>6.38</v>
      </c>
      <c r="AF34">
        <v>0</v>
      </c>
      <c r="AG34">
        <v>0</v>
      </c>
      <c r="AH34">
        <v>0</v>
      </c>
      <c r="AI34">
        <v>6.78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347</v>
      </c>
      <c r="AU34" t="s">
        <v>6</v>
      </c>
      <c r="AV34">
        <v>0</v>
      </c>
      <c r="AW34">
        <v>2</v>
      </c>
      <c r="AX34">
        <v>34753202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Y34*Source!I33</f>
        <v>72.86999999999999</v>
      </c>
      <c r="CY34">
        <f t="shared" ref="CY34:CY40" si="4">AA34</f>
        <v>43.26</v>
      </c>
      <c r="CZ34">
        <f t="shared" ref="CZ34:CZ40" si="5">AE34</f>
        <v>6.38</v>
      </c>
      <c r="DA34">
        <f t="shared" ref="DA34:DA40" si="6">AI34</f>
        <v>6.78</v>
      </c>
      <c r="DB34">
        <v>0</v>
      </c>
      <c r="DH34">
        <f>Source!I33*SmtRes!Y34</f>
        <v>72.86999999999999</v>
      </c>
      <c r="DI34">
        <f t="shared" ref="DI34:DI40" si="7">AA34</f>
        <v>43.26</v>
      </c>
      <c r="DJ34">
        <f>EtalonRes!Y34</f>
        <v>6.38</v>
      </c>
      <c r="DK34">
        <f>Source!BC33</f>
        <v>6.78</v>
      </c>
      <c r="GQ34">
        <v>-1</v>
      </c>
      <c r="GR34">
        <v>-1</v>
      </c>
    </row>
    <row r="35" spans="1:200" x14ac:dyDescent="0.2">
      <c r="A35">
        <f>ROW(Source!A33)</f>
        <v>33</v>
      </c>
      <c r="B35">
        <v>34753102</v>
      </c>
      <c r="C35">
        <v>34753186</v>
      </c>
      <c r="D35">
        <v>31446661</v>
      </c>
      <c r="E35">
        <v>1</v>
      </c>
      <c r="F35">
        <v>1</v>
      </c>
      <c r="G35">
        <v>1</v>
      </c>
      <c r="H35">
        <v>3</v>
      </c>
      <c r="I35" t="s">
        <v>284</v>
      </c>
      <c r="J35" t="s">
        <v>285</v>
      </c>
      <c r="K35" t="s">
        <v>286</v>
      </c>
      <c r="L35">
        <v>1301</v>
      </c>
      <c r="N35">
        <v>1003</v>
      </c>
      <c r="O35" t="s">
        <v>283</v>
      </c>
      <c r="P35" t="s">
        <v>283</v>
      </c>
      <c r="Q35">
        <v>1</v>
      </c>
      <c r="W35">
        <v>0</v>
      </c>
      <c r="X35">
        <v>1744203244</v>
      </c>
      <c r="Y35">
        <v>71</v>
      </c>
      <c r="AA35">
        <v>53.9</v>
      </c>
      <c r="AB35">
        <v>0</v>
      </c>
      <c r="AC35">
        <v>0</v>
      </c>
      <c r="AD35">
        <v>0</v>
      </c>
      <c r="AE35">
        <v>7.95</v>
      </c>
      <c r="AF35">
        <v>0</v>
      </c>
      <c r="AG35">
        <v>0</v>
      </c>
      <c r="AH35">
        <v>0</v>
      </c>
      <c r="AI35">
        <v>6.78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71</v>
      </c>
      <c r="AU35" t="s">
        <v>6</v>
      </c>
      <c r="AV35">
        <v>0</v>
      </c>
      <c r="AW35">
        <v>2</v>
      </c>
      <c r="AX35">
        <v>34753203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Y35*Source!I33</f>
        <v>14.91</v>
      </c>
      <c r="CY35">
        <f t="shared" si="4"/>
        <v>53.9</v>
      </c>
      <c r="CZ35">
        <f t="shared" si="5"/>
        <v>7.95</v>
      </c>
      <c r="DA35">
        <f t="shared" si="6"/>
        <v>6.78</v>
      </c>
      <c r="DB35">
        <v>0</v>
      </c>
      <c r="DH35">
        <f>Source!I33*SmtRes!Y35</f>
        <v>14.91</v>
      </c>
      <c r="DI35">
        <f t="shared" si="7"/>
        <v>53.9</v>
      </c>
      <c r="DJ35">
        <f>EtalonRes!Y35</f>
        <v>7.95</v>
      </c>
      <c r="DK35">
        <f>Source!BC33</f>
        <v>6.78</v>
      </c>
      <c r="GQ35">
        <v>-1</v>
      </c>
      <c r="GR35">
        <v>-1</v>
      </c>
    </row>
    <row r="36" spans="1:200" x14ac:dyDescent="0.2">
      <c r="A36">
        <f>ROW(Source!A33)</f>
        <v>33</v>
      </c>
      <c r="B36">
        <v>34753102</v>
      </c>
      <c r="C36">
        <v>34753186</v>
      </c>
      <c r="D36">
        <v>31446749</v>
      </c>
      <c r="E36">
        <v>1</v>
      </c>
      <c r="F36">
        <v>1</v>
      </c>
      <c r="G36">
        <v>1</v>
      </c>
      <c r="H36">
        <v>3</v>
      </c>
      <c r="I36" t="s">
        <v>287</v>
      </c>
      <c r="J36" t="s">
        <v>288</v>
      </c>
      <c r="K36" t="s">
        <v>289</v>
      </c>
      <c r="L36">
        <v>1302</v>
      </c>
      <c r="N36">
        <v>1003</v>
      </c>
      <c r="O36" t="s">
        <v>92</v>
      </c>
      <c r="P36" t="s">
        <v>92</v>
      </c>
      <c r="Q36">
        <v>10</v>
      </c>
      <c r="W36">
        <v>0</v>
      </c>
      <c r="X36">
        <v>-405326455</v>
      </c>
      <c r="Y36">
        <v>21.4</v>
      </c>
      <c r="AA36">
        <v>434.6</v>
      </c>
      <c r="AB36">
        <v>0</v>
      </c>
      <c r="AC36">
        <v>0</v>
      </c>
      <c r="AD36">
        <v>0</v>
      </c>
      <c r="AE36">
        <v>64.099999999999994</v>
      </c>
      <c r="AF36">
        <v>0</v>
      </c>
      <c r="AG36">
        <v>0</v>
      </c>
      <c r="AH36">
        <v>0</v>
      </c>
      <c r="AI36">
        <v>6.78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21.4</v>
      </c>
      <c r="AU36" t="s">
        <v>6</v>
      </c>
      <c r="AV36">
        <v>0</v>
      </c>
      <c r="AW36">
        <v>2</v>
      </c>
      <c r="AX36">
        <v>34753204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Y36*Source!I33</f>
        <v>4.4939999999999998</v>
      </c>
      <c r="CY36">
        <f t="shared" si="4"/>
        <v>434.6</v>
      </c>
      <c r="CZ36">
        <f t="shared" si="5"/>
        <v>64.099999999999994</v>
      </c>
      <c r="DA36">
        <f t="shared" si="6"/>
        <v>6.78</v>
      </c>
      <c r="DB36">
        <v>0</v>
      </c>
      <c r="DH36">
        <f>Source!I33*SmtRes!Y36</f>
        <v>4.4939999999999998</v>
      </c>
      <c r="DI36">
        <f t="shared" si="7"/>
        <v>434.6</v>
      </c>
      <c r="DJ36">
        <f>EtalonRes!Y36</f>
        <v>64.099999999999994</v>
      </c>
      <c r="DK36">
        <f>Source!BC33</f>
        <v>6.78</v>
      </c>
      <c r="GQ36">
        <v>-1</v>
      </c>
      <c r="GR36">
        <v>-1</v>
      </c>
    </row>
    <row r="37" spans="1:200" x14ac:dyDescent="0.2">
      <c r="A37">
        <f>ROW(Source!A33)</f>
        <v>33</v>
      </c>
      <c r="B37">
        <v>34753102</v>
      </c>
      <c r="C37">
        <v>34753186</v>
      </c>
      <c r="D37">
        <v>31449174</v>
      </c>
      <c r="E37">
        <v>1</v>
      </c>
      <c r="F37">
        <v>1</v>
      </c>
      <c r="G37">
        <v>1</v>
      </c>
      <c r="H37">
        <v>3</v>
      </c>
      <c r="I37" t="s">
        <v>290</v>
      </c>
      <c r="J37" t="s">
        <v>291</v>
      </c>
      <c r="K37" t="s">
        <v>292</v>
      </c>
      <c r="L37">
        <v>1358</v>
      </c>
      <c r="N37">
        <v>1010</v>
      </c>
      <c r="O37" t="s">
        <v>293</v>
      </c>
      <c r="P37" t="s">
        <v>293</v>
      </c>
      <c r="Q37">
        <v>10</v>
      </c>
      <c r="W37">
        <v>0</v>
      </c>
      <c r="X37">
        <v>-858120743</v>
      </c>
      <c r="Y37">
        <v>61.2</v>
      </c>
      <c r="AA37">
        <v>47.66</v>
      </c>
      <c r="AB37">
        <v>0</v>
      </c>
      <c r="AC37">
        <v>0</v>
      </c>
      <c r="AD37">
        <v>0</v>
      </c>
      <c r="AE37">
        <v>7.03</v>
      </c>
      <c r="AF37">
        <v>0</v>
      </c>
      <c r="AG37">
        <v>0</v>
      </c>
      <c r="AH37">
        <v>0</v>
      </c>
      <c r="AI37">
        <v>6.78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6</v>
      </c>
      <c r="AT37">
        <v>61.2</v>
      </c>
      <c r="AU37" t="s">
        <v>6</v>
      </c>
      <c r="AV37">
        <v>0</v>
      </c>
      <c r="AW37">
        <v>2</v>
      </c>
      <c r="AX37">
        <v>34753205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Y37*Source!I33</f>
        <v>12.852</v>
      </c>
      <c r="CY37">
        <f t="shared" si="4"/>
        <v>47.66</v>
      </c>
      <c r="CZ37">
        <f t="shared" si="5"/>
        <v>7.03</v>
      </c>
      <c r="DA37">
        <f t="shared" si="6"/>
        <v>6.78</v>
      </c>
      <c r="DB37">
        <v>0</v>
      </c>
      <c r="DH37">
        <f>Source!I33*SmtRes!Y37</f>
        <v>12.852</v>
      </c>
      <c r="DI37">
        <f t="shared" si="7"/>
        <v>47.66</v>
      </c>
      <c r="DJ37">
        <f>EtalonRes!Y37</f>
        <v>7.03</v>
      </c>
      <c r="DK37">
        <f>Source!BC33</f>
        <v>6.78</v>
      </c>
      <c r="GQ37">
        <v>-1</v>
      </c>
      <c r="GR37">
        <v>-1</v>
      </c>
    </row>
    <row r="38" spans="1:200" x14ac:dyDescent="0.2">
      <c r="A38">
        <f>ROW(Source!A33)</f>
        <v>33</v>
      </c>
      <c r="B38">
        <v>34753102</v>
      </c>
      <c r="C38">
        <v>34753186</v>
      </c>
      <c r="D38">
        <v>31441575</v>
      </c>
      <c r="E38">
        <v>17</v>
      </c>
      <c r="F38">
        <v>1</v>
      </c>
      <c r="G38">
        <v>1</v>
      </c>
      <c r="H38">
        <v>3</v>
      </c>
      <c r="I38" t="s">
        <v>49</v>
      </c>
      <c r="J38" t="s">
        <v>6</v>
      </c>
      <c r="K38" t="s">
        <v>50</v>
      </c>
      <c r="L38">
        <v>1669</v>
      </c>
      <c r="N38">
        <v>1013</v>
      </c>
      <c r="O38" t="s">
        <v>51</v>
      </c>
      <c r="P38" t="s">
        <v>51</v>
      </c>
      <c r="Q38">
        <v>1</v>
      </c>
      <c r="W38">
        <v>0</v>
      </c>
      <c r="X38">
        <v>220556825</v>
      </c>
      <c r="Y38">
        <v>47.619047999999999</v>
      </c>
      <c r="AA38">
        <v>17838.66</v>
      </c>
      <c r="AB38">
        <v>0</v>
      </c>
      <c r="AC38">
        <v>0</v>
      </c>
      <c r="AD38">
        <v>0</v>
      </c>
      <c r="AE38">
        <v>2683.69</v>
      </c>
      <c r="AF38">
        <v>0</v>
      </c>
      <c r="AG38">
        <v>0</v>
      </c>
      <c r="AH38">
        <v>0</v>
      </c>
      <c r="AI38">
        <v>6.78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1</v>
      </c>
      <c r="AQ38">
        <v>0</v>
      </c>
      <c r="AR38">
        <v>0</v>
      </c>
      <c r="AS38" t="s">
        <v>6</v>
      </c>
      <c r="AT38">
        <v>47.619047999999999</v>
      </c>
      <c r="AU38" t="s">
        <v>6</v>
      </c>
      <c r="AV38">
        <v>0</v>
      </c>
      <c r="AW38">
        <v>2</v>
      </c>
      <c r="AX38">
        <v>34753206</v>
      </c>
      <c r="AY38">
        <v>2</v>
      </c>
      <c r="AZ38">
        <v>22528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Y38*Source!I33</f>
        <v>10.00000008</v>
      </c>
      <c r="CY38">
        <f t="shared" si="4"/>
        <v>17838.66</v>
      </c>
      <c r="CZ38">
        <f t="shared" si="5"/>
        <v>2683.69</v>
      </c>
      <c r="DA38">
        <f t="shared" si="6"/>
        <v>6.78</v>
      </c>
      <c r="DB38">
        <v>0</v>
      </c>
      <c r="DH38">
        <f>Source!I33*SmtRes!Y38</f>
        <v>10.00000008</v>
      </c>
      <c r="DI38">
        <f t="shared" si="7"/>
        <v>17838.66</v>
      </c>
      <c r="DJ38">
        <f>EtalonRes!Y38</f>
        <v>0</v>
      </c>
      <c r="DK38">
        <f>Source!BC33</f>
        <v>6.78</v>
      </c>
      <c r="GP38">
        <v>1</v>
      </c>
      <c r="GQ38">
        <v>-1</v>
      </c>
      <c r="GR38">
        <v>-1</v>
      </c>
    </row>
    <row r="39" spans="1:200" x14ac:dyDescent="0.2">
      <c r="A39">
        <f>ROW(Source!A33)</f>
        <v>33</v>
      </c>
      <c r="B39">
        <v>34753102</v>
      </c>
      <c r="C39">
        <v>34753186</v>
      </c>
      <c r="D39">
        <v>31476877</v>
      </c>
      <c r="E39">
        <v>1</v>
      </c>
      <c r="F39">
        <v>1</v>
      </c>
      <c r="G39">
        <v>1</v>
      </c>
      <c r="H39">
        <v>3</v>
      </c>
      <c r="I39" t="s">
        <v>294</v>
      </c>
      <c r="J39" t="s">
        <v>295</v>
      </c>
      <c r="K39" t="s">
        <v>296</v>
      </c>
      <c r="L39">
        <v>1355</v>
      </c>
      <c r="N39">
        <v>1010</v>
      </c>
      <c r="O39" t="s">
        <v>297</v>
      </c>
      <c r="P39" t="s">
        <v>297</v>
      </c>
      <c r="Q39">
        <v>100</v>
      </c>
      <c r="W39">
        <v>0</v>
      </c>
      <c r="X39">
        <v>1709713925</v>
      </c>
      <c r="Y39">
        <v>8</v>
      </c>
      <c r="AA39">
        <v>339</v>
      </c>
      <c r="AB39">
        <v>0</v>
      </c>
      <c r="AC39">
        <v>0</v>
      </c>
      <c r="AD39">
        <v>0</v>
      </c>
      <c r="AE39">
        <v>50</v>
      </c>
      <c r="AF39">
        <v>0</v>
      </c>
      <c r="AG39">
        <v>0</v>
      </c>
      <c r="AH39">
        <v>0</v>
      </c>
      <c r="AI39">
        <v>6.78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8</v>
      </c>
      <c r="AU39" t="s">
        <v>6</v>
      </c>
      <c r="AV39">
        <v>0</v>
      </c>
      <c r="AW39">
        <v>2</v>
      </c>
      <c r="AX39">
        <v>34753207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Y39*Source!I33</f>
        <v>1.68</v>
      </c>
      <c r="CY39">
        <f t="shared" si="4"/>
        <v>339</v>
      </c>
      <c r="CZ39">
        <f t="shared" si="5"/>
        <v>50</v>
      </c>
      <c r="DA39">
        <f t="shared" si="6"/>
        <v>6.78</v>
      </c>
      <c r="DB39">
        <v>0</v>
      </c>
      <c r="DH39">
        <f>Source!I33*SmtRes!Y39</f>
        <v>1.68</v>
      </c>
      <c r="DI39">
        <f t="shared" si="7"/>
        <v>339</v>
      </c>
      <c r="DJ39">
        <f>EtalonRes!Y39</f>
        <v>50</v>
      </c>
      <c r="DK39">
        <f>Source!BC33</f>
        <v>6.78</v>
      </c>
      <c r="GQ39">
        <v>-1</v>
      </c>
      <c r="GR39">
        <v>-1</v>
      </c>
    </row>
    <row r="40" spans="1:200" x14ac:dyDescent="0.2">
      <c r="A40">
        <f>ROW(Source!A33)</f>
        <v>33</v>
      </c>
      <c r="B40">
        <v>34753102</v>
      </c>
      <c r="C40">
        <v>34753186</v>
      </c>
      <c r="D40">
        <v>31483328</v>
      </c>
      <c r="E40">
        <v>1</v>
      </c>
      <c r="F40">
        <v>1</v>
      </c>
      <c r="G40">
        <v>1</v>
      </c>
      <c r="H40">
        <v>3</v>
      </c>
      <c r="I40" t="s">
        <v>298</v>
      </c>
      <c r="J40" t="s">
        <v>299</v>
      </c>
      <c r="K40" t="s">
        <v>300</v>
      </c>
      <c r="L40">
        <v>1354</v>
      </c>
      <c r="N40">
        <v>1010</v>
      </c>
      <c r="O40" t="s">
        <v>301</v>
      </c>
      <c r="P40" t="s">
        <v>301</v>
      </c>
      <c r="Q40">
        <v>1</v>
      </c>
      <c r="W40">
        <v>0</v>
      </c>
      <c r="X40">
        <v>-1018551266</v>
      </c>
      <c r="Y40">
        <v>92</v>
      </c>
      <c r="AA40">
        <v>454.26</v>
      </c>
      <c r="AB40">
        <v>0</v>
      </c>
      <c r="AC40">
        <v>0</v>
      </c>
      <c r="AD40">
        <v>0</v>
      </c>
      <c r="AE40">
        <v>67</v>
      </c>
      <c r="AF40">
        <v>0</v>
      </c>
      <c r="AG40">
        <v>0</v>
      </c>
      <c r="AH40">
        <v>0</v>
      </c>
      <c r="AI40">
        <v>6.78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6</v>
      </c>
      <c r="AT40">
        <v>92</v>
      </c>
      <c r="AU40" t="s">
        <v>6</v>
      </c>
      <c r="AV40">
        <v>0</v>
      </c>
      <c r="AW40">
        <v>2</v>
      </c>
      <c r="AX40">
        <v>34753208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Y40*Source!I33</f>
        <v>19.32</v>
      </c>
      <c r="CY40">
        <f t="shared" si="4"/>
        <v>454.26</v>
      </c>
      <c r="CZ40">
        <f t="shared" si="5"/>
        <v>67</v>
      </c>
      <c r="DA40">
        <f t="shared" si="6"/>
        <v>6.78</v>
      </c>
      <c r="DB40">
        <v>0</v>
      </c>
      <c r="DH40">
        <f>Source!I33*SmtRes!Y40</f>
        <v>19.32</v>
      </c>
      <c r="DI40">
        <f t="shared" si="7"/>
        <v>454.26</v>
      </c>
      <c r="DJ40">
        <f>EtalonRes!Y40</f>
        <v>67</v>
      </c>
      <c r="DK40">
        <f>Source!BC33</f>
        <v>6.78</v>
      </c>
      <c r="GQ40">
        <v>-1</v>
      </c>
      <c r="GR40">
        <v>-1</v>
      </c>
    </row>
    <row r="41" spans="1:200" x14ac:dyDescent="0.2">
      <c r="A41">
        <f>ROW(Source!A36)</f>
        <v>36</v>
      </c>
      <c r="B41">
        <v>34753101</v>
      </c>
      <c r="C41">
        <v>34753210</v>
      </c>
      <c r="D41">
        <v>31709863</v>
      </c>
      <c r="E41">
        <v>1</v>
      </c>
      <c r="F41">
        <v>1</v>
      </c>
      <c r="G41">
        <v>1</v>
      </c>
      <c r="H41">
        <v>1</v>
      </c>
      <c r="I41" t="s">
        <v>302</v>
      </c>
      <c r="J41" t="s">
        <v>6</v>
      </c>
      <c r="K41" t="s">
        <v>303</v>
      </c>
      <c r="L41">
        <v>1191</v>
      </c>
      <c r="N41">
        <v>1013</v>
      </c>
      <c r="O41" t="s">
        <v>266</v>
      </c>
      <c r="P41" t="s">
        <v>266</v>
      </c>
      <c r="Q41">
        <v>1</v>
      </c>
      <c r="W41">
        <v>0</v>
      </c>
      <c r="X41">
        <v>-400197608</v>
      </c>
      <c r="Y41">
        <v>21.26</v>
      </c>
      <c r="AA41">
        <v>0</v>
      </c>
      <c r="AB41">
        <v>0</v>
      </c>
      <c r="AC41">
        <v>0</v>
      </c>
      <c r="AD41">
        <v>8.5299999999999994</v>
      </c>
      <c r="AE41">
        <v>0</v>
      </c>
      <c r="AF41">
        <v>0</v>
      </c>
      <c r="AG41">
        <v>0</v>
      </c>
      <c r="AH41">
        <v>8.5299999999999994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21.26</v>
      </c>
      <c r="AU41" t="s">
        <v>6</v>
      </c>
      <c r="AV41">
        <v>1</v>
      </c>
      <c r="AW41">
        <v>2</v>
      </c>
      <c r="AX41">
        <v>34753218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Y41*Source!I36</f>
        <v>3.0827</v>
      </c>
      <c r="CY41">
        <f>AD41</f>
        <v>8.5299999999999994</v>
      </c>
      <c r="CZ41">
        <f>AH41</f>
        <v>8.5299999999999994</v>
      </c>
      <c r="DA41">
        <f>AL41</f>
        <v>1</v>
      </c>
      <c r="DB41">
        <v>0</v>
      </c>
      <c r="GQ41">
        <v>-1</v>
      </c>
      <c r="GR41">
        <v>-1</v>
      </c>
    </row>
    <row r="42" spans="1:200" x14ac:dyDescent="0.2">
      <c r="A42">
        <f>ROW(Source!A36)</f>
        <v>36</v>
      </c>
      <c r="B42">
        <v>34753101</v>
      </c>
      <c r="C42">
        <v>34753210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267</v>
      </c>
      <c r="J42" t="s">
        <v>6</v>
      </c>
      <c r="K42" t="s">
        <v>268</v>
      </c>
      <c r="L42">
        <v>1191</v>
      </c>
      <c r="N42">
        <v>1013</v>
      </c>
      <c r="O42" t="s">
        <v>266</v>
      </c>
      <c r="P42" t="s">
        <v>266</v>
      </c>
      <c r="Q42">
        <v>1</v>
      </c>
      <c r="W42">
        <v>0</v>
      </c>
      <c r="X42">
        <v>-1417349443</v>
      </c>
      <c r="Y42">
        <v>0.24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6</v>
      </c>
      <c r="AT42">
        <v>0.24</v>
      </c>
      <c r="AU42" t="s">
        <v>6</v>
      </c>
      <c r="AV42">
        <v>2</v>
      </c>
      <c r="AW42">
        <v>2</v>
      </c>
      <c r="AX42">
        <v>34753219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Y42*Source!I36</f>
        <v>3.4799999999999998E-2</v>
      </c>
      <c r="CY42">
        <f>AD42</f>
        <v>0</v>
      </c>
      <c r="CZ42">
        <f>AH42</f>
        <v>0</v>
      </c>
      <c r="DA42">
        <f>AL42</f>
        <v>1</v>
      </c>
      <c r="DB42">
        <v>0</v>
      </c>
      <c r="GQ42">
        <v>-1</v>
      </c>
      <c r="GR42">
        <v>-1</v>
      </c>
    </row>
    <row r="43" spans="1:200" x14ac:dyDescent="0.2">
      <c r="A43">
        <f>ROW(Source!A36)</f>
        <v>36</v>
      </c>
      <c r="B43">
        <v>34753101</v>
      </c>
      <c r="C43">
        <v>34753210</v>
      </c>
      <c r="D43">
        <v>31527047</v>
      </c>
      <c r="E43">
        <v>1</v>
      </c>
      <c r="F43">
        <v>1</v>
      </c>
      <c r="G43">
        <v>1</v>
      </c>
      <c r="H43">
        <v>2</v>
      </c>
      <c r="I43" t="s">
        <v>269</v>
      </c>
      <c r="J43" t="s">
        <v>270</v>
      </c>
      <c r="K43" t="s">
        <v>271</v>
      </c>
      <c r="L43">
        <v>1368</v>
      </c>
      <c r="N43">
        <v>1011</v>
      </c>
      <c r="O43" t="s">
        <v>272</v>
      </c>
      <c r="P43" t="s">
        <v>272</v>
      </c>
      <c r="Q43">
        <v>1</v>
      </c>
      <c r="W43">
        <v>0</v>
      </c>
      <c r="X43">
        <v>1188625873</v>
      </c>
      <c r="Y43">
        <v>0.05</v>
      </c>
      <c r="AA43">
        <v>0</v>
      </c>
      <c r="AB43">
        <v>31.26</v>
      </c>
      <c r="AC43">
        <v>13.5</v>
      </c>
      <c r="AD43">
        <v>0</v>
      </c>
      <c r="AE43">
        <v>0</v>
      </c>
      <c r="AF43">
        <v>31.26</v>
      </c>
      <c r="AG43">
        <v>13.5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6</v>
      </c>
      <c r="AT43">
        <v>0.05</v>
      </c>
      <c r="AU43" t="s">
        <v>6</v>
      </c>
      <c r="AV43">
        <v>0</v>
      </c>
      <c r="AW43">
        <v>2</v>
      </c>
      <c r="AX43">
        <v>34753220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7.2499999999999995E-3</v>
      </c>
      <c r="CY43">
        <f>AB43</f>
        <v>31.26</v>
      </c>
      <c r="CZ43">
        <f>AF43</f>
        <v>31.26</v>
      </c>
      <c r="DA43">
        <f>AJ43</f>
        <v>1</v>
      </c>
      <c r="DB43">
        <v>0</v>
      </c>
      <c r="GQ43">
        <v>-1</v>
      </c>
      <c r="GR43">
        <v>-1</v>
      </c>
    </row>
    <row r="44" spans="1:200" x14ac:dyDescent="0.2">
      <c r="A44">
        <f>ROW(Source!A36)</f>
        <v>36</v>
      </c>
      <c r="B44">
        <v>34753101</v>
      </c>
      <c r="C44">
        <v>34753210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273</v>
      </c>
      <c r="J44" t="s">
        <v>274</v>
      </c>
      <c r="K44" t="s">
        <v>275</v>
      </c>
      <c r="L44">
        <v>1368</v>
      </c>
      <c r="N44">
        <v>1011</v>
      </c>
      <c r="O44" t="s">
        <v>272</v>
      </c>
      <c r="P44" t="s">
        <v>272</v>
      </c>
      <c r="Q44">
        <v>1</v>
      </c>
      <c r="W44">
        <v>0</v>
      </c>
      <c r="X44">
        <v>1372534845</v>
      </c>
      <c r="Y44">
        <v>0.19</v>
      </c>
      <c r="AA44">
        <v>0</v>
      </c>
      <c r="AB44">
        <v>65.709999999999994</v>
      </c>
      <c r="AC44">
        <v>11.6</v>
      </c>
      <c r="AD44">
        <v>0</v>
      </c>
      <c r="AE44">
        <v>0</v>
      </c>
      <c r="AF44">
        <v>65.709999999999994</v>
      </c>
      <c r="AG44">
        <v>11.6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6</v>
      </c>
      <c r="AT44">
        <v>0.19</v>
      </c>
      <c r="AU44" t="s">
        <v>6</v>
      </c>
      <c r="AV44">
        <v>0</v>
      </c>
      <c r="AW44">
        <v>2</v>
      </c>
      <c r="AX44">
        <v>34753221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2.7549999999999998E-2</v>
      </c>
      <c r="CY44">
        <f>AB44</f>
        <v>65.709999999999994</v>
      </c>
      <c r="CZ44">
        <f>AF44</f>
        <v>65.709999999999994</v>
      </c>
      <c r="DA44">
        <f>AJ44</f>
        <v>1</v>
      </c>
      <c r="DB44">
        <v>0</v>
      </c>
      <c r="GQ44">
        <v>-1</v>
      </c>
      <c r="GR44">
        <v>-1</v>
      </c>
    </row>
    <row r="45" spans="1:200" x14ac:dyDescent="0.2">
      <c r="A45">
        <f>ROW(Source!A36)</f>
        <v>36</v>
      </c>
      <c r="B45">
        <v>34753101</v>
      </c>
      <c r="C45">
        <v>34753210</v>
      </c>
      <c r="D45">
        <v>31441578</v>
      </c>
      <c r="E45">
        <v>17</v>
      </c>
      <c r="F45">
        <v>1</v>
      </c>
      <c r="G45">
        <v>1</v>
      </c>
      <c r="H45">
        <v>3</v>
      </c>
      <c r="I45" t="s">
        <v>59</v>
      </c>
      <c r="J45" t="s">
        <v>6</v>
      </c>
      <c r="K45" t="s">
        <v>60</v>
      </c>
      <c r="L45">
        <v>1371</v>
      </c>
      <c r="N45">
        <v>1013</v>
      </c>
      <c r="O45" t="s">
        <v>61</v>
      </c>
      <c r="P45" t="s">
        <v>61</v>
      </c>
      <c r="Q45">
        <v>1</v>
      </c>
      <c r="W45">
        <v>0</v>
      </c>
      <c r="X45">
        <v>-135651719</v>
      </c>
      <c r="Y45">
        <v>68.965517000000006</v>
      </c>
      <c r="AA45">
        <v>123.85</v>
      </c>
      <c r="AB45">
        <v>0</v>
      </c>
      <c r="AC45">
        <v>0</v>
      </c>
      <c r="AD45">
        <v>0</v>
      </c>
      <c r="AE45">
        <v>123.85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1</v>
      </c>
      <c r="AQ45">
        <v>0</v>
      </c>
      <c r="AR45">
        <v>0</v>
      </c>
      <c r="AS45" t="s">
        <v>6</v>
      </c>
      <c r="AT45">
        <v>68.965517000000006</v>
      </c>
      <c r="AU45" t="s">
        <v>6</v>
      </c>
      <c r="AV45">
        <v>0</v>
      </c>
      <c r="AW45">
        <v>2</v>
      </c>
      <c r="AX45">
        <v>34753222</v>
      </c>
      <c r="AY45">
        <v>2</v>
      </c>
      <c r="AZ45">
        <v>22528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9.9999999650000007</v>
      </c>
      <c r="CY45">
        <f>AA45</f>
        <v>123.85</v>
      </c>
      <c r="CZ45">
        <f>AE45</f>
        <v>123.85</v>
      </c>
      <c r="DA45">
        <f>AI45</f>
        <v>1</v>
      </c>
      <c r="DB45">
        <v>0</v>
      </c>
      <c r="DH45">
        <f>Source!I36*SmtRes!Y45</f>
        <v>9.9999999650000007</v>
      </c>
      <c r="DI45">
        <f>AA45</f>
        <v>123.85</v>
      </c>
      <c r="DJ45">
        <f>EtalonRes!Y45</f>
        <v>0</v>
      </c>
      <c r="DK45">
        <f>Source!BC36</f>
        <v>1</v>
      </c>
      <c r="GP45">
        <v>1</v>
      </c>
      <c r="GQ45">
        <v>-1</v>
      </c>
      <c r="GR45">
        <v>-1</v>
      </c>
    </row>
    <row r="46" spans="1:200" x14ac:dyDescent="0.2">
      <c r="A46">
        <f>ROW(Source!A36)</f>
        <v>36</v>
      </c>
      <c r="B46">
        <v>34753101</v>
      </c>
      <c r="C46">
        <v>34753210</v>
      </c>
      <c r="D46">
        <v>31476877</v>
      </c>
      <c r="E46">
        <v>1</v>
      </c>
      <c r="F46">
        <v>1</v>
      </c>
      <c r="G46">
        <v>1</v>
      </c>
      <c r="H46">
        <v>3</v>
      </c>
      <c r="I46" t="s">
        <v>294</v>
      </c>
      <c r="J46" t="s">
        <v>295</v>
      </c>
      <c r="K46" t="s">
        <v>296</v>
      </c>
      <c r="L46">
        <v>1355</v>
      </c>
      <c r="N46">
        <v>1010</v>
      </c>
      <c r="O46" t="s">
        <v>297</v>
      </c>
      <c r="P46" t="s">
        <v>297</v>
      </c>
      <c r="Q46">
        <v>100</v>
      </c>
      <c r="W46">
        <v>0</v>
      </c>
      <c r="X46">
        <v>1709713925</v>
      </c>
      <c r="Y46">
        <v>4</v>
      </c>
      <c r="AA46">
        <v>50</v>
      </c>
      <c r="AB46">
        <v>0</v>
      </c>
      <c r="AC46">
        <v>0</v>
      </c>
      <c r="AD46">
        <v>0</v>
      </c>
      <c r="AE46">
        <v>50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6</v>
      </c>
      <c r="AT46">
        <v>4</v>
      </c>
      <c r="AU46" t="s">
        <v>6</v>
      </c>
      <c r="AV46">
        <v>0</v>
      </c>
      <c r="AW46">
        <v>2</v>
      </c>
      <c r="AX46">
        <v>34753223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0.57999999999999996</v>
      </c>
      <c r="CY46">
        <f>AA46</f>
        <v>50</v>
      </c>
      <c r="CZ46">
        <f>AE46</f>
        <v>50</v>
      </c>
      <c r="DA46">
        <f>AI46</f>
        <v>1</v>
      </c>
      <c r="DB46">
        <v>0</v>
      </c>
      <c r="DH46">
        <f>Source!I36*SmtRes!Y46</f>
        <v>0.57999999999999996</v>
      </c>
      <c r="DI46">
        <f>AA46</f>
        <v>50</v>
      </c>
      <c r="DJ46">
        <f>EtalonRes!Y46</f>
        <v>50</v>
      </c>
      <c r="DK46">
        <f>Source!BC36</f>
        <v>1</v>
      </c>
      <c r="GQ46">
        <v>-1</v>
      </c>
      <c r="GR46">
        <v>-1</v>
      </c>
    </row>
    <row r="47" spans="1:200" x14ac:dyDescent="0.2">
      <c r="A47">
        <f>ROW(Source!A36)</f>
        <v>36</v>
      </c>
      <c r="B47">
        <v>34753101</v>
      </c>
      <c r="C47">
        <v>34753210</v>
      </c>
      <c r="D47">
        <v>31483328</v>
      </c>
      <c r="E47">
        <v>1</v>
      </c>
      <c r="F47">
        <v>1</v>
      </c>
      <c r="G47">
        <v>1</v>
      </c>
      <c r="H47">
        <v>3</v>
      </c>
      <c r="I47" t="s">
        <v>298</v>
      </c>
      <c r="J47" t="s">
        <v>299</v>
      </c>
      <c r="K47" t="s">
        <v>300</v>
      </c>
      <c r="L47">
        <v>1354</v>
      </c>
      <c r="N47">
        <v>1010</v>
      </c>
      <c r="O47" t="s">
        <v>301</v>
      </c>
      <c r="P47" t="s">
        <v>301</v>
      </c>
      <c r="Q47">
        <v>1</v>
      </c>
      <c r="W47">
        <v>0</v>
      </c>
      <c r="X47">
        <v>-1018551266</v>
      </c>
      <c r="Y47">
        <v>45.3</v>
      </c>
      <c r="AA47">
        <v>67</v>
      </c>
      <c r="AB47">
        <v>0</v>
      </c>
      <c r="AC47">
        <v>0</v>
      </c>
      <c r="AD47">
        <v>0</v>
      </c>
      <c r="AE47">
        <v>67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45.3</v>
      </c>
      <c r="AU47" t="s">
        <v>6</v>
      </c>
      <c r="AV47">
        <v>0</v>
      </c>
      <c r="AW47">
        <v>2</v>
      </c>
      <c r="AX47">
        <v>34753224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6.5684999999999993</v>
      </c>
      <c r="CY47">
        <f>AA47</f>
        <v>67</v>
      </c>
      <c r="CZ47">
        <f>AE47</f>
        <v>67</v>
      </c>
      <c r="DA47">
        <f>AI47</f>
        <v>1</v>
      </c>
      <c r="DB47">
        <v>0</v>
      </c>
      <c r="DH47">
        <f>Source!I36*SmtRes!Y47</f>
        <v>6.5684999999999993</v>
      </c>
      <c r="DI47">
        <f>AA47</f>
        <v>67</v>
      </c>
      <c r="DJ47">
        <f>EtalonRes!Y47</f>
        <v>67</v>
      </c>
      <c r="DK47">
        <f>Source!BC36</f>
        <v>1</v>
      </c>
      <c r="GQ47">
        <v>-1</v>
      </c>
      <c r="GR47">
        <v>-1</v>
      </c>
    </row>
    <row r="48" spans="1:200" x14ac:dyDescent="0.2">
      <c r="A48">
        <f>ROW(Source!A37)</f>
        <v>37</v>
      </c>
      <c r="B48">
        <v>34753102</v>
      </c>
      <c r="C48">
        <v>34753210</v>
      </c>
      <c r="D48">
        <v>31709863</v>
      </c>
      <c r="E48">
        <v>1</v>
      </c>
      <c r="F48">
        <v>1</v>
      </c>
      <c r="G48">
        <v>1</v>
      </c>
      <c r="H48">
        <v>1</v>
      </c>
      <c r="I48" t="s">
        <v>302</v>
      </c>
      <c r="J48" t="s">
        <v>6</v>
      </c>
      <c r="K48" t="s">
        <v>303</v>
      </c>
      <c r="L48">
        <v>1191</v>
      </c>
      <c r="N48">
        <v>1013</v>
      </c>
      <c r="O48" t="s">
        <v>266</v>
      </c>
      <c r="P48" t="s">
        <v>266</v>
      </c>
      <c r="Q48">
        <v>1</v>
      </c>
      <c r="W48">
        <v>0</v>
      </c>
      <c r="X48">
        <v>-400197608</v>
      </c>
      <c r="Y48">
        <v>21.26</v>
      </c>
      <c r="AA48">
        <v>0</v>
      </c>
      <c r="AB48">
        <v>0</v>
      </c>
      <c r="AC48">
        <v>0</v>
      </c>
      <c r="AD48">
        <v>57.83</v>
      </c>
      <c r="AE48">
        <v>0</v>
      </c>
      <c r="AF48">
        <v>0</v>
      </c>
      <c r="AG48">
        <v>0</v>
      </c>
      <c r="AH48">
        <v>8.5299999999999994</v>
      </c>
      <c r="AI48">
        <v>1</v>
      </c>
      <c r="AJ48">
        <v>1</v>
      </c>
      <c r="AK48">
        <v>1</v>
      </c>
      <c r="AL48">
        <v>6.78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21.26</v>
      </c>
      <c r="AU48" t="s">
        <v>6</v>
      </c>
      <c r="AV48">
        <v>1</v>
      </c>
      <c r="AW48">
        <v>2</v>
      </c>
      <c r="AX48">
        <v>34753218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3.0827</v>
      </c>
      <c r="CY48">
        <f>AD48</f>
        <v>57.83</v>
      </c>
      <c r="CZ48">
        <f>AH48</f>
        <v>8.5299999999999994</v>
      </c>
      <c r="DA48">
        <f>AL48</f>
        <v>6.78</v>
      </c>
      <c r="DB48">
        <v>0</v>
      </c>
      <c r="GQ48">
        <v>-1</v>
      </c>
      <c r="GR48">
        <v>-1</v>
      </c>
    </row>
    <row r="49" spans="1:200" x14ac:dyDescent="0.2">
      <c r="A49">
        <f>ROW(Source!A37)</f>
        <v>37</v>
      </c>
      <c r="B49">
        <v>34753102</v>
      </c>
      <c r="C49">
        <v>34753210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267</v>
      </c>
      <c r="J49" t="s">
        <v>6</v>
      </c>
      <c r="K49" t="s">
        <v>268</v>
      </c>
      <c r="L49">
        <v>1191</v>
      </c>
      <c r="N49">
        <v>1013</v>
      </c>
      <c r="O49" t="s">
        <v>266</v>
      </c>
      <c r="P49" t="s">
        <v>266</v>
      </c>
      <c r="Q49">
        <v>1</v>
      </c>
      <c r="W49">
        <v>0</v>
      </c>
      <c r="X49">
        <v>-1417349443</v>
      </c>
      <c r="Y49">
        <v>0.24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6.78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0.24</v>
      </c>
      <c r="AU49" t="s">
        <v>6</v>
      </c>
      <c r="AV49">
        <v>2</v>
      </c>
      <c r="AW49">
        <v>2</v>
      </c>
      <c r="AX49">
        <v>34753219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3.4799999999999998E-2</v>
      </c>
      <c r="CY49">
        <f>AD49</f>
        <v>0</v>
      </c>
      <c r="CZ49">
        <f>AH49</f>
        <v>0</v>
      </c>
      <c r="DA49">
        <f>AL49</f>
        <v>1</v>
      </c>
      <c r="DB49">
        <v>0</v>
      </c>
      <c r="GQ49">
        <v>-1</v>
      </c>
      <c r="GR49">
        <v>-1</v>
      </c>
    </row>
    <row r="50" spans="1:200" x14ac:dyDescent="0.2">
      <c r="A50">
        <f>ROW(Source!A37)</f>
        <v>37</v>
      </c>
      <c r="B50">
        <v>34753102</v>
      </c>
      <c r="C50">
        <v>34753210</v>
      </c>
      <c r="D50">
        <v>31527047</v>
      </c>
      <c r="E50">
        <v>1</v>
      </c>
      <c r="F50">
        <v>1</v>
      </c>
      <c r="G50">
        <v>1</v>
      </c>
      <c r="H50">
        <v>2</v>
      </c>
      <c r="I50" t="s">
        <v>269</v>
      </c>
      <c r="J50" t="s">
        <v>270</v>
      </c>
      <c r="K50" t="s">
        <v>271</v>
      </c>
      <c r="L50">
        <v>1368</v>
      </c>
      <c r="N50">
        <v>1011</v>
      </c>
      <c r="O50" t="s">
        <v>272</v>
      </c>
      <c r="P50" t="s">
        <v>272</v>
      </c>
      <c r="Q50">
        <v>1</v>
      </c>
      <c r="W50">
        <v>0</v>
      </c>
      <c r="X50">
        <v>1188625873</v>
      </c>
      <c r="Y50">
        <v>0.05</v>
      </c>
      <c r="AA50">
        <v>0</v>
      </c>
      <c r="AB50">
        <v>211.94</v>
      </c>
      <c r="AC50">
        <v>13.5</v>
      </c>
      <c r="AD50">
        <v>0</v>
      </c>
      <c r="AE50">
        <v>0</v>
      </c>
      <c r="AF50">
        <v>31.26</v>
      </c>
      <c r="AG50">
        <v>13.5</v>
      </c>
      <c r="AH50">
        <v>0</v>
      </c>
      <c r="AI50">
        <v>1</v>
      </c>
      <c r="AJ50">
        <v>6.78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0.05</v>
      </c>
      <c r="AU50" t="s">
        <v>6</v>
      </c>
      <c r="AV50">
        <v>0</v>
      </c>
      <c r="AW50">
        <v>2</v>
      </c>
      <c r="AX50">
        <v>34753220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7.2499999999999995E-3</v>
      </c>
      <c r="CY50">
        <f>AB50</f>
        <v>211.94</v>
      </c>
      <c r="CZ50">
        <f>AF50</f>
        <v>31.26</v>
      </c>
      <c r="DA50">
        <f>AJ50</f>
        <v>6.78</v>
      </c>
      <c r="DB50">
        <v>0</v>
      </c>
      <c r="GQ50">
        <v>-1</v>
      </c>
      <c r="GR50">
        <v>-1</v>
      </c>
    </row>
    <row r="51" spans="1:200" x14ac:dyDescent="0.2">
      <c r="A51">
        <f>ROW(Source!A37)</f>
        <v>37</v>
      </c>
      <c r="B51">
        <v>34753102</v>
      </c>
      <c r="C51">
        <v>34753210</v>
      </c>
      <c r="D51">
        <v>31528142</v>
      </c>
      <c r="E51">
        <v>1</v>
      </c>
      <c r="F51">
        <v>1</v>
      </c>
      <c r="G51">
        <v>1</v>
      </c>
      <c r="H51">
        <v>2</v>
      </c>
      <c r="I51" t="s">
        <v>273</v>
      </c>
      <c r="J51" t="s">
        <v>274</v>
      </c>
      <c r="K51" t="s">
        <v>275</v>
      </c>
      <c r="L51">
        <v>1368</v>
      </c>
      <c r="N51">
        <v>1011</v>
      </c>
      <c r="O51" t="s">
        <v>272</v>
      </c>
      <c r="P51" t="s">
        <v>272</v>
      </c>
      <c r="Q51">
        <v>1</v>
      </c>
      <c r="W51">
        <v>0</v>
      </c>
      <c r="X51">
        <v>1372534845</v>
      </c>
      <c r="Y51">
        <v>0.19</v>
      </c>
      <c r="AA51">
        <v>0</v>
      </c>
      <c r="AB51">
        <v>445.51</v>
      </c>
      <c r="AC51">
        <v>11.6</v>
      </c>
      <c r="AD51">
        <v>0</v>
      </c>
      <c r="AE51">
        <v>0</v>
      </c>
      <c r="AF51">
        <v>65.709999999999994</v>
      </c>
      <c r="AG51">
        <v>11.6</v>
      </c>
      <c r="AH51">
        <v>0</v>
      </c>
      <c r="AI51">
        <v>1</v>
      </c>
      <c r="AJ51">
        <v>6.78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0.19</v>
      </c>
      <c r="AU51" t="s">
        <v>6</v>
      </c>
      <c r="AV51">
        <v>0</v>
      </c>
      <c r="AW51">
        <v>2</v>
      </c>
      <c r="AX51">
        <v>34753221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2.7549999999999998E-2</v>
      </c>
      <c r="CY51">
        <f>AB51</f>
        <v>445.51</v>
      </c>
      <c r="CZ51">
        <f>AF51</f>
        <v>65.709999999999994</v>
      </c>
      <c r="DA51">
        <f>AJ51</f>
        <v>6.78</v>
      </c>
      <c r="DB51">
        <v>0</v>
      </c>
      <c r="GQ51">
        <v>-1</v>
      </c>
      <c r="GR51">
        <v>-1</v>
      </c>
    </row>
    <row r="52" spans="1:200" x14ac:dyDescent="0.2">
      <c r="A52">
        <f>ROW(Source!A37)</f>
        <v>37</v>
      </c>
      <c r="B52">
        <v>34753102</v>
      </c>
      <c r="C52">
        <v>34753210</v>
      </c>
      <c r="D52">
        <v>31441578</v>
      </c>
      <c r="E52">
        <v>17</v>
      </c>
      <c r="F52">
        <v>1</v>
      </c>
      <c r="G52">
        <v>1</v>
      </c>
      <c r="H52">
        <v>3</v>
      </c>
      <c r="I52" t="s">
        <v>59</v>
      </c>
      <c r="J52" t="s">
        <v>6</v>
      </c>
      <c r="K52" t="s">
        <v>60</v>
      </c>
      <c r="L52">
        <v>1371</v>
      </c>
      <c r="N52">
        <v>1013</v>
      </c>
      <c r="O52" t="s">
        <v>61</v>
      </c>
      <c r="P52" t="s">
        <v>61</v>
      </c>
      <c r="Q52">
        <v>1</v>
      </c>
      <c r="W52">
        <v>0</v>
      </c>
      <c r="X52">
        <v>-135651719</v>
      </c>
      <c r="Y52">
        <v>68.965517000000006</v>
      </c>
      <c r="AA52">
        <v>823.2</v>
      </c>
      <c r="AB52">
        <v>0</v>
      </c>
      <c r="AC52">
        <v>0</v>
      </c>
      <c r="AD52">
        <v>0</v>
      </c>
      <c r="AE52">
        <v>123.85</v>
      </c>
      <c r="AF52">
        <v>0</v>
      </c>
      <c r="AG52">
        <v>0</v>
      </c>
      <c r="AH52">
        <v>0</v>
      </c>
      <c r="AI52">
        <v>6.78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1</v>
      </c>
      <c r="AQ52">
        <v>0</v>
      </c>
      <c r="AR52">
        <v>0</v>
      </c>
      <c r="AS52" t="s">
        <v>6</v>
      </c>
      <c r="AT52">
        <v>68.965517000000006</v>
      </c>
      <c r="AU52" t="s">
        <v>6</v>
      </c>
      <c r="AV52">
        <v>0</v>
      </c>
      <c r="AW52">
        <v>2</v>
      </c>
      <c r="AX52">
        <v>34753222</v>
      </c>
      <c r="AY52">
        <v>2</v>
      </c>
      <c r="AZ52">
        <v>22528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9.9999999650000007</v>
      </c>
      <c r="CY52">
        <f>AA52</f>
        <v>823.2</v>
      </c>
      <c r="CZ52">
        <f>AE52</f>
        <v>123.85</v>
      </c>
      <c r="DA52">
        <f>AI52</f>
        <v>6.78</v>
      </c>
      <c r="DB52">
        <v>0</v>
      </c>
      <c r="DH52">
        <f>Source!I37*SmtRes!Y52</f>
        <v>9.9999999650000007</v>
      </c>
      <c r="DI52">
        <f>AA52</f>
        <v>823.2</v>
      </c>
      <c r="DJ52">
        <f>EtalonRes!Y52</f>
        <v>0</v>
      </c>
      <c r="DK52">
        <f>Source!BC37</f>
        <v>6.78</v>
      </c>
      <c r="GP52">
        <v>1</v>
      </c>
      <c r="GQ52">
        <v>-1</v>
      </c>
      <c r="GR52">
        <v>-1</v>
      </c>
    </row>
    <row r="53" spans="1:200" x14ac:dyDescent="0.2">
      <c r="A53">
        <f>ROW(Source!A37)</f>
        <v>37</v>
      </c>
      <c r="B53">
        <v>34753102</v>
      </c>
      <c r="C53">
        <v>34753210</v>
      </c>
      <c r="D53">
        <v>31476877</v>
      </c>
      <c r="E53">
        <v>1</v>
      </c>
      <c r="F53">
        <v>1</v>
      </c>
      <c r="G53">
        <v>1</v>
      </c>
      <c r="H53">
        <v>3</v>
      </c>
      <c r="I53" t="s">
        <v>294</v>
      </c>
      <c r="J53" t="s">
        <v>295</v>
      </c>
      <c r="K53" t="s">
        <v>296</v>
      </c>
      <c r="L53">
        <v>1355</v>
      </c>
      <c r="N53">
        <v>1010</v>
      </c>
      <c r="O53" t="s">
        <v>297</v>
      </c>
      <c r="P53" t="s">
        <v>297</v>
      </c>
      <c r="Q53">
        <v>100</v>
      </c>
      <c r="W53">
        <v>0</v>
      </c>
      <c r="X53">
        <v>1709713925</v>
      </c>
      <c r="Y53">
        <v>4</v>
      </c>
      <c r="AA53">
        <v>339</v>
      </c>
      <c r="AB53">
        <v>0</v>
      </c>
      <c r="AC53">
        <v>0</v>
      </c>
      <c r="AD53">
        <v>0</v>
      </c>
      <c r="AE53">
        <v>50</v>
      </c>
      <c r="AF53">
        <v>0</v>
      </c>
      <c r="AG53">
        <v>0</v>
      </c>
      <c r="AH53">
        <v>0</v>
      </c>
      <c r="AI53">
        <v>6.78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4</v>
      </c>
      <c r="AU53" t="s">
        <v>6</v>
      </c>
      <c r="AV53">
        <v>0</v>
      </c>
      <c r="AW53">
        <v>2</v>
      </c>
      <c r="AX53">
        <v>34753223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0.57999999999999996</v>
      </c>
      <c r="CY53">
        <f>AA53</f>
        <v>339</v>
      </c>
      <c r="CZ53">
        <f>AE53</f>
        <v>50</v>
      </c>
      <c r="DA53">
        <f>AI53</f>
        <v>6.78</v>
      </c>
      <c r="DB53">
        <v>0</v>
      </c>
      <c r="DH53">
        <f>Source!I37*SmtRes!Y53</f>
        <v>0.57999999999999996</v>
      </c>
      <c r="DI53">
        <f>AA53</f>
        <v>339</v>
      </c>
      <c r="DJ53">
        <f>EtalonRes!Y53</f>
        <v>50</v>
      </c>
      <c r="DK53">
        <f>Source!BC37</f>
        <v>6.78</v>
      </c>
      <c r="GQ53">
        <v>-1</v>
      </c>
      <c r="GR53">
        <v>-1</v>
      </c>
    </row>
    <row r="54" spans="1:200" x14ac:dyDescent="0.2">
      <c r="A54">
        <f>ROW(Source!A37)</f>
        <v>37</v>
      </c>
      <c r="B54">
        <v>34753102</v>
      </c>
      <c r="C54">
        <v>34753210</v>
      </c>
      <c r="D54">
        <v>31483328</v>
      </c>
      <c r="E54">
        <v>1</v>
      </c>
      <c r="F54">
        <v>1</v>
      </c>
      <c r="G54">
        <v>1</v>
      </c>
      <c r="H54">
        <v>3</v>
      </c>
      <c r="I54" t="s">
        <v>298</v>
      </c>
      <c r="J54" t="s">
        <v>299</v>
      </c>
      <c r="K54" t="s">
        <v>300</v>
      </c>
      <c r="L54">
        <v>1354</v>
      </c>
      <c r="N54">
        <v>1010</v>
      </c>
      <c r="O54" t="s">
        <v>301</v>
      </c>
      <c r="P54" t="s">
        <v>301</v>
      </c>
      <c r="Q54">
        <v>1</v>
      </c>
      <c r="W54">
        <v>0</v>
      </c>
      <c r="X54">
        <v>-1018551266</v>
      </c>
      <c r="Y54">
        <v>45.3</v>
      </c>
      <c r="AA54">
        <v>454.26</v>
      </c>
      <c r="AB54">
        <v>0</v>
      </c>
      <c r="AC54">
        <v>0</v>
      </c>
      <c r="AD54">
        <v>0</v>
      </c>
      <c r="AE54">
        <v>67</v>
      </c>
      <c r="AF54">
        <v>0</v>
      </c>
      <c r="AG54">
        <v>0</v>
      </c>
      <c r="AH54">
        <v>0</v>
      </c>
      <c r="AI54">
        <v>6.78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45.3</v>
      </c>
      <c r="AU54" t="s">
        <v>6</v>
      </c>
      <c r="AV54">
        <v>0</v>
      </c>
      <c r="AW54">
        <v>2</v>
      </c>
      <c r="AX54">
        <v>34753224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6.5684999999999993</v>
      </c>
      <c r="CY54">
        <f>AA54</f>
        <v>454.26</v>
      </c>
      <c r="CZ54">
        <f>AE54</f>
        <v>67</v>
      </c>
      <c r="DA54">
        <f>AI54</f>
        <v>6.78</v>
      </c>
      <c r="DB54">
        <v>0</v>
      </c>
      <c r="DH54">
        <f>Source!I37*SmtRes!Y54</f>
        <v>6.5684999999999993</v>
      </c>
      <c r="DI54">
        <f>AA54</f>
        <v>454.26</v>
      </c>
      <c r="DJ54">
        <f>EtalonRes!Y54</f>
        <v>67</v>
      </c>
      <c r="DK54">
        <f>Source!BC37</f>
        <v>6.78</v>
      </c>
      <c r="GQ54">
        <v>-1</v>
      </c>
      <c r="GR54">
        <v>-1</v>
      </c>
    </row>
    <row r="55" spans="1:200" x14ac:dyDescent="0.2">
      <c r="A55">
        <f>ROW(Source!A40)</f>
        <v>40</v>
      </c>
      <c r="B55">
        <v>34753101</v>
      </c>
      <c r="C55">
        <v>34753226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302</v>
      </c>
      <c r="J55" t="s">
        <v>6</v>
      </c>
      <c r="K55" t="s">
        <v>303</v>
      </c>
      <c r="L55">
        <v>1191</v>
      </c>
      <c r="N55">
        <v>1013</v>
      </c>
      <c r="O55" t="s">
        <v>266</v>
      </c>
      <c r="P55" t="s">
        <v>266</v>
      </c>
      <c r="Q55">
        <v>1</v>
      </c>
      <c r="W55">
        <v>0</v>
      </c>
      <c r="X55">
        <v>-400197608</v>
      </c>
      <c r="Y55">
        <v>6.7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6</v>
      </c>
      <c r="AT55">
        <v>6.7</v>
      </c>
      <c r="AU55" t="s">
        <v>6</v>
      </c>
      <c r="AV55">
        <v>1</v>
      </c>
      <c r="AW55">
        <v>2</v>
      </c>
      <c r="AX55">
        <v>34753230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2.8140000000000001</v>
      </c>
      <c r="CY55">
        <f>AD55</f>
        <v>8.5299999999999994</v>
      </c>
      <c r="CZ55">
        <f>AH55</f>
        <v>8.5299999999999994</v>
      </c>
      <c r="DA55">
        <f>AL55</f>
        <v>1</v>
      </c>
      <c r="DB55">
        <v>0</v>
      </c>
      <c r="GQ55">
        <v>-1</v>
      </c>
      <c r="GR55">
        <v>-1</v>
      </c>
    </row>
    <row r="56" spans="1:200" x14ac:dyDescent="0.2">
      <c r="A56">
        <f>ROW(Source!A40)</f>
        <v>40</v>
      </c>
      <c r="B56">
        <v>34753101</v>
      </c>
      <c r="C56">
        <v>34753226</v>
      </c>
      <c r="D56">
        <v>31441581</v>
      </c>
      <c r="E56">
        <v>17</v>
      </c>
      <c r="F56">
        <v>1</v>
      </c>
      <c r="G56">
        <v>1</v>
      </c>
      <c r="H56">
        <v>3</v>
      </c>
      <c r="I56" t="s">
        <v>68</v>
      </c>
      <c r="J56" t="s">
        <v>6</v>
      </c>
      <c r="K56" t="s">
        <v>69</v>
      </c>
      <c r="L56">
        <v>2233</v>
      </c>
      <c r="N56">
        <v>1013</v>
      </c>
      <c r="O56" t="s">
        <v>70</v>
      </c>
      <c r="P56" t="s">
        <v>70</v>
      </c>
      <c r="Q56">
        <v>1</v>
      </c>
      <c r="W56">
        <v>0</v>
      </c>
      <c r="X56">
        <v>-1710570218</v>
      </c>
      <c r="Y56">
        <v>100</v>
      </c>
      <c r="AA56">
        <v>33.17</v>
      </c>
      <c r="AB56">
        <v>0</v>
      </c>
      <c r="AC56">
        <v>0</v>
      </c>
      <c r="AD56">
        <v>0</v>
      </c>
      <c r="AE56">
        <v>33.17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1</v>
      </c>
      <c r="AQ56">
        <v>0</v>
      </c>
      <c r="AR56">
        <v>0</v>
      </c>
      <c r="AS56" t="s">
        <v>6</v>
      </c>
      <c r="AT56">
        <v>100</v>
      </c>
      <c r="AU56" t="s">
        <v>6</v>
      </c>
      <c r="AV56">
        <v>0</v>
      </c>
      <c r="AW56">
        <v>2</v>
      </c>
      <c r="AX56">
        <v>34753231</v>
      </c>
      <c r="AY56">
        <v>2</v>
      </c>
      <c r="AZ56">
        <v>16384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42</v>
      </c>
      <c r="CY56">
        <f>AA56</f>
        <v>33.17</v>
      </c>
      <c r="CZ56">
        <f>AE56</f>
        <v>33.17</v>
      </c>
      <c r="DA56">
        <f>AI56</f>
        <v>1</v>
      </c>
      <c r="DB56">
        <v>0</v>
      </c>
      <c r="DH56">
        <f>Source!I40*SmtRes!Y56</f>
        <v>42</v>
      </c>
      <c r="DI56">
        <f>AA56</f>
        <v>33.17</v>
      </c>
      <c r="DJ56">
        <f>EtalonRes!Y56</f>
        <v>0</v>
      </c>
      <c r="DK56">
        <f>Source!BC40</f>
        <v>1</v>
      </c>
      <c r="GP56">
        <v>1</v>
      </c>
      <c r="GQ56">
        <v>-1</v>
      </c>
      <c r="GR56">
        <v>-1</v>
      </c>
    </row>
    <row r="57" spans="1:200" x14ac:dyDescent="0.2">
      <c r="A57">
        <f>ROW(Source!A40)</f>
        <v>40</v>
      </c>
      <c r="B57">
        <v>34753101</v>
      </c>
      <c r="C57">
        <v>34753226</v>
      </c>
      <c r="D57">
        <v>31481601</v>
      </c>
      <c r="E57">
        <v>1</v>
      </c>
      <c r="F57">
        <v>1</v>
      </c>
      <c r="G57">
        <v>1</v>
      </c>
      <c r="H57">
        <v>3</v>
      </c>
      <c r="I57" t="s">
        <v>304</v>
      </c>
      <c r="J57" t="s">
        <v>305</v>
      </c>
      <c r="K57" t="s">
        <v>306</v>
      </c>
      <c r="L57">
        <v>1346</v>
      </c>
      <c r="N57">
        <v>1009</v>
      </c>
      <c r="O57" t="s">
        <v>34</v>
      </c>
      <c r="P57" t="s">
        <v>34</v>
      </c>
      <c r="Q57">
        <v>1</v>
      </c>
      <c r="W57">
        <v>0</v>
      </c>
      <c r="X57">
        <v>-1230081286</v>
      </c>
      <c r="Y57">
        <v>0.8</v>
      </c>
      <c r="AA57">
        <v>45</v>
      </c>
      <c r="AB57">
        <v>0</v>
      </c>
      <c r="AC57">
        <v>0</v>
      </c>
      <c r="AD57">
        <v>0</v>
      </c>
      <c r="AE57">
        <v>45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0.8</v>
      </c>
      <c r="AU57" t="s">
        <v>6</v>
      </c>
      <c r="AV57">
        <v>0</v>
      </c>
      <c r="AW57">
        <v>2</v>
      </c>
      <c r="AX57">
        <v>34753232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0.33600000000000002</v>
      </c>
      <c r="CY57">
        <f>AA57</f>
        <v>45</v>
      </c>
      <c r="CZ57">
        <f>AE57</f>
        <v>45</v>
      </c>
      <c r="DA57">
        <f>AI57</f>
        <v>1</v>
      </c>
      <c r="DB57">
        <v>0</v>
      </c>
      <c r="DH57">
        <f>Source!I40*SmtRes!Y57</f>
        <v>0.33600000000000002</v>
      </c>
      <c r="DI57">
        <f>AA57</f>
        <v>45</v>
      </c>
      <c r="DJ57">
        <f>EtalonRes!Y57</f>
        <v>45</v>
      </c>
      <c r="DK57">
        <f>Source!BC40</f>
        <v>1</v>
      </c>
      <c r="GQ57">
        <v>-1</v>
      </c>
      <c r="GR57">
        <v>-1</v>
      </c>
    </row>
    <row r="58" spans="1:200" x14ac:dyDescent="0.2">
      <c r="A58">
        <f>ROW(Source!A41)</f>
        <v>41</v>
      </c>
      <c r="B58">
        <v>34753102</v>
      </c>
      <c r="C58">
        <v>34753226</v>
      </c>
      <c r="D58">
        <v>31709863</v>
      </c>
      <c r="E58">
        <v>1</v>
      </c>
      <c r="F58">
        <v>1</v>
      </c>
      <c r="G58">
        <v>1</v>
      </c>
      <c r="H58">
        <v>1</v>
      </c>
      <c r="I58" t="s">
        <v>302</v>
      </c>
      <c r="J58" t="s">
        <v>6</v>
      </c>
      <c r="K58" t="s">
        <v>303</v>
      </c>
      <c r="L58">
        <v>1191</v>
      </c>
      <c r="N58">
        <v>1013</v>
      </c>
      <c r="O58" t="s">
        <v>266</v>
      </c>
      <c r="P58" t="s">
        <v>266</v>
      </c>
      <c r="Q58">
        <v>1</v>
      </c>
      <c r="W58">
        <v>0</v>
      </c>
      <c r="X58">
        <v>-400197608</v>
      </c>
      <c r="Y58">
        <v>6.7</v>
      </c>
      <c r="AA58">
        <v>0</v>
      </c>
      <c r="AB58">
        <v>0</v>
      </c>
      <c r="AC58">
        <v>0</v>
      </c>
      <c r="AD58">
        <v>57.83</v>
      </c>
      <c r="AE58">
        <v>0</v>
      </c>
      <c r="AF58">
        <v>0</v>
      </c>
      <c r="AG58">
        <v>0</v>
      </c>
      <c r="AH58">
        <v>8.5299999999999994</v>
      </c>
      <c r="AI58">
        <v>1</v>
      </c>
      <c r="AJ58">
        <v>1</v>
      </c>
      <c r="AK58">
        <v>1</v>
      </c>
      <c r="AL58">
        <v>6.78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6.7</v>
      </c>
      <c r="AU58" t="s">
        <v>6</v>
      </c>
      <c r="AV58">
        <v>1</v>
      </c>
      <c r="AW58">
        <v>2</v>
      </c>
      <c r="AX58">
        <v>34753230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Y58*Source!I41</f>
        <v>2.8140000000000001</v>
      </c>
      <c r="CY58">
        <f>AD58</f>
        <v>57.83</v>
      </c>
      <c r="CZ58">
        <f>AH58</f>
        <v>8.5299999999999994</v>
      </c>
      <c r="DA58">
        <f>AL58</f>
        <v>6.78</v>
      </c>
      <c r="DB58">
        <v>0</v>
      </c>
      <c r="GQ58">
        <v>-1</v>
      </c>
      <c r="GR58">
        <v>-1</v>
      </c>
    </row>
    <row r="59" spans="1:200" x14ac:dyDescent="0.2">
      <c r="A59">
        <f>ROW(Source!A41)</f>
        <v>41</v>
      </c>
      <c r="B59">
        <v>34753102</v>
      </c>
      <c r="C59">
        <v>34753226</v>
      </c>
      <c r="D59">
        <v>31441581</v>
      </c>
      <c r="E59">
        <v>17</v>
      </c>
      <c r="F59">
        <v>1</v>
      </c>
      <c r="G59">
        <v>1</v>
      </c>
      <c r="H59">
        <v>3</v>
      </c>
      <c r="I59" t="s">
        <v>68</v>
      </c>
      <c r="J59" t="s">
        <v>6</v>
      </c>
      <c r="K59" t="s">
        <v>69</v>
      </c>
      <c r="L59">
        <v>2233</v>
      </c>
      <c r="N59">
        <v>1013</v>
      </c>
      <c r="O59" t="s">
        <v>70</v>
      </c>
      <c r="P59" t="s">
        <v>70</v>
      </c>
      <c r="Q59">
        <v>1</v>
      </c>
      <c r="W59">
        <v>0</v>
      </c>
      <c r="X59">
        <v>-1710570218</v>
      </c>
      <c r="Y59">
        <v>100</v>
      </c>
      <c r="AA59">
        <v>220.5</v>
      </c>
      <c r="AB59">
        <v>0</v>
      </c>
      <c r="AC59">
        <v>0</v>
      </c>
      <c r="AD59">
        <v>0</v>
      </c>
      <c r="AE59">
        <v>33.17</v>
      </c>
      <c r="AF59">
        <v>0</v>
      </c>
      <c r="AG59">
        <v>0</v>
      </c>
      <c r="AH59">
        <v>0</v>
      </c>
      <c r="AI59">
        <v>6.78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1</v>
      </c>
      <c r="AQ59">
        <v>0</v>
      </c>
      <c r="AR59">
        <v>0</v>
      </c>
      <c r="AS59" t="s">
        <v>6</v>
      </c>
      <c r="AT59">
        <v>100</v>
      </c>
      <c r="AU59" t="s">
        <v>6</v>
      </c>
      <c r="AV59">
        <v>0</v>
      </c>
      <c r="AW59">
        <v>2</v>
      </c>
      <c r="AX59">
        <v>34753231</v>
      </c>
      <c r="AY59">
        <v>2</v>
      </c>
      <c r="AZ59">
        <v>16384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42</v>
      </c>
      <c r="CY59">
        <f>AA59</f>
        <v>220.5</v>
      </c>
      <c r="CZ59">
        <f>AE59</f>
        <v>33.17</v>
      </c>
      <c r="DA59">
        <f>AI59</f>
        <v>6.78</v>
      </c>
      <c r="DB59">
        <v>0</v>
      </c>
      <c r="DH59">
        <f>Source!I41*SmtRes!Y59</f>
        <v>42</v>
      </c>
      <c r="DI59">
        <f>AA59</f>
        <v>220.5</v>
      </c>
      <c r="DJ59">
        <f>EtalonRes!Y59</f>
        <v>0</v>
      </c>
      <c r="DK59">
        <f>Source!BC41</f>
        <v>6.78</v>
      </c>
      <c r="GP59">
        <v>1</v>
      </c>
      <c r="GQ59">
        <v>-1</v>
      </c>
      <c r="GR59">
        <v>-1</v>
      </c>
    </row>
    <row r="60" spans="1:200" x14ac:dyDescent="0.2">
      <c r="A60">
        <f>ROW(Source!A41)</f>
        <v>41</v>
      </c>
      <c r="B60">
        <v>34753102</v>
      </c>
      <c r="C60">
        <v>34753226</v>
      </c>
      <c r="D60">
        <v>31481601</v>
      </c>
      <c r="E60">
        <v>1</v>
      </c>
      <c r="F60">
        <v>1</v>
      </c>
      <c r="G60">
        <v>1</v>
      </c>
      <c r="H60">
        <v>3</v>
      </c>
      <c r="I60" t="s">
        <v>304</v>
      </c>
      <c r="J60" t="s">
        <v>305</v>
      </c>
      <c r="K60" t="s">
        <v>306</v>
      </c>
      <c r="L60">
        <v>1346</v>
      </c>
      <c r="N60">
        <v>1009</v>
      </c>
      <c r="O60" t="s">
        <v>34</v>
      </c>
      <c r="P60" t="s">
        <v>34</v>
      </c>
      <c r="Q60">
        <v>1</v>
      </c>
      <c r="W60">
        <v>0</v>
      </c>
      <c r="X60">
        <v>-1230081286</v>
      </c>
      <c r="Y60">
        <v>0.8</v>
      </c>
      <c r="AA60">
        <v>305.10000000000002</v>
      </c>
      <c r="AB60">
        <v>0</v>
      </c>
      <c r="AC60">
        <v>0</v>
      </c>
      <c r="AD60">
        <v>0</v>
      </c>
      <c r="AE60">
        <v>45</v>
      </c>
      <c r="AF60">
        <v>0</v>
      </c>
      <c r="AG60">
        <v>0</v>
      </c>
      <c r="AH60">
        <v>0</v>
      </c>
      <c r="AI60">
        <v>6.78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6</v>
      </c>
      <c r="AT60">
        <v>0.8</v>
      </c>
      <c r="AU60" t="s">
        <v>6</v>
      </c>
      <c r="AV60">
        <v>0</v>
      </c>
      <c r="AW60">
        <v>2</v>
      </c>
      <c r="AX60">
        <v>34753232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0.33600000000000002</v>
      </c>
      <c r="CY60">
        <f>AA60</f>
        <v>305.10000000000002</v>
      </c>
      <c r="CZ60">
        <f>AE60</f>
        <v>45</v>
      </c>
      <c r="DA60">
        <f>AI60</f>
        <v>6.78</v>
      </c>
      <c r="DB60">
        <v>0</v>
      </c>
      <c r="DH60">
        <f>Source!I41*SmtRes!Y60</f>
        <v>0.33600000000000002</v>
      </c>
      <c r="DI60">
        <f>AA60</f>
        <v>305.10000000000002</v>
      </c>
      <c r="DJ60">
        <f>EtalonRes!Y60</f>
        <v>45</v>
      </c>
      <c r="DK60">
        <f>Source!BC41</f>
        <v>6.78</v>
      </c>
      <c r="GQ60">
        <v>-1</v>
      </c>
      <c r="GR60">
        <v>-1</v>
      </c>
    </row>
    <row r="61" spans="1:200" x14ac:dyDescent="0.2">
      <c r="A61">
        <f>ROW(Source!A44)</f>
        <v>44</v>
      </c>
      <c r="B61">
        <v>34753101</v>
      </c>
      <c r="C61">
        <v>34753234</v>
      </c>
      <c r="D61">
        <v>31717381</v>
      </c>
      <c r="E61">
        <v>1</v>
      </c>
      <c r="F61">
        <v>1</v>
      </c>
      <c r="G61">
        <v>1</v>
      </c>
      <c r="H61">
        <v>1</v>
      </c>
      <c r="I61" t="s">
        <v>264</v>
      </c>
      <c r="J61" t="s">
        <v>6</v>
      </c>
      <c r="K61" t="s">
        <v>265</v>
      </c>
      <c r="L61">
        <v>1191</v>
      </c>
      <c r="N61">
        <v>1013</v>
      </c>
      <c r="O61" t="s">
        <v>266</v>
      </c>
      <c r="P61" t="s">
        <v>266</v>
      </c>
      <c r="Q61">
        <v>1</v>
      </c>
      <c r="W61">
        <v>0</v>
      </c>
      <c r="X61">
        <v>-1027537862</v>
      </c>
      <c r="Y61">
        <v>166.47</v>
      </c>
      <c r="AA61">
        <v>0</v>
      </c>
      <c r="AB61">
        <v>0</v>
      </c>
      <c r="AC61">
        <v>0</v>
      </c>
      <c r="AD61">
        <v>9.18</v>
      </c>
      <c r="AE61">
        <v>0</v>
      </c>
      <c r="AF61">
        <v>0</v>
      </c>
      <c r="AG61">
        <v>0</v>
      </c>
      <c r="AH61">
        <v>9.18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6</v>
      </c>
      <c r="AT61">
        <v>166.47</v>
      </c>
      <c r="AU61" t="s">
        <v>6</v>
      </c>
      <c r="AV61">
        <v>1</v>
      </c>
      <c r="AW61">
        <v>2</v>
      </c>
      <c r="AX61">
        <v>34753243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Y61*Source!I44</f>
        <v>10.853843999999999</v>
      </c>
      <c r="CY61">
        <f>AD61</f>
        <v>9.18</v>
      </c>
      <c r="CZ61">
        <f>AH61</f>
        <v>9.18</v>
      </c>
      <c r="DA61">
        <f>AL61</f>
        <v>1</v>
      </c>
      <c r="DB61">
        <v>0</v>
      </c>
      <c r="GQ61">
        <v>-1</v>
      </c>
      <c r="GR61">
        <v>-1</v>
      </c>
    </row>
    <row r="62" spans="1:200" x14ac:dyDescent="0.2">
      <c r="A62">
        <f>ROW(Source!A44)</f>
        <v>44</v>
      </c>
      <c r="B62">
        <v>34753101</v>
      </c>
      <c r="C62">
        <v>34753234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267</v>
      </c>
      <c r="J62" t="s">
        <v>6</v>
      </c>
      <c r="K62" t="s">
        <v>268</v>
      </c>
      <c r="L62">
        <v>1191</v>
      </c>
      <c r="N62">
        <v>1013</v>
      </c>
      <c r="O62" t="s">
        <v>266</v>
      </c>
      <c r="P62" t="s">
        <v>266</v>
      </c>
      <c r="Q62">
        <v>1</v>
      </c>
      <c r="W62">
        <v>0</v>
      </c>
      <c r="X62">
        <v>-1417349443</v>
      </c>
      <c r="Y62">
        <v>0.57999999999999996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6</v>
      </c>
      <c r="AT62">
        <v>0.57999999999999996</v>
      </c>
      <c r="AU62" t="s">
        <v>6</v>
      </c>
      <c r="AV62">
        <v>2</v>
      </c>
      <c r="AW62">
        <v>2</v>
      </c>
      <c r="AX62">
        <v>34753244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Y62*Source!I44</f>
        <v>3.7815999999999995E-2</v>
      </c>
      <c r="CY62">
        <f>AD62</f>
        <v>0</v>
      </c>
      <c r="CZ62">
        <f>AH62</f>
        <v>0</v>
      </c>
      <c r="DA62">
        <f>AL62</f>
        <v>1</v>
      </c>
      <c r="DB62">
        <v>0</v>
      </c>
      <c r="GQ62">
        <v>-1</v>
      </c>
      <c r="GR62">
        <v>-1</v>
      </c>
    </row>
    <row r="63" spans="1:200" x14ac:dyDescent="0.2">
      <c r="A63">
        <f>ROW(Source!A44)</f>
        <v>44</v>
      </c>
      <c r="B63">
        <v>34753101</v>
      </c>
      <c r="C63">
        <v>34753234</v>
      </c>
      <c r="D63">
        <v>31527047</v>
      </c>
      <c r="E63">
        <v>1</v>
      </c>
      <c r="F63">
        <v>1</v>
      </c>
      <c r="G63">
        <v>1</v>
      </c>
      <c r="H63">
        <v>2</v>
      </c>
      <c r="I63" t="s">
        <v>269</v>
      </c>
      <c r="J63" t="s">
        <v>270</v>
      </c>
      <c r="K63" t="s">
        <v>271</v>
      </c>
      <c r="L63">
        <v>1368</v>
      </c>
      <c r="N63">
        <v>1011</v>
      </c>
      <c r="O63" t="s">
        <v>272</v>
      </c>
      <c r="P63" t="s">
        <v>272</v>
      </c>
      <c r="Q63">
        <v>1</v>
      </c>
      <c r="W63">
        <v>0</v>
      </c>
      <c r="X63">
        <v>1188625873</v>
      </c>
      <c r="Y63">
        <v>0.08</v>
      </c>
      <c r="AA63">
        <v>0</v>
      </c>
      <c r="AB63">
        <v>31.26</v>
      </c>
      <c r="AC63">
        <v>13.5</v>
      </c>
      <c r="AD63">
        <v>0</v>
      </c>
      <c r="AE63">
        <v>0</v>
      </c>
      <c r="AF63">
        <v>31.26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6</v>
      </c>
      <c r="AT63">
        <v>0.08</v>
      </c>
      <c r="AU63" t="s">
        <v>6</v>
      </c>
      <c r="AV63">
        <v>0</v>
      </c>
      <c r="AW63">
        <v>2</v>
      </c>
      <c r="AX63">
        <v>34753245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Y63*Source!I44</f>
        <v>5.2159999999999993E-3</v>
      </c>
      <c r="CY63">
        <f>AB63</f>
        <v>31.26</v>
      </c>
      <c r="CZ63">
        <f>AF63</f>
        <v>31.26</v>
      </c>
      <c r="DA63">
        <f>AJ63</f>
        <v>1</v>
      </c>
      <c r="DB63">
        <v>0</v>
      </c>
      <c r="GQ63">
        <v>-1</v>
      </c>
      <c r="GR63">
        <v>-1</v>
      </c>
    </row>
    <row r="64" spans="1:200" x14ac:dyDescent="0.2">
      <c r="A64">
        <f>ROW(Source!A44)</f>
        <v>44</v>
      </c>
      <c r="B64">
        <v>34753101</v>
      </c>
      <c r="C64">
        <v>34753234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273</v>
      </c>
      <c r="J64" t="s">
        <v>274</v>
      </c>
      <c r="K64" t="s">
        <v>275</v>
      </c>
      <c r="L64">
        <v>1368</v>
      </c>
      <c r="N64">
        <v>1011</v>
      </c>
      <c r="O64" t="s">
        <v>272</v>
      </c>
      <c r="P64" t="s">
        <v>272</v>
      </c>
      <c r="Q64">
        <v>1</v>
      </c>
      <c r="W64">
        <v>0</v>
      </c>
      <c r="X64">
        <v>1372534845</v>
      </c>
      <c r="Y64">
        <v>0.5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6</v>
      </c>
      <c r="AT64">
        <v>0.5</v>
      </c>
      <c r="AU64" t="s">
        <v>6</v>
      </c>
      <c r="AV64">
        <v>0</v>
      </c>
      <c r="AW64">
        <v>2</v>
      </c>
      <c r="AX64">
        <v>34753246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Y64*Source!I44</f>
        <v>3.2599999999999997E-2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  <c r="GQ64">
        <v>-1</v>
      </c>
      <c r="GR64">
        <v>-1</v>
      </c>
    </row>
    <row r="65" spans="1:200" x14ac:dyDescent="0.2">
      <c r="A65">
        <f>ROW(Source!A44)</f>
        <v>44</v>
      </c>
      <c r="B65">
        <v>34753101</v>
      </c>
      <c r="C65">
        <v>34753234</v>
      </c>
      <c r="D65">
        <v>31442075</v>
      </c>
      <c r="E65">
        <v>17</v>
      </c>
      <c r="F65">
        <v>1</v>
      </c>
      <c r="G65">
        <v>1</v>
      </c>
      <c r="H65">
        <v>3</v>
      </c>
      <c r="I65" t="s">
        <v>24</v>
      </c>
      <c r="J65" t="s">
        <v>6</v>
      </c>
      <c r="K65" t="s">
        <v>25</v>
      </c>
      <c r="L65">
        <v>1327</v>
      </c>
      <c r="N65">
        <v>1005</v>
      </c>
      <c r="O65" t="s">
        <v>26</v>
      </c>
      <c r="P65" t="s">
        <v>26</v>
      </c>
      <c r="Q65">
        <v>1</v>
      </c>
      <c r="W65">
        <v>0</v>
      </c>
      <c r="X65">
        <v>-112006704</v>
      </c>
      <c r="Y65">
        <v>100</v>
      </c>
      <c r="AA65">
        <v>30.09</v>
      </c>
      <c r="AB65">
        <v>0</v>
      </c>
      <c r="AC65">
        <v>0</v>
      </c>
      <c r="AD65">
        <v>0</v>
      </c>
      <c r="AE65">
        <v>30.09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0</v>
      </c>
      <c r="AP65">
        <v>1</v>
      </c>
      <c r="AQ65">
        <v>0</v>
      </c>
      <c r="AR65">
        <v>0</v>
      </c>
      <c r="AS65" t="s">
        <v>6</v>
      </c>
      <c r="AT65">
        <v>100</v>
      </c>
      <c r="AU65" t="s">
        <v>6</v>
      </c>
      <c r="AV65">
        <v>0</v>
      </c>
      <c r="AW65">
        <v>2</v>
      </c>
      <c r="AX65">
        <v>34753247</v>
      </c>
      <c r="AY65">
        <v>2</v>
      </c>
      <c r="AZ65">
        <v>22528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6.52</v>
      </c>
      <c r="CY65">
        <f>AA65</f>
        <v>30.09</v>
      </c>
      <c r="CZ65">
        <f>AE65</f>
        <v>30.09</v>
      </c>
      <c r="DA65">
        <f>AI65</f>
        <v>1</v>
      </c>
      <c r="DB65">
        <v>0</v>
      </c>
      <c r="DH65">
        <f>Source!I44*SmtRes!Y65</f>
        <v>6.52</v>
      </c>
      <c r="DI65">
        <f>AA65</f>
        <v>30.09</v>
      </c>
      <c r="DJ65">
        <f>EtalonRes!Y65</f>
        <v>0</v>
      </c>
      <c r="DK65">
        <f>Source!BC44</f>
        <v>1</v>
      </c>
      <c r="GP65">
        <v>1</v>
      </c>
      <c r="GQ65">
        <v>-1</v>
      </c>
      <c r="GR65">
        <v>-1</v>
      </c>
    </row>
    <row r="66" spans="1:200" x14ac:dyDescent="0.2">
      <c r="A66">
        <f>ROW(Source!A44)</f>
        <v>44</v>
      </c>
      <c r="B66">
        <v>34753101</v>
      </c>
      <c r="C66">
        <v>34753234</v>
      </c>
      <c r="D66">
        <v>31450127</v>
      </c>
      <c r="E66">
        <v>1</v>
      </c>
      <c r="F66">
        <v>1</v>
      </c>
      <c r="G66">
        <v>1</v>
      </c>
      <c r="H66">
        <v>3</v>
      </c>
      <c r="I66" t="s">
        <v>307</v>
      </c>
      <c r="J66" t="s">
        <v>308</v>
      </c>
      <c r="K66" t="s">
        <v>309</v>
      </c>
      <c r="L66">
        <v>1346</v>
      </c>
      <c r="N66">
        <v>1009</v>
      </c>
      <c r="O66" t="s">
        <v>34</v>
      </c>
      <c r="P66" t="s">
        <v>34</v>
      </c>
      <c r="Q66">
        <v>1</v>
      </c>
      <c r="W66">
        <v>0</v>
      </c>
      <c r="X66">
        <v>813963326</v>
      </c>
      <c r="Y66">
        <v>0.2</v>
      </c>
      <c r="AA66">
        <v>1.82</v>
      </c>
      <c r="AB66">
        <v>0</v>
      </c>
      <c r="AC66">
        <v>0</v>
      </c>
      <c r="AD66">
        <v>0</v>
      </c>
      <c r="AE66">
        <v>1.82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0.2</v>
      </c>
      <c r="AU66" t="s">
        <v>6</v>
      </c>
      <c r="AV66">
        <v>0</v>
      </c>
      <c r="AW66">
        <v>2</v>
      </c>
      <c r="AX66">
        <v>34753248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Y66*Source!I44</f>
        <v>1.304E-2</v>
      </c>
      <c r="CY66">
        <f>AA66</f>
        <v>1.82</v>
      </c>
      <c r="CZ66">
        <f>AE66</f>
        <v>1.82</v>
      </c>
      <c r="DA66">
        <f>AI66</f>
        <v>1</v>
      </c>
      <c r="DB66">
        <v>0</v>
      </c>
      <c r="DH66">
        <f>Source!I44*SmtRes!Y66</f>
        <v>1.304E-2</v>
      </c>
      <c r="DI66">
        <f>AA66</f>
        <v>1.82</v>
      </c>
      <c r="DJ66">
        <f>EtalonRes!Y66</f>
        <v>1.82</v>
      </c>
      <c r="DK66">
        <f>Source!BC44</f>
        <v>1</v>
      </c>
      <c r="GQ66">
        <v>-1</v>
      </c>
      <c r="GR66">
        <v>-1</v>
      </c>
    </row>
    <row r="67" spans="1:200" x14ac:dyDescent="0.2">
      <c r="A67">
        <f>ROW(Source!A44)</f>
        <v>44</v>
      </c>
      <c r="B67">
        <v>34753101</v>
      </c>
      <c r="C67">
        <v>34753234</v>
      </c>
      <c r="D67">
        <v>31441366</v>
      </c>
      <c r="E67">
        <v>17</v>
      </c>
      <c r="F67">
        <v>1</v>
      </c>
      <c r="G67">
        <v>1</v>
      </c>
      <c r="H67">
        <v>3</v>
      </c>
      <c r="I67" t="s">
        <v>32</v>
      </c>
      <c r="J67" t="s">
        <v>6</v>
      </c>
      <c r="K67" t="s">
        <v>33</v>
      </c>
      <c r="L67">
        <v>1346</v>
      </c>
      <c r="N67">
        <v>1009</v>
      </c>
      <c r="O67" t="s">
        <v>34</v>
      </c>
      <c r="P67" t="s">
        <v>34</v>
      </c>
      <c r="Q67">
        <v>1</v>
      </c>
      <c r="W67">
        <v>0</v>
      </c>
      <c r="X67">
        <v>-1516100259</v>
      </c>
      <c r="Y67">
        <v>30</v>
      </c>
      <c r="AA67">
        <v>7.82</v>
      </c>
      <c r="AB67">
        <v>0</v>
      </c>
      <c r="AC67">
        <v>0</v>
      </c>
      <c r="AD67">
        <v>0</v>
      </c>
      <c r="AE67">
        <v>7.82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0</v>
      </c>
      <c r="AP67">
        <v>1</v>
      </c>
      <c r="AQ67">
        <v>0</v>
      </c>
      <c r="AR67">
        <v>0</v>
      </c>
      <c r="AS67" t="s">
        <v>6</v>
      </c>
      <c r="AT67">
        <v>30</v>
      </c>
      <c r="AU67" t="s">
        <v>6</v>
      </c>
      <c r="AV67">
        <v>0</v>
      </c>
      <c r="AW67">
        <v>2</v>
      </c>
      <c r="AX67">
        <v>34753249</v>
      </c>
      <c r="AY67">
        <v>2</v>
      </c>
      <c r="AZ67">
        <v>16384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Y67*Source!I44</f>
        <v>1.9559999999999997</v>
      </c>
      <c r="CY67">
        <f>AA67</f>
        <v>7.82</v>
      </c>
      <c r="CZ67">
        <f>AE67</f>
        <v>7.82</v>
      </c>
      <c r="DA67">
        <f>AI67</f>
        <v>1</v>
      </c>
      <c r="DB67">
        <v>0</v>
      </c>
      <c r="DH67">
        <f>Source!I44*SmtRes!Y67</f>
        <v>1.9559999999999997</v>
      </c>
      <c r="DI67">
        <f>AA67</f>
        <v>7.82</v>
      </c>
      <c r="DJ67">
        <f>EtalonRes!Y67</f>
        <v>0</v>
      </c>
      <c r="DK67">
        <f>Source!BC44</f>
        <v>1</v>
      </c>
      <c r="GP67">
        <v>1</v>
      </c>
      <c r="GQ67">
        <v>-1</v>
      </c>
      <c r="GR67">
        <v>-1</v>
      </c>
    </row>
    <row r="68" spans="1:200" x14ac:dyDescent="0.2">
      <c r="A68">
        <f>ROW(Source!A44)</f>
        <v>44</v>
      </c>
      <c r="B68">
        <v>34753101</v>
      </c>
      <c r="C68">
        <v>34753234</v>
      </c>
      <c r="D68">
        <v>31441681</v>
      </c>
      <c r="E68">
        <v>17</v>
      </c>
      <c r="F68">
        <v>1</v>
      </c>
      <c r="G68">
        <v>1</v>
      </c>
      <c r="H68">
        <v>3</v>
      </c>
      <c r="I68" t="s">
        <v>79</v>
      </c>
      <c r="J68" t="s">
        <v>6</v>
      </c>
      <c r="K68" t="s">
        <v>80</v>
      </c>
      <c r="L68">
        <v>1348</v>
      </c>
      <c r="N68">
        <v>1009</v>
      </c>
      <c r="O68" t="s">
        <v>81</v>
      </c>
      <c r="P68" t="s">
        <v>81</v>
      </c>
      <c r="Q68">
        <v>1000</v>
      </c>
      <c r="W68">
        <v>0</v>
      </c>
      <c r="X68">
        <v>-1212923053</v>
      </c>
      <c r="Y68">
        <v>8.8999999999999999E-3</v>
      </c>
      <c r="AA68">
        <v>26279.279999999999</v>
      </c>
      <c r="AB68">
        <v>0</v>
      </c>
      <c r="AC68">
        <v>0</v>
      </c>
      <c r="AD68">
        <v>0</v>
      </c>
      <c r="AE68">
        <v>26279.279999999999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1</v>
      </c>
      <c r="AQ68">
        <v>0</v>
      </c>
      <c r="AR68">
        <v>0</v>
      </c>
      <c r="AS68" t="s">
        <v>6</v>
      </c>
      <c r="AT68">
        <v>8.8999999999999999E-3</v>
      </c>
      <c r="AU68" t="s">
        <v>6</v>
      </c>
      <c r="AV68">
        <v>0</v>
      </c>
      <c r="AW68">
        <v>2</v>
      </c>
      <c r="AX68">
        <v>34753250</v>
      </c>
      <c r="AY68">
        <v>2</v>
      </c>
      <c r="AZ68">
        <v>16384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Y68*Source!I44</f>
        <v>5.8027999999999997E-4</v>
      </c>
      <c r="CY68">
        <f>AA68</f>
        <v>26279.279999999999</v>
      </c>
      <c r="CZ68">
        <f>AE68</f>
        <v>26279.279999999999</v>
      </c>
      <c r="DA68">
        <f>AI68</f>
        <v>1</v>
      </c>
      <c r="DB68">
        <v>0</v>
      </c>
      <c r="DH68">
        <f>Source!I44*SmtRes!Y68</f>
        <v>5.8027999999999997E-4</v>
      </c>
      <c r="DI68">
        <f>AA68</f>
        <v>26279.279999999999</v>
      </c>
      <c r="DJ68">
        <f>EtalonRes!Y68</f>
        <v>0</v>
      </c>
      <c r="DK68">
        <f>Source!BC44</f>
        <v>1</v>
      </c>
      <c r="GP68">
        <v>1</v>
      </c>
      <c r="GQ68">
        <v>-1</v>
      </c>
      <c r="GR68">
        <v>-1</v>
      </c>
    </row>
    <row r="69" spans="1:200" x14ac:dyDescent="0.2">
      <c r="A69">
        <f>ROW(Source!A45)</f>
        <v>45</v>
      </c>
      <c r="B69">
        <v>34753102</v>
      </c>
      <c r="C69">
        <v>34753234</v>
      </c>
      <c r="D69">
        <v>31717381</v>
      </c>
      <c r="E69">
        <v>1</v>
      </c>
      <c r="F69">
        <v>1</v>
      </c>
      <c r="G69">
        <v>1</v>
      </c>
      <c r="H69">
        <v>1</v>
      </c>
      <c r="I69" t="s">
        <v>264</v>
      </c>
      <c r="J69" t="s">
        <v>6</v>
      </c>
      <c r="K69" t="s">
        <v>265</v>
      </c>
      <c r="L69">
        <v>1191</v>
      </c>
      <c r="N69">
        <v>1013</v>
      </c>
      <c r="O69" t="s">
        <v>266</v>
      </c>
      <c r="P69" t="s">
        <v>266</v>
      </c>
      <c r="Q69">
        <v>1</v>
      </c>
      <c r="W69">
        <v>0</v>
      </c>
      <c r="X69">
        <v>-1027537862</v>
      </c>
      <c r="Y69">
        <v>166.47</v>
      </c>
      <c r="AA69">
        <v>0</v>
      </c>
      <c r="AB69">
        <v>0</v>
      </c>
      <c r="AC69">
        <v>0</v>
      </c>
      <c r="AD69">
        <v>62.24</v>
      </c>
      <c r="AE69">
        <v>0</v>
      </c>
      <c r="AF69">
        <v>0</v>
      </c>
      <c r="AG69">
        <v>0</v>
      </c>
      <c r="AH69">
        <v>9.18</v>
      </c>
      <c r="AI69">
        <v>1</v>
      </c>
      <c r="AJ69">
        <v>1</v>
      </c>
      <c r="AK69">
        <v>1</v>
      </c>
      <c r="AL69">
        <v>6.78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6</v>
      </c>
      <c r="AT69">
        <v>166.47</v>
      </c>
      <c r="AU69" t="s">
        <v>6</v>
      </c>
      <c r="AV69">
        <v>1</v>
      </c>
      <c r="AW69">
        <v>2</v>
      </c>
      <c r="AX69">
        <v>34753243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Y69*Source!I45</f>
        <v>10.853843999999999</v>
      </c>
      <c r="CY69">
        <f>AD69</f>
        <v>62.24</v>
      </c>
      <c r="CZ69">
        <f>AH69</f>
        <v>9.18</v>
      </c>
      <c r="DA69">
        <f>AL69</f>
        <v>6.78</v>
      </c>
      <c r="DB69">
        <v>0</v>
      </c>
      <c r="GQ69">
        <v>-1</v>
      </c>
      <c r="GR69">
        <v>-1</v>
      </c>
    </row>
    <row r="70" spans="1:200" x14ac:dyDescent="0.2">
      <c r="A70">
        <f>ROW(Source!A45)</f>
        <v>45</v>
      </c>
      <c r="B70">
        <v>34753102</v>
      </c>
      <c r="C70">
        <v>34753234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267</v>
      </c>
      <c r="J70" t="s">
        <v>6</v>
      </c>
      <c r="K70" t="s">
        <v>268</v>
      </c>
      <c r="L70">
        <v>1191</v>
      </c>
      <c r="N70">
        <v>1013</v>
      </c>
      <c r="O70" t="s">
        <v>266</v>
      </c>
      <c r="P70" t="s">
        <v>266</v>
      </c>
      <c r="Q70">
        <v>1</v>
      </c>
      <c r="W70">
        <v>0</v>
      </c>
      <c r="X70">
        <v>-1417349443</v>
      </c>
      <c r="Y70">
        <v>0.57999999999999996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6.78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6</v>
      </c>
      <c r="AT70">
        <v>0.57999999999999996</v>
      </c>
      <c r="AU70" t="s">
        <v>6</v>
      </c>
      <c r="AV70">
        <v>2</v>
      </c>
      <c r="AW70">
        <v>2</v>
      </c>
      <c r="AX70">
        <v>34753244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Y70*Source!I45</f>
        <v>3.7815999999999995E-2</v>
      </c>
      <c r="CY70">
        <f>AD70</f>
        <v>0</v>
      </c>
      <c r="CZ70">
        <f>AH70</f>
        <v>0</v>
      </c>
      <c r="DA70">
        <f>AL70</f>
        <v>1</v>
      </c>
      <c r="DB70">
        <v>0</v>
      </c>
      <c r="GQ70">
        <v>-1</v>
      </c>
      <c r="GR70">
        <v>-1</v>
      </c>
    </row>
    <row r="71" spans="1:200" x14ac:dyDescent="0.2">
      <c r="A71">
        <f>ROW(Source!A45)</f>
        <v>45</v>
      </c>
      <c r="B71">
        <v>34753102</v>
      </c>
      <c r="C71">
        <v>34753234</v>
      </c>
      <c r="D71">
        <v>31527047</v>
      </c>
      <c r="E71">
        <v>1</v>
      </c>
      <c r="F71">
        <v>1</v>
      </c>
      <c r="G71">
        <v>1</v>
      </c>
      <c r="H71">
        <v>2</v>
      </c>
      <c r="I71" t="s">
        <v>269</v>
      </c>
      <c r="J71" t="s">
        <v>270</v>
      </c>
      <c r="K71" t="s">
        <v>271</v>
      </c>
      <c r="L71">
        <v>1368</v>
      </c>
      <c r="N71">
        <v>1011</v>
      </c>
      <c r="O71" t="s">
        <v>272</v>
      </c>
      <c r="P71" t="s">
        <v>272</v>
      </c>
      <c r="Q71">
        <v>1</v>
      </c>
      <c r="W71">
        <v>0</v>
      </c>
      <c r="X71">
        <v>1188625873</v>
      </c>
      <c r="Y71">
        <v>0.08</v>
      </c>
      <c r="AA71">
        <v>0</v>
      </c>
      <c r="AB71">
        <v>211.94</v>
      </c>
      <c r="AC71">
        <v>13.5</v>
      </c>
      <c r="AD71">
        <v>0</v>
      </c>
      <c r="AE71">
        <v>0</v>
      </c>
      <c r="AF71">
        <v>31.26</v>
      </c>
      <c r="AG71">
        <v>13.5</v>
      </c>
      <c r="AH71">
        <v>0</v>
      </c>
      <c r="AI71">
        <v>1</v>
      </c>
      <c r="AJ71">
        <v>6.78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6</v>
      </c>
      <c r="AT71">
        <v>0.08</v>
      </c>
      <c r="AU71" t="s">
        <v>6</v>
      </c>
      <c r="AV71">
        <v>0</v>
      </c>
      <c r="AW71">
        <v>2</v>
      </c>
      <c r="AX71">
        <v>34753245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5.2159999999999993E-3</v>
      </c>
      <c r="CY71">
        <f>AB71</f>
        <v>211.94</v>
      </c>
      <c r="CZ71">
        <f>AF71</f>
        <v>31.26</v>
      </c>
      <c r="DA71">
        <f>AJ71</f>
        <v>6.78</v>
      </c>
      <c r="DB71">
        <v>0</v>
      </c>
      <c r="GQ71">
        <v>-1</v>
      </c>
      <c r="GR71">
        <v>-1</v>
      </c>
    </row>
    <row r="72" spans="1:200" x14ac:dyDescent="0.2">
      <c r="A72">
        <f>ROW(Source!A45)</f>
        <v>45</v>
      </c>
      <c r="B72">
        <v>34753102</v>
      </c>
      <c r="C72">
        <v>34753234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273</v>
      </c>
      <c r="J72" t="s">
        <v>274</v>
      </c>
      <c r="K72" t="s">
        <v>275</v>
      </c>
      <c r="L72">
        <v>1368</v>
      </c>
      <c r="N72">
        <v>1011</v>
      </c>
      <c r="O72" t="s">
        <v>272</v>
      </c>
      <c r="P72" t="s">
        <v>272</v>
      </c>
      <c r="Q72">
        <v>1</v>
      </c>
      <c r="W72">
        <v>0</v>
      </c>
      <c r="X72">
        <v>1372534845</v>
      </c>
      <c r="Y72">
        <v>0.5</v>
      </c>
      <c r="AA72">
        <v>0</v>
      </c>
      <c r="AB72">
        <v>445.51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6.78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6</v>
      </c>
      <c r="AT72">
        <v>0.5</v>
      </c>
      <c r="AU72" t="s">
        <v>6</v>
      </c>
      <c r="AV72">
        <v>0</v>
      </c>
      <c r="AW72">
        <v>2</v>
      </c>
      <c r="AX72">
        <v>34753246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3.2599999999999997E-2</v>
      </c>
      <c r="CY72">
        <f>AB72</f>
        <v>445.51</v>
      </c>
      <c r="CZ72">
        <f>AF72</f>
        <v>65.709999999999994</v>
      </c>
      <c r="DA72">
        <f>AJ72</f>
        <v>6.78</v>
      </c>
      <c r="DB72">
        <v>0</v>
      </c>
      <c r="GQ72">
        <v>-1</v>
      </c>
      <c r="GR72">
        <v>-1</v>
      </c>
    </row>
    <row r="73" spans="1:200" x14ac:dyDescent="0.2">
      <c r="A73">
        <f>ROW(Source!A45)</f>
        <v>45</v>
      </c>
      <c r="B73">
        <v>34753102</v>
      </c>
      <c r="C73">
        <v>34753234</v>
      </c>
      <c r="D73">
        <v>31442075</v>
      </c>
      <c r="E73">
        <v>17</v>
      </c>
      <c r="F73">
        <v>1</v>
      </c>
      <c r="G73">
        <v>1</v>
      </c>
      <c r="H73">
        <v>3</v>
      </c>
      <c r="I73" t="s">
        <v>24</v>
      </c>
      <c r="J73" t="s">
        <v>6</v>
      </c>
      <c r="K73" t="s">
        <v>25</v>
      </c>
      <c r="L73">
        <v>1327</v>
      </c>
      <c r="N73">
        <v>1005</v>
      </c>
      <c r="O73" t="s">
        <v>26</v>
      </c>
      <c r="P73" t="s">
        <v>26</v>
      </c>
      <c r="Q73">
        <v>1</v>
      </c>
      <c r="W73">
        <v>0</v>
      </c>
      <c r="X73">
        <v>-112006704</v>
      </c>
      <c r="Y73">
        <v>100</v>
      </c>
      <c r="AA73">
        <v>200</v>
      </c>
      <c r="AB73">
        <v>0</v>
      </c>
      <c r="AC73">
        <v>0</v>
      </c>
      <c r="AD73">
        <v>0</v>
      </c>
      <c r="AE73">
        <v>30.09</v>
      </c>
      <c r="AF73">
        <v>0</v>
      </c>
      <c r="AG73">
        <v>0</v>
      </c>
      <c r="AH73">
        <v>0</v>
      </c>
      <c r="AI73">
        <v>6.78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1</v>
      </c>
      <c r="AQ73">
        <v>0</v>
      </c>
      <c r="AR73">
        <v>0</v>
      </c>
      <c r="AS73" t="s">
        <v>6</v>
      </c>
      <c r="AT73">
        <v>100</v>
      </c>
      <c r="AU73" t="s">
        <v>6</v>
      </c>
      <c r="AV73">
        <v>0</v>
      </c>
      <c r="AW73">
        <v>2</v>
      </c>
      <c r="AX73">
        <v>34753247</v>
      </c>
      <c r="AY73">
        <v>2</v>
      </c>
      <c r="AZ73">
        <v>22528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6.52</v>
      </c>
      <c r="CY73">
        <f>AA73</f>
        <v>200</v>
      </c>
      <c r="CZ73">
        <f>AE73</f>
        <v>30.09</v>
      </c>
      <c r="DA73">
        <f>AI73</f>
        <v>6.78</v>
      </c>
      <c r="DB73">
        <v>0</v>
      </c>
      <c r="DH73">
        <f>Source!I45*SmtRes!Y73</f>
        <v>6.52</v>
      </c>
      <c r="DI73">
        <f>AA73</f>
        <v>200</v>
      </c>
      <c r="DJ73">
        <f>EtalonRes!Y73</f>
        <v>0</v>
      </c>
      <c r="DK73">
        <f>Source!BC45</f>
        <v>6.78</v>
      </c>
      <c r="GP73">
        <v>1</v>
      </c>
      <c r="GQ73">
        <v>-1</v>
      </c>
      <c r="GR73">
        <v>-1</v>
      </c>
    </row>
    <row r="74" spans="1:200" x14ac:dyDescent="0.2">
      <c r="A74">
        <f>ROW(Source!A45)</f>
        <v>45</v>
      </c>
      <c r="B74">
        <v>34753102</v>
      </c>
      <c r="C74">
        <v>34753234</v>
      </c>
      <c r="D74">
        <v>31450127</v>
      </c>
      <c r="E74">
        <v>1</v>
      </c>
      <c r="F74">
        <v>1</v>
      </c>
      <c r="G74">
        <v>1</v>
      </c>
      <c r="H74">
        <v>3</v>
      </c>
      <c r="I74" t="s">
        <v>307</v>
      </c>
      <c r="J74" t="s">
        <v>308</v>
      </c>
      <c r="K74" t="s">
        <v>309</v>
      </c>
      <c r="L74">
        <v>1346</v>
      </c>
      <c r="N74">
        <v>1009</v>
      </c>
      <c r="O74" t="s">
        <v>34</v>
      </c>
      <c r="P74" t="s">
        <v>34</v>
      </c>
      <c r="Q74">
        <v>1</v>
      </c>
      <c r="W74">
        <v>0</v>
      </c>
      <c r="X74">
        <v>813963326</v>
      </c>
      <c r="Y74">
        <v>0.2</v>
      </c>
      <c r="AA74">
        <v>12.34</v>
      </c>
      <c r="AB74">
        <v>0</v>
      </c>
      <c r="AC74">
        <v>0</v>
      </c>
      <c r="AD74">
        <v>0</v>
      </c>
      <c r="AE74">
        <v>1.82</v>
      </c>
      <c r="AF74">
        <v>0</v>
      </c>
      <c r="AG74">
        <v>0</v>
      </c>
      <c r="AH74">
        <v>0</v>
      </c>
      <c r="AI74">
        <v>6.78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6</v>
      </c>
      <c r="AT74">
        <v>0.2</v>
      </c>
      <c r="AU74" t="s">
        <v>6</v>
      </c>
      <c r="AV74">
        <v>0</v>
      </c>
      <c r="AW74">
        <v>2</v>
      </c>
      <c r="AX74">
        <v>34753248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1.304E-2</v>
      </c>
      <c r="CY74">
        <f>AA74</f>
        <v>12.34</v>
      </c>
      <c r="CZ74">
        <f>AE74</f>
        <v>1.82</v>
      </c>
      <c r="DA74">
        <f>AI74</f>
        <v>6.78</v>
      </c>
      <c r="DB74">
        <v>0</v>
      </c>
      <c r="DH74">
        <f>Source!I45*SmtRes!Y74</f>
        <v>1.304E-2</v>
      </c>
      <c r="DI74">
        <f>AA74</f>
        <v>12.34</v>
      </c>
      <c r="DJ74">
        <f>EtalonRes!Y74</f>
        <v>1.82</v>
      </c>
      <c r="DK74">
        <f>Source!BC45</f>
        <v>6.78</v>
      </c>
      <c r="GQ74">
        <v>-1</v>
      </c>
      <c r="GR74">
        <v>-1</v>
      </c>
    </row>
    <row r="75" spans="1:200" x14ac:dyDescent="0.2">
      <c r="A75">
        <f>ROW(Source!A45)</f>
        <v>45</v>
      </c>
      <c r="B75">
        <v>34753102</v>
      </c>
      <c r="C75">
        <v>34753234</v>
      </c>
      <c r="D75">
        <v>31441366</v>
      </c>
      <c r="E75">
        <v>17</v>
      </c>
      <c r="F75">
        <v>1</v>
      </c>
      <c r="G75">
        <v>1</v>
      </c>
      <c r="H75">
        <v>3</v>
      </c>
      <c r="I75" t="s">
        <v>32</v>
      </c>
      <c r="J75" t="s">
        <v>6</v>
      </c>
      <c r="K75" t="s">
        <v>33</v>
      </c>
      <c r="L75">
        <v>1346</v>
      </c>
      <c r="N75">
        <v>1009</v>
      </c>
      <c r="O75" t="s">
        <v>34</v>
      </c>
      <c r="P75" t="s">
        <v>34</v>
      </c>
      <c r="Q75">
        <v>1</v>
      </c>
      <c r="W75">
        <v>0</v>
      </c>
      <c r="X75">
        <v>-1516100259</v>
      </c>
      <c r="Y75">
        <v>30</v>
      </c>
      <c r="AA75">
        <v>52</v>
      </c>
      <c r="AB75">
        <v>0</v>
      </c>
      <c r="AC75">
        <v>0</v>
      </c>
      <c r="AD75">
        <v>0</v>
      </c>
      <c r="AE75">
        <v>7.82</v>
      </c>
      <c r="AF75">
        <v>0</v>
      </c>
      <c r="AG75">
        <v>0</v>
      </c>
      <c r="AH75">
        <v>0</v>
      </c>
      <c r="AI75">
        <v>6.78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1</v>
      </c>
      <c r="AQ75">
        <v>0</v>
      </c>
      <c r="AR75">
        <v>0</v>
      </c>
      <c r="AS75" t="s">
        <v>6</v>
      </c>
      <c r="AT75">
        <v>30</v>
      </c>
      <c r="AU75" t="s">
        <v>6</v>
      </c>
      <c r="AV75">
        <v>0</v>
      </c>
      <c r="AW75">
        <v>2</v>
      </c>
      <c r="AX75">
        <v>34753249</v>
      </c>
      <c r="AY75">
        <v>2</v>
      </c>
      <c r="AZ75">
        <v>16384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1.9559999999999997</v>
      </c>
      <c r="CY75">
        <f>AA75</f>
        <v>52</v>
      </c>
      <c r="CZ75">
        <f>AE75</f>
        <v>7.82</v>
      </c>
      <c r="DA75">
        <f>AI75</f>
        <v>6.78</v>
      </c>
      <c r="DB75">
        <v>0</v>
      </c>
      <c r="DH75">
        <f>Source!I45*SmtRes!Y75</f>
        <v>1.9559999999999997</v>
      </c>
      <c r="DI75">
        <f>AA75</f>
        <v>52</v>
      </c>
      <c r="DJ75">
        <f>EtalonRes!Y75</f>
        <v>0</v>
      </c>
      <c r="DK75">
        <f>Source!BC45</f>
        <v>6.78</v>
      </c>
      <c r="GP75">
        <v>1</v>
      </c>
      <c r="GQ75">
        <v>-1</v>
      </c>
      <c r="GR75">
        <v>-1</v>
      </c>
    </row>
    <row r="76" spans="1:200" x14ac:dyDescent="0.2">
      <c r="A76">
        <f>ROW(Source!A45)</f>
        <v>45</v>
      </c>
      <c r="B76">
        <v>34753102</v>
      </c>
      <c r="C76">
        <v>34753234</v>
      </c>
      <c r="D76">
        <v>31441681</v>
      </c>
      <c r="E76">
        <v>17</v>
      </c>
      <c r="F76">
        <v>1</v>
      </c>
      <c r="G76">
        <v>1</v>
      </c>
      <c r="H76">
        <v>3</v>
      </c>
      <c r="I76" t="s">
        <v>79</v>
      </c>
      <c r="J76" t="s">
        <v>6</v>
      </c>
      <c r="K76" t="s">
        <v>80</v>
      </c>
      <c r="L76">
        <v>1348</v>
      </c>
      <c r="N76">
        <v>1009</v>
      </c>
      <c r="O76" t="s">
        <v>81</v>
      </c>
      <c r="P76" t="s">
        <v>81</v>
      </c>
      <c r="Q76">
        <v>1000</v>
      </c>
      <c r="W76">
        <v>0</v>
      </c>
      <c r="X76">
        <v>-1212923053</v>
      </c>
      <c r="Y76">
        <v>8.8999999999999999E-3</v>
      </c>
      <c r="AA76">
        <v>174679.92</v>
      </c>
      <c r="AB76">
        <v>0</v>
      </c>
      <c r="AC76">
        <v>0</v>
      </c>
      <c r="AD76">
        <v>0</v>
      </c>
      <c r="AE76">
        <v>26279.279999999999</v>
      </c>
      <c r="AF76">
        <v>0</v>
      </c>
      <c r="AG76">
        <v>0</v>
      </c>
      <c r="AH76">
        <v>0</v>
      </c>
      <c r="AI76">
        <v>6.78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1</v>
      </c>
      <c r="AQ76">
        <v>0</v>
      </c>
      <c r="AR76">
        <v>0</v>
      </c>
      <c r="AS76" t="s">
        <v>6</v>
      </c>
      <c r="AT76">
        <v>8.8999999999999999E-3</v>
      </c>
      <c r="AU76" t="s">
        <v>6</v>
      </c>
      <c r="AV76">
        <v>0</v>
      </c>
      <c r="AW76">
        <v>2</v>
      </c>
      <c r="AX76">
        <v>34753250</v>
      </c>
      <c r="AY76">
        <v>2</v>
      </c>
      <c r="AZ76">
        <v>16384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5.8027999999999997E-4</v>
      </c>
      <c r="CY76">
        <f>AA76</f>
        <v>174679.92</v>
      </c>
      <c r="CZ76">
        <f>AE76</f>
        <v>26279.279999999999</v>
      </c>
      <c r="DA76">
        <f>AI76</f>
        <v>6.78</v>
      </c>
      <c r="DB76">
        <v>0</v>
      </c>
      <c r="DH76">
        <f>Source!I45*SmtRes!Y76</f>
        <v>5.8027999999999997E-4</v>
      </c>
      <c r="DI76">
        <f>AA76</f>
        <v>174679.92</v>
      </c>
      <c r="DJ76">
        <f>EtalonRes!Y76</f>
        <v>0</v>
      </c>
      <c r="DK76">
        <f>Source!BC45</f>
        <v>6.78</v>
      </c>
      <c r="GP76">
        <v>1</v>
      </c>
      <c r="GQ76">
        <v>-1</v>
      </c>
      <c r="GR76">
        <v>-1</v>
      </c>
    </row>
    <row r="77" spans="1:200" x14ac:dyDescent="0.2">
      <c r="A77">
        <f>ROW(Source!A52)</f>
        <v>52</v>
      </c>
      <c r="B77">
        <v>34753101</v>
      </c>
      <c r="C77">
        <v>34753254</v>
      </c>
      <c r="D77">
        <v>31709863</v>
      </c>
      <c r="E77">
        <v>1</v>
      </c>
      <c r="F77">
        <v>1</v>
      </c>
      <c r="G77">
        <v>1</v>
      </c>
      <c r="H77">
        <v>1</v>
      </c>
      <c r="I77" t="s">
        <v>302</v>
      </c>
      <c r="J77" t="s">
        <v>6</v>
      </c>
      <c r="K77" t="s">
        <v>303</v>
      </c>
      <c r="L77">
        <v>1191</v>
      </c>
      <c r="N77">
        <v>1013</v>
      </c>
      <c r="O77" t="s">
        <v>266</v>
      </c>
      <c r="P77" t="s">
        <v>266</v>
      </c>
      <c r="Q77">
        <v>1</v>
      </c>
      <c r="W77">
        <v>0</v>
      </c>
      <c r="X77">
        <v>-400197608</v>
      </c>
      <c r="Y77">
        <v>0.9</v>
      </c>
      <c r="AA77">
        <v>0</v>
      </c>
      <c r="AB77">
        <v>0</v>
      </c>
      <c r="AC77">
        <v>0</v>
      </c>
      <c r="AD77">
        <v>8.5299999999999994</v>
      </c>
      <c r="AE77">
        <v>0</v>
      </c>
      <c r="AF77">
        <v>0</v>
      </c>
      <c r="AG77">
        <v>0</v>
      </c>
      <c r="AH77">
        <v>8.5299999999999994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6</v>
      </c>
      <c r="AT77">
        <v>0.9</v>
      </c>
      <c r="AU77" t="s">
        <v>6</v>
      </c>
      <c r="AV77">
        <v>1</v>
      </c>
      <c r="AW77">
        <v>2</v>
      </c>
      <c r="AX77">
        <v>34753256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Y77*Source!I52</f>
        <v>46.800000000000004</v>
      </c>
      <c r="CY77">
        <f>AD77</f>
        <v>8.5299999999999994</v>
      </c>
      <c r="CZ77">
        <f>AH77</f>
        <v>8.5299999999999994</v>
      </c>
      <c r="DA77">
        <f>AL77</f>
        <v>1</v>
      </c>
      <c r="DB77">
        <v>0</v>
      </c>
      <c r="GQ77">
        <v>-1</v>
      </c>
      <c r="GR77">
        <v>-1</v>
      </c>
    </row>
    <row r="78" spans="1:200" x14ac:dyDescent="0.2">
      <c r="A78">
        <f>ROW(Source!A53)</f>
        <v>53</v>
      </c>
      <c r="B78">
        <v>34753102</v>
      </c>
      <c r="C78">
        <v>34753254</v>
      </c>
      <c r="D78">
        <v>31709863</v>
      </c>
      <c r="E78">
        <v>1</v>
      </c>
      <c r="F78">
        <v>1</v>
      </c>
      <c r="G78">
        <v>1</v>
      </c>
      <c r="H78">
        <v>1</v>
      </c>
      <c r="I78" t="s">
        <v>302</v>
      </c>
      <c r="J78" t="s">
        <v>6</v>
      </c>
      <c r="K78" t="s">
        <v>303</v>
      </c>
      <c r="L78">
        <v>1191</v>
      </c>
      <c r="N78">
        <v>1013</v>
      </c>
      <c r="O78" t="s">
        <v>266</v>
      </c>
      <c r="P78" t="s">
        <v>266</v>
      </c>
      <c r="Q78">
        <v>1</v>
      </c>
      <c r="W78">
        <v>0</v>
      </c>
      <c r="X78">
        <v>-400197608</v>
      </c>
      <c r="Y78">
        <v>0.9</v>
      </c>
      <c r="AA78">
        <v>0</v>
      </c>
      <c r="AB78">
        <v>0</v>
      </c>
      <c r="AC78">
        <v>0</v>
      </c>
      <c r="AD78">
        <v>57.83</v>
      </c>
      <c r="AE78">
        <v>0</v>
      </c>
      <c r="AF78">
        <v>0</v>
      </c>
      <c r="AG78">
        <v>0</v>
      </c>
      <c r="AH78">
        <v>8.5299999999999994</v>
      </c>
      <c r="AI78">
        <v>1</v>
      </c>
      <c r="AJ78">
        <v>1</v>
      </c>
      <c r="AK78">
        <v>1</v>
      </c>
      <c r="AL78">
        <v>6.78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6</v>
      </c>
      <c r="AT78">
        <v>0.9</v>
      </c>
      <c r="AU78" t="s">
        <v>6</v>
      </c>
      <c r="AV78">
        <v>1</v>
      </c>
      <c r="AW78">
        <v>2</v>
      </c>
      <c r="AX78">
        <v>34753256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Y78*Source!I53</f>
        <v>46.800000000000004</v>
      </c>
      <c r="CY78">
        <f>AD78</f>
        <v>57.83</v>
      </c>
      <c r="CZ78">
        <f>AH78</f>
        <v>8.5299999999999994</v>
      </c>
      <c r="DA78">
        <f>AL78</f>
        <v>6.78</v>
      </c>
      <c r="DB78">
        <v>0</v>
      </c>
      <c r="GQ78">
        <v>-1</v>
      </c>
      <c r="GR78">
        <v>-1</v>
      </c>
    </row>
    <row r="79" spans="1:200" x14ac:dyDescent="0.2">
      <c r="A79">
        <f>ROW(Source!A54)</f>
        <v>54</v>
      </c>
      <c r="B79">
        <v>34753101</v>
      </c>
      <c r="C79">
        <v>34753257</v>
      </c>
      <c r="D79">
        <v>31714704</v>
      </c>
      <c r="E79">
        <v>1</v>
      </c>
      <c r="F79">
        <v>1</v>
      </c>
      <c r="G79">
        <v>1</v>
      </c>
      <c r="H79">
        <v>1</v>
      </c>
      <c r="I79" t="s">
        <v>310</v>
      </c>
      <c r="J79" t="s">
        <v>6</v>
      </c>
      <c r="K79" t="s">
        <v>311</v>
      </c>
      <c r="L79">
        <v>1191</v>
      </c>
      <c r="N79">
        <v>1013</v>
      </c>
      <c r="O79" t="s">
        <v>266</v>
      </c>
      <c r="P79" t="s">
        <v>266</v>
      </c>
      <c r="Q79">
        <v>1</v>
      </c>
      <c r="W79">
        <v>0</v>
      </c>
      <c r="X79">
        <v>-814890593</v>
      </c>
      <c r="Y79">
        <v>2.71</v>
      </c>
      <c r="AA79">
        <v>0</v>
      </c>
      <c r="AB79">
        <v>0</v>
      </c>
      <c r="AC79">
        <v>0</v>
      </c>
      <c r="AD79">
        <v>8.9700000000000006</v>
      </c>
      <c r="AE79">
        <v>0</v>
      </c>
      <c r="AF79">
        <v>0</v>
      </c>
      <c r="AG79">
        <v>0</v>
      </c>
      <c r="AH79">
        <v>8.9700000000000006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2.71</v>
      </c>
      <c r="AU79" t="s">
        <v>6</v>
      </c>
      <c r="AV79">
        <v>1</v>
      </c>
      <c r="AW79">
        <v>2</v>
      </c>
      <c r="AX79">
        <v>34753261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Y79*Source!I54</f>
        <v>5.149</v>
      </c>
      <c r="CY79">
        <f>AD79</f>
        <v>8.9700000000000006</v>
      </c>
      <c r="CZ79">
        <f>AH79</f>
        <v>8.9700000000000006</v>
      </c>
      <c r="DA79">
        <f>AL79</f>
        <v>1</v>
      </c>
      <c r="DB79">
        <v>0</v>
      </c>
      <c r="GQ79">
        <v>-1</v>
      </c>
      <c r="GR79">
        <v>-1</v>
      </c>
    </row>
    <row r="80" spans="1:200" x14ac:dyDescent="0.2">
      <c r="A80">
        <f>ROW(Source!A54)</f>
        <v>54</v>
      </c>
      <c r="B80">
        <v>34753101</v>
      </c>
      <c r="C80">
        <v>34753257</v>
      </c>
      <c r="D80">
        <v>31446395</v>
      </c>
      <c r="E80">
        <v>1</v>
      </c>
      <c r="F80">
        <v>1</v>
      </c>
      <c r="G80">
        <v>1</v>
      </c>
      <c r="H80">
        <v>3</v>
      </c>
      <c r="I80" t="s">
        <v>312</v>
      </c>
      <c r="J80" t="s">
        <v>313</v>
      </c>
      <c r="K80" t="s">
        <v>314</v>
      </c>
      <c r="L80">
        <v>1339</v>
      </c>
      <c r="N80">
        <v>1007</v>
      </c>
      <c r="O80" t="s">
        <v>100</v>
      </c>
      <c r="P80" t="s">
        <v>100</v>
      </c>
      <c r="Q80">
        <v>1</v>
      </c>
      <c r="W80">
        <v>0</v>
      </c>
      <c r="X80">
        <v>-1660354250</v>
      </c>
      <c r="Y80">
        <v>0.01</v>
      </c>
      <c r="AA80">
        <v>2.44</v>
      </c>
      <c r="AB80">
        <v>0</v>
      </c>
      <c r="AC80">
        <v>0</v>
      </c>
      <c r="AD80">
        <v>0</v>
      </c>
      <c r="AE80">
        <v>2.44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0.01</v>
      </c>
      <c r="AU80" t="s">
        <v>6</v>
      </c>
      <c r="AV80">
        <v>0</v>
      </c>
      <c r="AW80">
        <v>2</v>
      </c>
      <c r="AX80">
        <v>34753262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Y80*Source!I54</f>
        <v>1.9E-2</v>
      </c>
      <c r="CY80">
        <f>AA80</f>
        <v>2.44</v>
      </c>
      <c r="CZ80">
        <f>AE80</f>
        <v>2.44</v>
      </c>
      <c r="DA80">
        <f>AI80</f>
        <v>1</v>
      </c>
      <c r="DB80">
        <v>0</v>
      </c>
      <c r="DH80">
        <f>Source!I54*SmtRes!Y80</f>
        <v>1.9E-2</v>
      </c>
      <c r="DI80">
        <f>AA80</f>
        <v>2.44</v>
      </c>
      <c r="DJ80">
        <f>EtalonRes!Y80</f>
        <v>2.44</v>
      </c>
      <c r="DK80">
        <f>Source!BC54</f>
        <v>1</v>
      </c>
      <c r="GQ80">
        <v>-1</v>
      </c>
      <c r="GR80">
        <v>-1</v>
      </c>
    </row>
    <row r="81" spans="1:200" x14ac:dyDescent="0.2">
      <c r="A81">
        <f>ROW(Source!A54)</f>
        <v>54</v>
      </c>
      <c r="B81">
        <v>34753101</v>
      </c>
      <c r="C81">
        <v>34753257</v>
      </c>
      <c r="D81">
        <v>31440812</v>
      </c>
      <c r="E81">
        <v>17</v>
      </c>
      <c r="F81">
        <v>1</v>
      </c>
      <c r="G81">
        <v>1</v>
      </c>
      <c r="H81">
        <v>3</v>
      </c>
      <c r="I81" t="s">
        <v>98</v>
      </c>
      <c r="J81" t="s">
        <v>6</v>
      </c>
      <c r="K81" t="s">
        <v>99</v>
      </c>
      <c r="L81">
        <v>1339</v>
      </c>
      <c r="N81">
        <v>1007</v>
      </c>
      <c r="O81" t="s">
        <v>100</v>
      </c>
      <c r="P81" t="s">
        <v>100</v>
      </c>
      <c r="Q81">
        <v>1</v>
      </c>
      <c r="W81">
        <v>0</v>
      </c>
      <c r="X81">
        <v>1440854821</v>
      </c>
      <c r="Y81">
        <v>0.02</v>
      </c>
      <c r="AA81">
        <v>368.59</v>
      </c>
      <c r="AB81">
        <v>0</v>
      </c>
      <c r="AC81">
        <v>0</v>
      </c>
      <c r="AD81">
        <v>0</v>
      </c>
      <c r="AE81">
        <v>368.59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1</v>
      </c>
      <c r="AQ81">
        <v>0</v>
      </c>
      <c r="AR81">
        <v>0</v>
      </c>
      <c r="AS81" t="s">
        <v>6</v>
      </c>
      <c r="AT81">
        <v>0.02</v>
      </c>
      <c r="AU81" t="s">
        <v>6</v>
      </c>
      <c r="AV81">
        <v>0</v>
      </c>
      <c r="AW81">
        <v>2</v>
      </c>
      <c r="AX81">
        <v>34753263</v>
      </c>
      <c r="AY81">
        <v>2</v>
      </c>
      <c r="AZ81">
        <v>16384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Y81*Source!I54</f>
        <v>3.7999999999999999E-2</v>
      </c>
      <c r="CY81">
        <f>AA81</f>
        <v>368.59</v>
      </c>
      <c r="CZ81">
        <f>AE81</f>
        <v>368.59</v>
      </c>
      <c r="DA81">
        <f>AI81</f>
        <v>1</v>
      </c>
      <c r="DB81">
        <v>0</v>
      </c>
      <c r="DH81">
        <f>Source!I54*SmtRes!Y81</f>
        <v>3.7999999999999999E-2</v>
      </c>
      <c r="DI81">
        <f>AA81</f>
        <v>368.59</v>
      </c>
      <c r="DJ81">
        <f>EtalonRes!Y81</f>
        <v>0</v>
      </c>
      <c r="DK81">
        <f>Source!BC54</f>
        <v>1</v>
      </c>
      <c r="GP81">
        <v>1</v>
      </c>
      <c r="GQ81">
        <v>-1</v>
      </c>
      <c r="GR81">
        <v>-1</v>
      </c>
    </row>
    <row r="82" spans="1:200" x14ac:dyDescent="0.2">
      <c r="A82">
        <f>ROW(Source!A55)</f>
        <v>55</v>
      </c>
      <c r="B82">
        <v>34753102</v>
      </c>
      <c r="C82">
        <v>34753257</v>
      </c>
      <c r="D82">
        <v>31714704</v>
      </c>
      <c r="E82">
        <v>1</v>
      </c>
      <c r="F82">
        <v>1</v>
      </c>
      <c r="G82">
        <v>1</v>
      </c>
      <c r="H82">
        <v>1</v>
      </c>
      <c r="I82" t="s">
        <v>310</v>
      </c>
      <c r="J82" t="s">
        <v>6</v>
      </c>
      <c r="K82" t="s">
        <v>311</v>
      </c>
      <c r="L82">
        <v>1191</v>
      </c>
      <c r="N82">
        <v>1013</v>
      </c>
      <c r="O82" t="s">
        <v>266</v>
      </c>
      <c r="P82" t="s">
        <v>266</v>
      </c>
      <c r="Q82">
        <v>1</v>
      </c>
      <c r="W82">
        <v>0</v>
      </c>
      <c r="X82">
        <v>-814890593</v>
      </c>
      <c r="Y82">
        <v>2.71</v>
      </c>
      <c r="AA82">
        <v>0</v>
      </c>
      <c r="AB82">
        <v>0</v>
      </c>
      <c r="AC82">
        <v>0</v>
      </c>
      <c r="AD82">
        <v>60.82</v>
      </c>
      <c r="AE82">
        <v>0</v>
      </c>
      <c r="AF82">
        <v>0</v>
      </c>
      <c r="AG82">
        <v>0</v>
      </c>
      <c r="AH82">
        <v>8.9700000000000006</v>
      </c>
      <c r="AI82">
        <v>1</v>
      </c>
      <c r="AJ82">
        <v>1</v>
      </c>
      <c r="AK82">
        <v>1</v>
      </c>
      <c r="AL82">
        <v>6.78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6</v>
      </c>
      <c r="AT82">
        <v>2.71</v>
      </c>
      <c r="AU82" t="s">
        <v>6</v>
      </c>
      <c r="AV82">
        <v>1</v>
      </c>
      <c r="AW82">
        <v>2</v>
      </c>
      <c r="AX82">
        <v>34753261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Y82*Source!I55</f>
        <v>5.149</v>
      </c>
      <c r="CY82">
        <f>AD82</f>
        <v>60.82</v>
      </c>
      <c r="CZ82">
        <f>AH82</f>
        <v>8.9700000000000006</v>
      </c>
      <c r="DA82">
        <f>AL82</f>
        <v>6.78</v>
      </c>
      <c r="DB82">
        <v>0</v>
      </c>
      <c r="GQ82">
        <v>-1</v>
      </c>
      <c r="GR82">
        <v>-1</v>
      </c>
    </row>
    <row r="83" spans="1:200" x14ac:dyDescent="0.2">
      <c r="A83">
        <f>ROW(Source!A55)</f>
        <v>55</v>
      </c>
      <c r="B83">
        <v>34753102</v>
      </c>
      <c r="C83">
        <v>34753257</v>
      </c>
      <c r="D83">
        <v>31446395</v>
      </c>
      <c r="E83">
        <v>1</v>
      </c>
      <c r="F83">
        <v>1</v>
      </c>
      <c r="G83">
        <v>1</v>
      </c>
      <c r="H83">
        <v>3</v>
      </c>
      <c r="I83" t="s">
        <v>312</v>
      </c>
      <c r="J83" t="s">
        <v>313</v>
      </c>
      <c r="K83" t="s">
        <v>314</v>
      </c>
      <c r="L83">
        <v>1339</v>
      </c>
      <c r="N83">
        <v>1007</v>
      </c>
      <c r="O83" t="s">
        <v>100</v>
      </c>
      <c r="P83" t="s">
        <v>100</v>
      </c>
      <c r="Q83">
        <v>1</v>
      </c>
      <c r="W83">
        <v>0</v>
      </c>
      <c r="X83">
        <v>-1660354250</v>
      </c>
      <c r="Y83">
        <v>0.01</v>
      </c>
      <c r="AA83">
        <v>16.54</v>
      </c>
      <c r="AB83">
        <v>0</v>
      </c>
      <c r="AC83">
        <v>0</v>
      </c>
      <c r="AD83">
        <v>0</v>
      </c>
      <c r="AE83">
        <v>2.44</v>
      </c>
      <c r="AF83">
        <v>0</v>
      </c>
      <c r="AG83">
        <v>0</v>
      </c>
      <c r="AH83">
        <v>0</v>
      </c>
      <c r="AI83">
        <v>6.78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6</v>
      </c>
      <c r="AT83">
        <v>0.01</v>
      </c>
      <c r="AU83" t="s">
        <v>6</v>
      </c>
      <c r="AV83">
        <v>0</v>
      </c>
      <c r="AW83">
        <v>2</v>
      </c>
      <c r="AX83">
        <v>34753262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Y83*Source!I55</f>
        <v>1.9E-2</v>
      </c>
      <c r="CY83">
        <f>AA83</f>
        <v>16.54</v>
      </c>
      <c r="CZ83">
        <f>AE83</f>
        <v>2.44</v>
      </c>
      <c r="DA83">
        <f>AI83</f>
        <v>6.78</v>
      </c>
      <c r="DB83">
        <v>0</v>
      </c>
      <c r="DH83">
        <f>Source!I55*SmtRes!Y83</f>
        <v>1.9E-2</v>
      </c>
      <c r="DI83">
        <f>AA83</f>
        <v>16.54</v>
      </c>
      <c r="DJ83">
        <f>EtalonRes!Y83</f>
        <v>2.44</v>
      </c>
      <c r="DK83">
        <f>Source!BC55</f>
        <v>6.78</v>
      </c>
      <c r="GQ83">
        <v>-1</v>
      </c>
      <c r="GR83">
        <v>-1</v>
      </c>
    </row>
    <row r="84" spans="1:200" x14ac:dyDescent="0.2">
      <c r="A84">
        <f>ROW(Source!A55)</f>
        <v>55</v>
      </c>
      <c r="B84">
        <v>34753102</v>
      </c>
      <c r="C84">
        <v>34753257</v>
      </c>
      <c r="D84">
        <v>31440812</v>
      </c>
      <c r="E84">
        <v>17</v>
      </c>
      <c r="F84">
        <v>1</v>
      </c>
      <c r="G84">
        <v>1</v>
      </c>
      <c r="H84">
        <v>3</v>
      </c>
      <c r="I84" t="s">
        <v>98</v>
      </c>
      <c r="J84" t="s">
        <v>6</v>
      </c>
      <c r="K84" t="s">
        <v>99</v>
      </c>
      <c r="L84">
        <v>1339</v>
      </c>
      <c r="N84">
        <v>1007</v>
      </c>
      <c r="O84" t="s">
        <v>100</v>
      </c>
      <c r="P84" t="s">
        <v>100</v>
      </c>
      <c r="Q84">
        <v>1</v>
      </c>
      <c r="W84">
        <v>0</v>
      </c>
      <c r="X84">
        <v>1440854821</v>
      </c>
      <c r="Y84">
        <v>0.02</v>
      </c>
      <c r="AA84">
        <v>2450</v>
      </c>
      <c r="AB84">
        <v>0</v>
      </c>
      <c r="AC84">
        <v>0</v>
      </c>
      <c r="AD84">
        <v>0</v>
      </c>
      <c r="AE84">
        <v>368.59</v>
      </c>
      <c r="AF84">
        <v>0</v>
      </c>
      <c r="AG84">
        <v>0</v>
      </c>
      <c r="AH84">
        <v>0</v>
      </c>
      <c r="AI84">
        <v>6.78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1</v>
      </c>
      <c r="AQ84">
        <v>0</v>
      </c>
      <c r="AR84">
        <v>0</v>
      </c>
      <c r="AS84" t="s">
        <v>6</v>
      </c>
      <c r="AT84">
        <v>0.02</v>
      </c>
      <c r="AU84" t="s">
        <v>6</v>
      </c>
      <c r="AV84">
        <v>0</v>
      </c>
      <c r="AW84">
        <v>2</v>
      </c>
      <c r="AX84">
        <v>34753263</v>
      </c>
      <c r="AY84">
        <v>2</v>
      </c>
      <c r="AZ84">
        <v>16384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Y84*Source!I55</f>
        <v>3.7999999999999999E-2</v>
      </c>
      <c r="CY84">
        <f>AA84</f>
        <v>2450</v>
      </c>
      <c r="CZ84">
        <f>AE84</f>
        <v>368.59</v>
      </c>
      <c r="DA84">
        <f>AI84</f>
        <v>6.78</v>
      </c>
      <c r="DB84">
        <v>0</v>
      </c>
      <c r="DH84">
        <f>Source!I55*SmtRes!Y84</f>
        <v>3.7999999999999999E-2</v>
      </c>
      <c r="DI84">
        <f>AA84</f>
        <v>2450</v>
      </c>
      <c r="DJ84">
        <f>EtalonRes!Y84</f>
        <v>0</v>
      </c>
      <c r="DK84">
        <f>Source!BC55</f>
        <v>6.78</v>
      </c>
      <c r="GP84">
        <v>1</v>
      </c>
      <c r="GQ84">
        <v>-1</v>
      </c>
      <c r="GR84">
        <v>-1</v>
      </c>
    </row>
    <row r="85" spans="1:200" x14ac:dyDescent="0.2">
      <c r="A85">
        <f>ROW(Source!A58)</f>
        <v>58</v>
      </c>
      <c r="B85">
        <v>34753101</v>
      </c>
      <c r="C85">
        <v>34753265</v>
      </c>
      <c r="D85">
        <v>31709494</v>
      </c>
      <c r="E85">
        <v>1</v>
      </c>
      <c r="F85">
        <v>1</v>
      </c>
      <c r="G85">
        <v>1</v>
      </c>
      <c r="H85">
        <v>1</v>
      </c>
      <c r="I85" t="s">
        <v>315</v>
      </c>
      <c r="J85" t="s">
        <v>6</v>
      </c>
      <c r="K85" t="s">
        <v>316</v>
      </c>
      <c r="L85">
        <v>1191</v>
      </c>
      <c r="N85">
        <v>1013</v>
      </c>
      <c r="O85" t="s">
        <v>266</v>
      </c>
      <c r="P85" t="s">
        <v>266</v>
      </c>
      <c r="Q85">
        <v>1</v>
      </c>
      <c r="W85">
        <v>0</v>
      </c>
      <c r="X85">
        <v>-1081351934</v>
      </c>
      <c r="Y85">
        <v>74.239999999999995</v>
      </c>
      <c r="AA85">
        <v>0</v>
      </c>
      <c r="AB85">
        <v>0</v>
      </c>
      <c r="AC85">
        <v>0</v>
      </c>
      <c r="AD85">
        <v>9.4</v>
      </c>
      <c r="AE85">
        <v>0</v>
      </c>
      <c r="AF85">
        <v>0</v>
      </c>
      <c r="AG85">
        <v>0</v>
      </c>
      <c r="AH85">
        <v>9.4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6</v>
      </c>
      <c r="AT85">
        <v>74.239999999999995</v>
      </c>
      <c r="AU85" t="s">
        <v>6</v>
      </c>
      <c r="AV85">
        <v>1</v>
      </c>
      <c r="AW85">
        <v>2</v>
      </c>
      <c r="AX85">
        <v>34753274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Y85*Source!I58</f>
        <v>28.211199999999998</v>
      </c>
      <c r="CY85">
        <f>AD85</f>
        <v>9.4</v>
      </c>
      <c r="CZ85">
        <f>AH85</f>
        <v>9.4</v>
      </c>
      <c r="DA85">
        <f>AL85</f>
        <v>1</v>
      </c>
      <c r="DB85">
        <v>0</v>
      </c>
      <c r="GQ85">
        <v>-1</v>
      </c>
      <c r="GR85">
        <v>-1</v>
      </c>
    </row>
    <row r="86" spans="1:200" x14ac:dyDescent="0.2">
      <c r="A86">
        <f>ROW(Source!A58)</f>
        <v>58</v>
      </c>
      <c r="B86">
        <v>34753101</v>
      </c>
      <c r="C86">
        <v>34753265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267</v>
      </c>
      <c r="J86" t="s">
        <v>6</v>
      </c>
      <c r="K86" t="s">
        <v>268</v>
      </c>
      <c r="L86">
        <v>1191</v>
      </c>
      <c r="N86">
        <v>1013</v>
      </c>
      <c r="O86" t="s">
        <v>266</v>
      </c>
      <c r="P86" t="s">
        <v>266</v>
      </c>
      <c r="Q86">
        <v>1</v>
      </c>
      <c r="W86">
        <v>0</v>
      </c>
      <c r="X86">
        <v>-1417349443</v>
      </c>
      <c r="Y86">
        <v>5.0199999999999996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6</v>
      </c>
      <c r="AT86">
        <v>5.0199999999999996</v>
      </c>
      <c r="AU86" t="s">
        <v>6</v>
      </c>
      <c r="AV86">
        <v>2</v>
      </c>
      <c r="AW86">
        <v>2</v>
      </c>
      <c r="AX86">
        <v>34753275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Y86*Source!I58</f>
        <v>1.9076</v>
      </c>
      <c r="CY86">
        <f>AD86</f>
        <v>0</v>
      </c>
      <c r="CZ86">
        <f>AH86</f>
        <v>0</v>
      </c>
      <c r="DA86">
        <f>AL86</f>
        <v>1</v>
      </c>
      <c r="DB86">
        <v>0</v>
      </c>
      <c r="GQ86">
        <v>-1</v>
      </c>
      <c r="GR86">
        <v>-1</v>
      </c>
    </row>
    <row r="87" spans="1:200" x14ac:dyDescent="0.2">
      <c r="A87">
        <f>ROW(Source!A58)</f>
        <v>58</v>
      </c>
      <c r="B87">
        <v>34753101</v>
      </c>
      <c r="C87">
        <v>34753265</v>
      </c>
      <c r="D87">
        <v>31527047</v>
      </c>
      <c r="E87">
        <v>1</v>
      </c>
      <c r="F87">
        <v>1</v>
      </c>
      <c r="G87">
        <v>1</v>
      </c>
      <c r="H87">
        <v>2</v>
      </c>
      <c r="I87" t="s">
        <v>269</v>
      </c>
      <c r="J87" t="s">
        <v>270</v>
      </c>
      <c r="K87" t="s">
        <v>271</v>
      </c>
      <c r="L87">
        <v>1368</v>
      </c>
      <c r="N87">
        <v>1011</v>
      </c>
      <c r="O87" t="s">
        <v>272</v>
      </c>
      <c r="P87" t="s">
        <v>272</v>
      </c>
      <c r="Q87">
        <v>1</v>
      </c>
      <c r="W87">
        <v>0</v>
      </c>
      <c r="X87">
        <v>1188625873</v>
      </c>
      <c r="Y87">
        <v>0.26</v>
      </c>
      <c r="AA87">
        <v>0</v>
      </c>
      <c r="AB87">
        <v>31.26</v>
      </c>
      <c r="AC87">
        <v>13.5</v>
      </c>
      <c r="AD87">
        <v>0</v>
      </c>
      <c r="AE87">
        <v>0</v>
      </c>
      <c r="AF87">
        <v>31.26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6</v>
      </c>
      <c r="AT87">
        <v>0.26</v>
      </c>
      <c r="AU87" t="s">
        <v>6</v>
      </c>
      <c r="AV87">
        <v>0</v>
      </c>
      <c r="AW87">
        <v>2</v>
      </c>
      <c r="AX87">
        <v>34753276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Y87*Source!I58</f>
        <v>9.8799999999999999E-2</v>
      </c>
      <c r="CY87">
        <f>AB87</f>
        <v>31.26</v>
      </c>
      <c r="CZ87">
        <f>AF87</f>
        <v>31.26</v>
      </c>
      <c r="DA87">
        <f>AJ87</f>
        <v>1</v>
      </c>
      <c r="DB87">
        <v>0</v>
      </c>
      <c r="GQ87">
        <v>-1</v>
      </c>
      <c r="GR87">
        <v>-1</v>
      </c>
    </row>
    <row r="88" spans="1:200" x14ac:dyDescent="0.2">
      <c r="A88">
        <f>ROW(Source!A58)</f>
        <v>58</v>
      </c>
      <c r="B88">
        <v>34753101</v>
      </c>
      <c r="C88">
        <v>34753265</v>
      </c>
      <c r="D88">
        <v>31527203</v>
      </c>
      <c r="E88">
        <v>1</v>
      </c>
      <c r="F88">
        <v>1</v>
      </c>
      <c r="G88">
        <v>1</v>
      </c>
      <c r="H88">
        <v>2</v>
      </c>
      <c r="I88" t="s">
        <v>317</v>
      </c>
      <c r="J88" t="s">
        <v>318</v>
      </c>
      <c r="K88" t="s">
        <v>319</v>
      </c>
      <c r="L88">
        <v>1368</v>
      </c>
      <c r="N88">
        <v>1011</v>
      </c>
      <c r="O88" t="s">
        <v>272</v>
      </c>
      <c r="P88" t="s">
        <v>272</v>
      </c>
      <c r="Q88">
        <v>1</v>
      </c>
      <c r="W88">
        <v>0</v>
      </c>
      <c r="X88">
        <v>1573467769</v>
      </c>
      <c r="Y88">
        <v>4.76</v>
      </c>
      <c r="AA88">
        <v>0</v>
      </c>
      <c r="AB88">
        <v>14.15</v>
      </c>
      <c r="AC88">
        <v>8.91</v>
      </c>
      <c r="AD88">
        <v>0</v>
      </c>
      <c r="AE88">
        <v>0</v>
      </c>
      <c r="AF88">
        <v>14.15</v>
      </c>
      <c r="AG88">
        <v>8.91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6</v>
      </c>
      <c r="AT88">
        <v>4.76</v>
      </c>
      <c r="AU88" t="s">
        <v>6</v>
      </c>
      <c r="AV88">
        <v>0</v>
      </c>
      <c r="AW88">
        <v>2</v>
      </c>
      <c r="AX88">
        <v>34753277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Y88*Source!I58</f>
        <v>1.8088</v>
      </c>
      <c r="CY88">
        <f>AB88</f>
        <v>14.15</v>
      </c>
      <c r="CZ88">
        <f>AF88</f>
        <v>14.15</v>
      </c>
      <c r="DA88">
        <f>AJ88</f>
        <v>1</v>
      </c>
      <c r="DB88">
        <v>0</v>
      </c>
      <c r="GQ88">
        <v>-1</v>
      </c>
      <c r="GR88">
        <v>-1</v>
      </c>
    </row>
    <row r="89" spans="1:200" x14ac:dyDescent="0.2">
      <c r="A89">
        <f>ROW(Source!A58)</f>
        <v>58</v>
      </c>
      <c r="B89">
        <v>34753101</v>
      </c>
      <c r="C89">
        <v>34753265</v>
      </c>
      <c r="D89">
        <v>31449150</v>
      </c>
      <c r="E89">
        <v>1</v>
      </c>
      <c r="F89">
        <v>1</v>
      </c>
      <c r="G89">
        <v>1</v>
      </c>
      <c r="H89">
        <v>3</v>
      </c>
      <c r="I89" t="s">
        <v>320</v>
      </c>
      <c r="J89" t="s">
        <v>321</v>
      </c>
      <c r="K89" t="s">
        <v>322</v>
      </c>
      <c r="L89">
        <v>1348</v>
      </c>
      <c r="N89">
        <v>1009</v>
      </c>
      <c r="O89" t="s">
        <v>81</v>
      </c>
      <c r="P89" t="s">
        <v>81</v>
      </c>
      <c r="Q89">
        <v>1000</v>
      </c>
      <c r="W89">
        <v>0</v>
      </c>
      <c r="X89">
        <v>2032238625</v>
      </c>
      <c r="Y89">
        <v>1.2E-4</v>
      </c>
      <c r="AA89">
        <v>8475</v>
      </c>
      <c r="AB89">
        <v>0</v>
      </c>
      <c r="AC89">
        <v>0</v>
      </c>
      <c r="AD89">
        <v>0</v>
      </c>
      <c r="AE89">
        <v>8475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6</v>
      </c>
      <c r="AT89">
        <v>1.2E-4</v>
      </c>
      <c r="AU89" t="s">
        <v>6</v>
      </c>
      <c r="AV89">
        <v>0</v>
      </c>
      <c r="AW89">
        <v>2</v>
      </c>
      <c r="AX89">
        <v>34753278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Y89*Source!I58</f>
        <v>4.5600000000000004E-5</v>
      </c>
      <c r="CY89">
        <f>AA89</f>
        <v>8475</v>
      </c>
      <c r="CZ89">
        <f>AE89</f>
        <v>8475</v>
      </c>
      <c r="DA89">
        <f>AI89</f>
        <v>1</v>
      </c>
      <c r="DB89">
        <v>0</v>
      </c>
      <c r="DH89">
        <f>Source!I58*SmtRes!Y89</f>
        <v>4.5600000000000004E-5</v>
      </c>
      <c r="DI89">
        <f>AA89</f>
        <v>8475</v>
      </c>
      <c r="DJ89">
        <f>EtalonRes!Y89</f>
        <v>8475</v>
      </c>
      <c r="DK89">
        <f>Source!BC58</f>
        <v>1</v>
      </c>
      <c r="GQ89">
        <v>-1</v>
      </c>
      <c r="GR89">
        <v>-1</v>
      </c>
    </row>
    <row r="90" spans="1:200" x14ac:dyDescent="0.2">
      <c r="A90">
        <f>ROW(Source!A58)</f>
        <v>58</v>
      </c>
      <c r="B90">
        <v>34753101</v>
      </c>
      <c r="C90">
        <v>34753265</v>
      </c>
      <c r="D90">
        <v>31451928</v>
      </c>
      <c r="E90">
        <v>1</v>
      </c>
      <c r="F90">
        <v>1</v>
      </c>
      <c r="G90">
        <v>1</v>
      </c>
      <c r="H90">
        <v>3</v>
      </c>
      <c r="I90" t="s">
        <v>323</v>
      </c>
      <c r="J90" t="s">
        <v>324</v>
      </c>
      <c r="K90" t="s">
        <v>325</v>
      </c>
      <c r="L90">
        <v>1339</v>
      </c>
      <c r="N90">
        <v>1007</v>
      </c>
      <c r="O90" t="s">
        <v>100</v>
      </c>
      <c r="P90" t="s">
        <v>100</v>
      </c>
      <c r="Q90">
        <v>1</v>
      </c>
      <c r="W90">
        <v>0</v>
      </c>
      <c r="X90">
        <v>-1813551736</v>
      </c>
      <c r="Y90">
        <v>1.58</v>
      </c>
      <c r="AA90">
        <v>510.4</v>
      </c>
      <c r="AB90">
        <v>0</v>
      </c>
      <c r="AC90">
        <v>0</v>
      </c>
      <c r="AD90">
        <v>0</v>
      </c>
      <c r="AE90">
        <v>510.4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6</v>
      </c>
      <c r="AT90">
        <v>1.58</v>
      </c>
      <c r="AU90" t="s">
        <v>6</v>
      </c>
      <c r="AV90">
        <v>0</v>
      </c>
      <c r="AW90">
        <v>2</v>
      </c>
      <c r="AX90">
        <v>34753279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Y90*Source!I58</f>
        <v>0.60040000000000004</v>
      </c>
      <c r="CY90">
        <f>AA90</f>
        <v>510.4</v>
      </c>
      <c r="CZ90">
        <f>AE90</f>
        <v>510.4</v>
      </c>
      <c r="DA90">
        <f>AI90</f>
        <v>1</v>
      </c>
      <c r="DB90">
        <v>0</v>
      </c>
      <c r="DH90">
        <f>Source!I58*SmtRes!Y90</f>
        <v>0.60040000000000004</v>
      </c>
      <c r="DI90">
        <f>AA90</f>
        <v>510.4</v>
      </c>
      <c r="DJ90">
        <f>EtalonRes!Y90</f>
        <v>510.4</v>
      </c>
      <c r="DK90">
        <f>Source!BC58</f>
        <v>1</v>
      </c>
      <c r="GQ90">
        <v>-1</v>
      </c>
      <c r="GR90">
        <v>-1</v>
      </c>
    </row>
    <row r="91" spans="1:200" x14ac:dyDescent="0.2">
      <c r="A91">
        <f>ROW(Source!A58)</f>
        <v>58</v>
      </c>
      <c r="B91">
        <v>34753101</v>
      </c>
      <c r="C91">
        <v>34753265</v>
      </c>
      <c r="D91">
        <v>31451984</v>
      </c>
      <c r="E91">
        <v>1</v>
      </c>
      <c r="F91">
        <v>1</v>
      </c>
      <c r="G91">
        <v>1</v>
      </c>
      <c r="H91">
        <v>3</v>
      </c>
      <c r="I91" t="s">
        <v>326</v>
      </c>
      <c r="J91" t="s">
        <v>327</v>
      </c>
      <c r="K91" t="s">
        <v>328</v>
      </c>
      <c r="L91">
        <v>1339</v>
      </c>
      <c r="N91">
        <v>1007</v>
      </c>
      <c r="O91" t="s">
        <v>100</v>
      </c>
      <c r="P91" t="s">
        <v>100</v>
      </c>
      <c r="Q91">
        <v>1</v>
      </c>
      <c r="W91">
        <v>0</v>
      </c>
      <c r="X91">
        <v>-1001479081</v>
      </c>
      <c r="Y91">
        <v>0.2</v>
      </c>
      <c r="AA91">
        <v>517.91</v>
      </c>
      <c r="AB91">
        <v>0</v>
      </c>
      <c r="AC91">
        <v>0</v>
      </c>
      <c r="AD91">
        <v>0</v>
      </c>
      <c r="AE91">
        <v>517.91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6</v>
      </c>
      <c r="AT91">
        <v>0.2</v>
      </c>
      <c r="AU91" t="s">
        <v>6</v>
      </c>
      <c r="AV91">
        <v>0</v>
      </c>
      <c r="AW91">
        <v>2</v>
      </c>
      <c r="AX91">
        <v>34753280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Y91*Source!I58</f>
        <v>7.6000000000000012E-2</v>
      </c>
      <c r="CY91">
        <f>AA91</f>
        <v>517.91</v>
      </c>
      <c r="CZ91">
        <f>AE91</f>
        <v>517.91</v>
      </c>
      <c r="DA91">
        <f>AI91</f>
        <v>1</v>
      </c>
      <c r="DB91">
        <v>0</v>
      </c>
      <c r="DH91">
        <f>Source!I58*SmtRes!Y91</f>
        <v>7.6000000000000012E-2</v>
      </c>
      <c r="DI91">
        <f>AA91</f>
        <v>517.91</v>
      </c>
      <c r="DJ91">
        <f>EtalonRes!Y91</f>
        <v>517.91</v>
      </c>
      <c r="DK91">
        <f>Source!BC58</f>
        <v>1</v>
      </c>
      <c r="GQ91">
        <v>-1</v>
      </c>
      <c r="GR91">
        <v>-1</v>
      </c>
    </row>
    <row r="92" spans="1:200" x14ac:dyDescent="0.2">
      <c r="A92">
        <f>ROW(Source!A58)</f>
        <v>58</v>
      </c>
      <c r="B92">
        <v>34753101</v>
      </c>
      <c r="C92">
        <v>34753265</v>
      </c>
      <c r="D92">
        <v>31469027</v>
      </c>
      <c r="E92">
        <v>1</v>
      </c>
      <c r="F92">
        <v>1</v>
      </c>
      <c r="G92">
        <v>1</v>
      </c>
      <c r="H92">
        <v>3</v>
      </c>
      <c r="I92" t="s">
        <v>329</v>
      </c>
      <c r="J92" t="s">
        <v>330</v>
      </c>
      <c r="K92" t="s">
        <v>331</v>
      </c>
      <c r="L92">
        <v>1327</v>
      </c>
      <c r="N92">
        <v>1005</v>
      </c>
      <c r="O92" t="s">
        <v>26</v>
      </c>
      <c r="P92" t="s">
        <v>26</v>
      </c>
      <c r="Q92">
        <v>1</v>
      </c>
      <c r="W92">
        <v>0</v>
      </c>
      <c r="X92">
        <v>1704710638</v>
      </c>
      <c r="Y92">
        <v>5.28</v>
      </c>
      <c r="AA92">
        <v>28.25</v>
      </c>
      <c r="AB92">
        <v>0</v>
      </c>
      <c r="AC92">
        <v>0</v>
      </c>
      <c r="AD92">
        <v>0</v>
      </c>
      <c r="AE92">
        <v>28.25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6</v>
      </c>
      <c r="AT92">
        <v>5.28</v>
      </c>
      <c r="AU92" t="s">
        <v>6</v>
      </c>
      <c r="AV92">
        <v>0</v>
      </c>
      <c r="AW92">
        <v>2</v>
      </c>
      <c r="AX92">
        <v>34753281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Y92*Source!I58</f>
        <v>2.0064000000000002</v>
      </c>
      <c r="CY92">
        <f>AA92</f>
        <v>28.25</v>
      </c>
      <c r="CZ92">
        <f>AE92</f>
        <v>28.25</v>
      </c>
      <c r="DA92">
        <f>AI92</f>
        <v>1</v>
      </c>
      <c r="DB92">
        <v>0</v>
      </c>
      <c r="DH92">
        <f>Source!I58*SmtRes!Y92</f>
        <v>2.0064000000000002</v>
      </c>
      <c r="DI92">
        <f>AA92</f>
        <v>28.25</v>
      </c>
      <c r="DJ92">
        <f>EtalonRes!Y92</f>
        <v>28.25</v>
      </c>
      <c r="DK92">
        <f>Source!BC58</f>
        <v>1</v>
      </c>
      <c r="GQ92">
        <v>-1</v>
      </c>
      <c r="GR92">
        <v>-1</v>
      </c>
    </row>
    <row r="93" spans="1:200" x14ac:dyDescent="0.2">
      <c r="A93">
        <f>ROW(Source!A59)</f>
        <v>59</v>
      </c>
      <c r="B93">
        <v>34753102</v>
      </c>
      <c r="C93">
        <v>34753265</v>
      </c>
      <c r="D93">
        <v>31709494</v>
      </c>
      <c r="E93">
        <v>1</v>
      </c>
      <c r="F93">
        <v>1</v>
      </c>
      <c r="G93">
        <v>1</v>
      </c>
      <c r="H93">
        <v>1</v>
      </c>
      <c r="I93" t="s">
        <v>315</v>
      </c>
      <c r="J93" t="s">
        <v>6</v>
      </c>
      <c r="K93" t="s">
        <v>316</v>
      </c>
      <c r="L93">
        <v>1191</v>
      </c>
      <c r="N93">
        <v>1013</v>
      </c>
      <c r="O93" t="s">
        <v>266</v>
      </c>
      <c r="P93" t="s">
        <v>266</v>
      </c>
      <c r="Q93">
        <v>1</v>
      </c>
      <c r="W93">
        <v>0</v>
      </c>
      <c r="X93">
        <v>-1081351934</v>
      </c>
      <c r="Y93">
        <v>74.239999999999995</v>
      </c>
      <c r="AA93">
        <v>0</v>
      </c>
      <c r="AB93">
        <v>0</v>
      </c>
      <c r="AC93">
        <v>0</v>
      </c>
      <c r="AD93">
        <v>63.73</v>
      </c>
      <c r="AE93">
        <v>0</v>
      </c>
      <c r="AF93">
        <v>0</v>
      </c>
      <c r="AG93">
        <v>0</v>
      </c>
      <c r="AH93">
        <v>9.4</v>
      </c>
      <c r="AI93">
        <v>1</v>
      </c>
      <c r="AJ93">
        <v>1</v>
      </c>
      <c r="AK93">
        <v>1</v>
      </c>
      <c r="AL93">
        <v>6.78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6</v>
      </c>
      <c r="AT93">
        <v>74.239999999999995</v>
      </c>
      <c r="AU93" t="s">
        <v>6</v>
      </c>
      <c r="AV93">
        <v>1</v>
      </c>
      <c r="AW93">
        <v>2</v>
      </c>
      <c r="AX93">
        <v>34753274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Y93*Source!I59</f>
        <v>28.211199999999998</v>
      </c>
      <c r="CY93">
        <f>AD93</f>
        <v>63.73</v>
      </c>
      <c r="CZ93">
        <f>AH93</f>
        <v>9.4</v>
      </c>
      <c r="DA93">
        <f>AL93</f>
        <v>6.78</v>
      </c>
      <c r="DB93">
        <v>0</v>
      </c>
      <c r="GQ93">
        <v>-1</v>
      </c>
      <c r="GR93">
        <v>-1</v>
      </c>
    </row>
    <row r="94" spans="1:200" x14ac:dyDescent="0.2">
      <c r="A94">
        <f>ROW(Source!A59)</f>
        <v>59</v>
      </c>
      <c r="B94">
        <v>34753102</v>
      </c>
      <c r="C94">
        <v>34753265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267</v>
      </c>
      <c r="J94" t="s">
        <v>6</v>
      </c>
      <c r="K94" t="s">
        <v>268</v>
      </c>
      <c r="L94">
        <v>1191</v>
      </c>
      <c r="N94">
        <v>1013</v>
      </c>
      <c r="O94" t="s">
        <v>266</v>
      </c>
      <c r="P94" t="s">
        <v>266</v>
      </c>
      <c r="Q94">
        <v>1</v>
      </c>
      <c r="W94">
        <v>0</v>
      </c>
      <c r="X94">
        <v>-1417349443</v>
      </c>
      <c r="Y94">
        <v>5.0199999999999996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6.78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6</v>
      </c>
      <c r="AT94">
        <v>5.0199999999999996</v>
      </c>
      <c r="AU94" t="s">
        <v>6</v>
      </c>
      <c r="AV94">
        <v>2</v>
      </c>
      <c r="AW94">
        <v>2</v>
      </c>
      <c r="AX94">
        <v>34753275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Y94*Source!I59</f>
        <v>1.9076</v>
      </c>
      <c r="CY94">
        <f>AD94</f>
        <v>0</v>
      </c>
      <c r="CZ94">
        <f>AH94</f>
        <v>0</v>
      </c>
      <c r="DA94">
        <f>AL94</f>
        <v>1</v>
      </c>
      <c r="DB94">
        <v>0</v>
      </c>
      <c r="GQ94">
        <v>-1</v>
      </c>
      <c r="GR94">
        <v>-1</v>
      </c>
    </row>
    <row r="95" spans="1:200" x14ac:dyDescent="0.2">
      <c r="A95">
        <f>ROW(Source!A59)</f>
        <v>59</v>
      </c>
      <c r="B95">
        <v>34753102</v>
      </c>
      <c r="C95">
        <v>34753265</v>
      </c>
      <c r="D95">
        <v>31527047</v>
      </c>
      <c r="E95">
        <v>1</v>
      </c>
      <c r="F95">
        <v>1</v>
      </c>
      <c r="G95">
        <v>1</v>
      </c>
      <c r="H95">
        <v>2</v>
      </c>
      <c r="I95" t="s">
        <v>269</v>
      </c>
      <c r="J95" t="s">
        <v>270</v>
      </c>
      <c r="K95" t="s">
        <v>271</v>
      </c>
      <c r="L95">
        <v>1368</v>
      </c>
      <c r="N95">
        <v>1011</v>
      </c>
      <c r="O95" t="s">
        <v>272</v>
      </c>
      <c r="P95" t="s">
        <v>272</v>
      </c>
      <c r="Q95">
        <v>1</v>
      </c>
      <c r="W95">
        <v>0</v>
      </c>
      <c r="X95">
        <v>1188625873</v>
      </c>
      <c r="Y95">
        <v>0.26</v>
      </c>
      <c r="AA95">
        <v>0</v>
      </c>
      <c r="AB95">
        <v>211.94</v>
      </c>
      <c r="AC95">
        <v>13.5</v>
      </c>
      <c r="AD95">
        <v>0</v>
      </c>
      <c r="AE95">
        <v>0</v>
      </c>
      <c r="AF95">
        <v>31.26</v>
      </c>
      <c r="AG95">
        <v>13.5</v>
      </c>
      <c r="AH95">
        <v>0</v>
      </c>
      <c r="AI95">
        <v>1</v>
      </c>
      <c r="AJ95">
        <v>6.78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6</v>
      </c>
      <c r="AT95">
        <v>0.26</v>
      </c>
      <c r="AU95" t="s">
        <v>6</v>
      </c>
      <c r="AV95">
        <v>0</v>
      </c>
      <c r="AW95">
        <v>2</v>
      </c>
      <c r="AX95">
        <v>34753276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Y95*Source!I59</f>
        <v>9.8799999999999999E-2</v>
      </c>
      <c r="CY95">
        <f>AB95</f>
        <v>211.94</v>
      </c>
      <c r="CZ95">
        <f>AF95</f>
        <v>31.26</v>
      </c>
      <c r="DA95">
        <f>AJ95</f>
        <v>6.78</v>
      </c>
      <c r="DB95">
        <v>0</v>
      </c>
      <c r="GQ95">
        <v>-1</v>
      </c>
      <c r="GR95">
        <v>-1</v>
      </c>
    </row>
    <row r="96" spans="1:200" x14ac:dyDescent="0.2">
      <c r="A96">
        <f>ROW(Source!A59)</f>
        <v>59</v>
      </c>
      <c r="B96">
        <v>34753102</v>
      </c>
      <c r="C96">
        <v>34753265</v>
      </c>
      <c r="D96">
        <v>31527203</v>
      </c>
      <c r="E96">
        <v>1</v>
      </c>
      <c r="F96">
        <v>1</v>
      </c>
      <c r="G96">
        <v>1</v>
      </c>
      <c r="H96">
        <v>2</v>
      </c>
      <c r="I96" t="s">
        <v>317</v>
      </c>
      <c r="J96" t="s">
        <v>318</v>
      </c>
      <c r="K96" t="s">
        <v>319</v>
      </c>
      <c r="L96">
        <v>1368</v>
      </c>
      <c r="N96">
        <v>1011</v>
      </c>
      <c r="O96" t="s">
        <v>272</v>
      </c>
      <c r="P96" t="s">
        <v>272</v>
      </c>
      <c r="Q96">
        <v>1</v>
      </c>
      <c r="W96">
        <v>0</v>
      </c>
      <c r="X96">
        <v>1573467769</v>
      </c>
      <c r="Y96">
        <v>4.76</v>
      </c>
      <c r="AA96">
        <v>0</v>
      </c>
      <c r="AB96">
        <v>95.94</v>
      </c>
      <c r="AC96">
        <v>8.91</v>
      </c>
      <c r="AD96">
        <v>0</v>
      </c>
      <c r="AE96">
        <v>0</v>
      </c>
      <c r="AF96">
        <v>14.15</v>
      </c>
      <c r="AG96">
        <v>8.91</v>
      </c>
      <c r="AH96">
        <v>0</v>
      </c>
      <c r="AI96">
        <v>1</v>
      </c>
      <c r="AJ96">
        <v>6.78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6</v>
      </c>
      <c r="AT96">
        <v>4.76</v>
      </c>
      <c r="AU96" t="s">
        <v>6</v>
      </c>
      <c r="AV96">
        <v>0</v>
      </c>
      <c r="AW96">
        <v>2</v>
      </c>
      <c r="AX96">
        <v>34753277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Y96*Source!I59</f>
        <v>1.8088</v>
      </c>
      <c r="CY96">
        <f>AB96</f>
        <v>95.94</v>
      </c>
      <c r="CZ96">
        <f>AF96</f>
        <v>14.15</v>
      </c>
      <c r="DA96">
        <f>AJ96</f>
        <v>6.78</v>
      </c>
      <c r="DB96">
        <v>0</v>
      </c>
      <c r="GQ96">
        <v>-1</v>
      </c>
      <c r="GR96">
        <v>-1</v>
      </c>
    </row>
    <row r="97" spans="1:200" x14ac:dyDescent="0.2">
      <c r="A97">
        <f>ROW(Source!A59)</f>
        <v>59</v>
      </c>
      <c r="B97">
        <v>34753102</v>
      </c>
      <c r="C97">
        <v>34753265</v>
      </c>
      <c r="D97">
        <v>31449150</v>
      </c>
      <c r="E97">
        <v>1</v>
      </c>
      <c r="F97">
        <v>1</v>
      </c>
      <c r="G97">
        <v>1</v>
      </c>
      <c r="H97">
        <v>3</v>
      </c>
      <c r="I97" t="s">
        <v>320</v>
      </c>
      <c r="J97" t="s">
        <v>321</v>
      </c>
      <c r="K97" t="s">
        <v>322</v>
      </c>
      <c r="L97">
        <v>1348</v>
      </c>
      <c r="N97">
        <v>1009</v>
      </c>
      <c r="O97" t="s">
        <v>81</v>
      </c>
      <c r="P97" t="s">
        <v>81</v>
      </c>
      <c r="Q97">
        <v>1000</v>
      </c>
      <c r="W97">
        <v>0</v>
      </c>
      <c r="X97">
        <v>2032238625</v>
      </c>
      <c r="Y97">
        <v>1.2E-4</v>
      </c>
      <c r="AA97">
        <v>57460.5</v>
      </c>
      <c r="AB97">
        <v>0</v>
      </c>
      <c r="AC97">
        <v>0</v>
      </c>
      <c r="AD97">
        <v>0</v>
      </c>
      <c r="AE97">
        <v>8475</v>
      </c>
      <c r="AF97">
        <v>0</v>
      </c>
      <c r="AG97">
        <v>0</v>
      </c>
      <c r="AH97">
        <v>0</v>
      </c>
      <c r="AI97">
        <v>6.78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6</v>
      </c>
      <c r="AT97">
        <v>1.2E-4</v>
      </c>
      <c r="AU97" t="s">
        <v>6</v>
      </c>
      <c r="AV97">
        <v>0</v>
      </c>
      <c r="AW97">
        <v>2</v>
      </c>
      <c r="AX97">
        <v>34753278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Y97*Source!I59</f>
        <v>4.5600000000000004E-5</v>
      </c>
      <c r="CY97">
        <f>AA97</f>
        <v>57460.5</v>
      </c>
      <c r="CZ97">
        <f>AE97</f>
        <v>8475</v>
      </c>
      <c r="DA97">
        <f>AI97</f>
        <v>6.78</v>
      </c>
      <c r="DB97">
        <v>0</v>
      </c>
      <c r="DH97">
        <f>Source!I59*SmtRes!Y97</f>
        <v>4.5600000000000004E-5</v>
      </c>
      <c r="DI97">
        <f>AA97</f>
        <v>57460.5</v>
      </c>
      <c r="DJ97">
        <f>EtalonRes!Y97</f>
        <v>8475</v>
      </c>
      <c r="DK97">
        <f>Source!BC59</f>
        <v>6.78</v>
      </c>
      <c r="GQ97">
        <v>-1</v>
      </c>
      <c r="GR97">
        <v>-1</v>
      </c>
    </row>
    <row r="98" spans="1:200" x14ac:dyDescent="0.2">
      <c r="A98">
        <f>ROW(Source!A59)</f>
        <v>59</v>
      </c>
      <c r="B98">
        <v>34753102</v>
      </c>
      <c r="C98">
        <v>34753265</v>
      </c>
      <c r="D98">
        <v>31451928</v>
      </c>
      <c r="E98">
        <v>1</v>
      </c>
      <c r="F98">
        <v>1</v>
      </c>
      <c r="G98">
        <v>1</v>
      </c>
      <c r="H98">
        <v>3</v>
      </c>
      <c r="I98" t="s">
        <v>323</v>
      </c>
      <c r="J98" t="s">
        <v>324</v>
      </c>
      <c r="K98" t="s">
        <v>325</v>
      </c>
      <c r="L98">
        <v>1339</v>
      </c>
      <c r="N98">
        <v>1007</v>
      </c>
      <c r="O98" t="s">
        <v>100</v>
      </c>
      <c r="P98" t="s">
        <v>100</v>
      </c>
      <c r="Q98">
        <v>1</v>
      </c>
      <c r="W98">
        <v>0</v>
      </c>
      <c r="X98">
        <v>-1813551736</v>
      </c>
      <c r="Y98">
        <v>1.58</v>
      </c>
      <c r="AA98">
        <v>3460.51</v>
      </c>
      <c r="AB98">
        <v>0</v>
      </c>
      <c r="AC98">
        <v>0</v>
      </c>
      <c r="AD98">
        <v>0</v>
      </c>
      <c r="AE98">
        <v>510.4</v>
      </c>
      <c r="AF98">
        <v>0</v>
      </c>
      <c r="AG98">
        <v>0</v>
      </c>
      <c r="AH98">
        <v>0</v>
      </c>
      <c r="AI98">
        <v>6.78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6</v>
      </c>
      <c r="AT98">
        <v>1.58</v>
      </c>
      <c r="AU98" t="s">
        <v>6</v>
      </c>
      <c r="AV98">
        <v>0</v>
      </c>
      <c r="AW98">
        <v>2</v>
      </c>
      <c r="AX98">
        <v>34753279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Y98*Source!I59</f>
        <v>0.60040000000000004</v>
      </c>
      <c r="CY98">
        <f>AA98</f>
        <v>3460.51</v>
      </c>
      <c r="CZ98">
        <f>AE98</f>
        <v>510.4</v>
      </c>
      <c r="DA98">
        <f>AI98</f>
        <v>6.78</v>
      </c>
      <c r="DB98">
        <v>0</v>
      </c>
      <c r="DH98">
        <f>Source!I59*SmtRes!Y98</f>
        <v>0.60040000000000004</v>
      </c>
      <c r="DI98">
        <f>AA98</f>
        <v>3460.51</v>
      </c>
      <c r="DJ98">
        <f>EtalonRes!Y98</f>
        <v>510.4</v>
      </c>
      <c r="DK98">
        <f>Source!BC59</f>
        <v>6.78</v>
      </c>
      <c r="GQ98">
        <v>-1</v>
      </c>
      <c r="GR98">
        <v>-1</v>
      </c>
    </row>
    <row r="99" spans="1:200" x14ac:dyDescent="0.2">
      <c r="A99">
        <f>ROW(Source!A59)</f>
        <v>59</v>
      </c>
      <c r="B99">
        <v>34753102</v>
      </c>
      <c r="C99">
        <v>34753265</v>
      </c>
      <c r="D99">
        <v>31451984</v>
      </c>
      <c r="E99">
        <v>1</v>
      </c>
      <c r="F99">
        <v>1</v>
      </c>
      <c r="G99">
        <v>1</v>
      </c>
      <c r="H99">
        <v>3</v>
      </c>
      <c r="I99" t="s">
        <v>326</v>
      </c>
      <c r="J99" t="s">
        <v>327</v>
      </c>
      <c r="K99" t="s">
        <v>328</v>
      </c>
      <c r="L99">
        <v>1339</v>
      </c>
      <c r="N99">
        <v>1007</v>
      </c>
      <c r="O99" t="s">
        <v>100</v>
      </c>
      <c r="P99" t="s">
        <v>100</v>
      </c>
      <c r="Q99">
        <v>1</v>
      </c>
      <c r="W99">
        <v>0</v>
      </c>
      <c r="X99">
        <v>-1001479081</v>
      </c>
      <c r="Y99">
        <v>0.2</v>
      </c>
      <c r="AA99">
        <v>3511.43</v>
      </c>
      <c r="AB99">
        <v>0</v>
      </c>
      <c r="AC99">
        <v>0</v>
      </c>
      <c r="AD99">
        <v>0</v>
      </c>
      <c r="AE99">
        <v>517.91</v>
      </c>
      <c r="AF99">
        <v>0</v>
      </c>
      <c r="AG99">
        <v>0</v>
      </c>
      <c r="AH99">
        <v>0</v>
      </c>
      <c r="AI99">
        <v>6.78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6</v>
      </c>
      <c r="AT99">
        <v>0.2</v>
      </c>
      <c r="AU99" t="s">
        <v>6</v>
      </c>
      <c r="AV99">
        <v>0</v>
      </c>
      <c r="AW99">
        <v>2</v>
      </c>
      <c r="AX99">
        <v>34753280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Y99*Source!I59</f>
        <v>7.6000000000000012E-2</v>
      </c>
      <c r="CY99">
        <f>AA99</f>
        <v>3511.43</v>
      </c>
      <c r="CZ99">
        <f>AE99</f>
        <v>517.91</v>
      </c>
      <c r="DA99">
        <f>AI99</f>
        <v>6.78</v>
      </c>
      <c r="DB99">
        <v>0</v>
      </c>
      <c r="DH99">
        <f>Source!I59*SmtRes!Y99</f>
        <v>7.6000000000000012E-2</v>
      </c>
      <c r="DI99">
        <f>AA99</f>
        <v>3511.43</v>
      </c>
      <c r="DJ99">
        <f>EtalonRes!Y99</f>
        <v>517.91</v>
      </c>
      <c r="DK99">
        <f>Source!BC59</f>
        <v>6.78</v>
      </c>
      <c r="GQ99">
        <v>-1</v>
      </c>
      <c r="GR99">
        <v>-1</v>
      </c>
    </row>
    <row r="100" spans="1:200" x14ac:dyDescent="0.2">
      <c r="A100">
        <f>ROW(Source!A59)</f>
        <v>59</v>
      </c>
      <c r="B100">
        <v>34753102</v>
      </c>
      <c r="C100">
        <v>34753265</v>
      </c>
      <c r="D100">
        <v>31469027</v>
      </c>
      <c r="E100">
        <v>1</v>
      </c>
      <c r="F100">
        <v>1</v>
      </c>
      <c r="G100">
        <v>1</v>
      </c>
      <c r="H100">
        <v>3</v>
      </c>
      <c r="I100" t="s">
        <v>329</v>
      </c>
      <c r="J100" t="s">
        <v>330</v>
      </c>
      <c r="K100" t="s">
        <v>331</v>
      </c>
      <c r="L100">
        <v>1327</v>
      </c>
      <c r="N100">
        <v>1005</v>
      </c>
      <c r="O100" t="s">
        <v>26</v>
      </c>
      <c r="P100" t="s">
        <v>26</v>
      </c>
      <c r="Q100">
        <v>1</v>
      </c>
      <c r="W100">
        <v>0</v>
      </c>
      <c r="X100">
        <v>1704710638</v>
      </c>
      <c r="Y100">
        <v>5.28</v>
      </c>
      <c r="AA100">
        <v>191.54</v>
      </c>
      <c r="AB100">
        <v>0</v>
      </c>
      <c r="AC100">
        <v>0</v>
      </c>
      <c r="AD100">
        <v>0</v>
      </c>
      <c r="AE100">
        <v>28.25</v>
      </c>
      <c r="AF100">
        <v>0</v>
      </c>
      <c r="AG100">
        <v>0</v>
      </c>
      <c r="AH100">
        <v>0</v>
      </c>
      <c r="AI100">
        <v>6.78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6</v>
      </c>
      <c r="AT100">
        <v>5.28</v>
      </c>
      <c r="AU100" t="s">
        <v>6</v>
      </c>
      <c r="AV100">
        <v>0</v>
      </c>
      <c r="AW100">
        <v>2</v>
      </c>
      <c r="AX100">
        <v>34753281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Y100*Source!I59</f>
        <v>2.0064000000000002</v>
      </c>
      <c r="CY100">
        <f>AA100</f>
        <v>191.54</v>
      </c>
      <c r="CZ100">
        <f>AE100</f>
        <v>28.25</v>
      </c>
      <c r="DA100">
        <f>AI100</f>
        <v>6.78</v>
      </c>
      <c r="DB100">
        <v>0</v>
      </c>
      <c r="DH100">
        <f>Source!I59*SmtRes!Y100</f>
        <v>2.0064000000000002</v>
      </c>
      <c r="DI100">
        <f>AA100</f>
        <v>191.54</v>
      </c>
      <c r="DJ100">
        <f>EtalonRes!Y100</f>
        <v>28.25</v>
      </c>
      <c r="DK100">
        <f>Source!BC59</f>
        <v>6.78</v>
      </c>
      <c r="GQ100">
        <v>-1</v>
      </c>
      <c r="GR100">
        <v>-1</v>
      </c>
    </row>
    <row r="101" spans="1:200" x14ac:dyDescent="0.2">
      <c r="A101">
        <f>ROW(Source!A60)</f>
        <v>60</v>
      </c>
      <c r="B101">
        <v>34753101</v>
      </c>
      <c r="C101">
        <v>34753282</v>
      </c>
      <c r="D101">
        <v>31709494</v>
      </c>
      <c r="E101">
        <v>1</v>
      </c>
      <c r="F101">
        <v>1</v>
      </c>
      <c r="G101">
        <v>1</v>
      </c>
      <c r="H101">
        <v>1</v>
      </c>
      <c r="I101" t="s">
        <v>315</v>
      </c>
      <c r="J101" t="s">
        <v>6</v>
      </c>
      <c r="K101" t="s">
        <v>316</v>
      </c>
      <c r="L101">
        <v>1191</v>
      </c>
      <c r="N101">
        <v>1013</v>
      </c>
      <c r="O101" t="s">
        <v>266</v>
      </c>
      <c r="P101" t="s">
        <v>266</v>
      </c>
      <c r="Q101">
        <v>1</v>
      </c>
      <c r="W101">
        <v>0</v>
      </c>
      <c r="X101">
        <v>-1081351934</v>
      </c>
      <c r="Y101">
        <v>77.95</v>
      </c>
      <c r="AA101">
        <v>0</v>
      </c>
      <c r="AB101">
        <v>0</v>
      </c>
      <c r="AC101">
        <v>0</v>
      </c>
      <c r="AD101">
        <v>9.4</v>
      </c>
      <c r="AE101">
        <v>0</v>
      </c>
      <c r="AF101">
        <v>0</v>
      </c>
      <c r="AG101">
        <v>0</v>
      </c>
      <c r="AH101">
        <v>9.4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6</v>
      </c>
      <c r="AT101">
        <v>77.95</v>
      </c>
      <c r="AU101" t="s">
        <v>6</v>
      </c>
      <c r="AV101">
        <v>1</v>
      </c>
      <c r="AW101">
        <v>2</v>
      </c>
      <c r="AX101">
        <v>34753291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Y101*Source!I60</f>
        <v>10.913000000000002</v>
      </c>
      <c r="CY101">
        <f>AD101</f>
        <v>9.4</v>
      </c>
      <c r="CZ101">
        <f>AH101</f>
        <v>9.4</v>
      </c>
      <c r="DA101">
        <f>AL101</f>
        <v>1</v>
      </c>
      <c r="DB101">
        <v>0</v>
      </c>
      <c r="GQ101">
        <v>-1</v>
      </c>
      <c r="GR101">
        <v>-1</v>
      </c>
    </row>
    <row r="102" spans="1:200" x14ac:dyDescent="0.2">
      <c r="A102">
        <f>ROW(Source!A60)</f>
        <v>60</v>
      </c>
      <c r="B102">
        <v>34753101</v>
      </c>
      <c r="C102">
        <v>34753282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267</v>
      </c>
      <c r="J102" t="s">
        <v>6</v>
      </c>
      <c r="K102" t="s">
        <v>268</v>
      </c>
      <c r="L102">
        <v>1191</v>
      </c>
      <c r="N102">
        <v>1013</v>
      </c>
      <c r="O102" t="s">
        <v>266</v>
      </c>
      <c r="P102" t="s">
        <v>266</v>
      </c>
      <c r="Q102">
        <v>1</v>
      </c>
      <c r="W102">
        <v>0</v>
      </c>
      <c r="X102">
        <v>-1417349443</v>
      </c>
      <c r="Y102">
        <v>5.0199999999999996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6</v>
      </c>
      <c r="AT102">
        <v>5.0199999999999996</v>
      </c>
      <c r="AU102" t="s">
        <v>6</v>
      </c>
      <c r="AV102">
        <v>2</v>
      </c>
      <c r="AW102">
        <v>2</v>
      </c>
      <c r="AX102">
        <v>34753292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Y102*Source!I60</f>
        <v>0.70279999999999998</v>
      </c>
      <c r="CY102">
        <f>AD102</f>
        <v>0</v>
      </c>
      <c r="CZ102">
        <f>AH102</f>
        <v>0</v>
      </c>
      <c r="DA102">
        <f>AL102</f>
        <v>1</v>
      </c>
      <c r="DB102">
        <v>0</v>
      </c>
      <c r="GQ102">
        <v>-1</v>
      </c>
      <c r="GR102">
        <v>-1</v>
      </c>
    </row>
    <row r="103" spans="1:200" x14ac:dyDescent="0.2">
      <c r="A103">
        <f>ROW(Source!A60)</f>
        <v>60</v>
      </c>
      <c r="B103">
        <v>34753101</v>
      </c>
      <c r="C103">
        <v>34753282</v>
      </c>
      <c r="D103">
        <v>31527047</v>
      </c>
      <c r="E103">
        <v>1</v>
      </c>
      <c r="F103">
        <v>1</v>
      </c>
      <c r="G103">
        <v>1</v>
      </c>
      <c r="H103">
        <v>2</v>
      </c>
      <c r="I103" t="s">
        <v>269</v>
      </c>
      <c r="J103" t="s">
        <v>270</v>
      </c>
      <c r="K103" t="s">
        <v>271</v>
      </c>
      <c r="L103">
        <v>1368</v>
      </c>
      <c r="N103">
        <v>1011</v>
      </c>
      <c r="O103" t="s">
        <v>272</v>
      </c>
      <c r="P103" t="s">
        <v>272</v>
      </c>
      <c r="Q103">
        <v>1</v>
      </c>
      <c r="W103">
        <v>0</v>
      </c>
      <c r="X103">
        <v>1188625873</v>
      </c>
      <c r="Y103">
        <v>0.26</v>
      </c>
      <c r="AA103">
        <v>0</v>
      </c>
      <c r="AB103">
        <v>31.26</v>
      </c>
      <c r="AC103">
        <v>13.5</v>
      </c>
      <c r="AD103">
        <v>0</v>
      </c>
      <c r="AE103">
        <v>0</v>
      </c>
      <c r="AF103">
        <v>31.26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6</v>
      </c>
      <c r="AT103">
        <v>0.26</v>
      </c>
      <c r="AU103" t="s">
        <v>6</v>
      </c>
      <c r="AV103">
        <v>0</v>
      </c>
      <c r="AW103">
        <v>2</v>
      </c>
      <c r="AX103">
        <v>34753293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Y103*Source!I60</f>
        <v>3.6400000000000002E-2</v>
      </c>
      <c r="CY103">
        <f>AB103</f>
        <v>31.26</v>
      </c>
      <c r="CZ103">
        <f>AF103</f>
        <v>31.26</v>
      </c>
      <c r="DA103">
        <f>AJ103</f>
        <v>1</v>
      </c>
      <c r="DB103">
        <v>0</v>
      </c>
      <c r="GQ103">
        <v>-1</v>
      </c>
      <c r="GR103">
        <v>-1</v>
      </c>
    </row>
    <row r="104" spans="1:200" x14ac:dyDescent="0.2">
      <c r="A104">
        <f>ROW(Source!A60)</f>
        <v>60</v>
      </c>
      <c r="B104">
        <v>34753101</v>
      </c>
      <c r="C104">
        <v>34753282</v>
      </c>
      <c r="D104">
        <v>31527203</v>
      </c>
      <c r="E104">
        <v>1</v>
      </c>
      <c r="F104">
        <v>1</v>
      </c>
      <c r="G104">
        <v>1</v>
      </c>
      <c r="H104">
        <v>2</v>
      </c>
      <c r="I104" t="s">
        <v>317</v>
      </c>
      <c r="J104" t="s">
        <v>318</v>
      </c>
      <c r="K104" t="s">
        <v>319</v>
      </c>
      <c r="L104">
        <v>1368</v>
      </c>
      <c r="N104">
        <v>1011</v>
      </c>
      <c r="O104" t="s">
        <v>272</v>
      </c>
      <c r="P104" t="s">
        <v>272</v>
      </c>
      <c r="Q104">
        <v>1</v>
      </c>
      <c r="W104">
        <v>0</v>
      </c>
      <c r="X104">
        <v>1573467769</v>
      </c>
      <c r="Y104">
        <v>4.76</v>
      </c>
      <c r="AA104">
        <v>0</v>
      </c>
      <c r="AB104">
        <v>14.15</v>
      </c>
      <c r="AC104">
        <v>8.91</v>
      </c>
      <c r="AD104">
        <v>0</v>
      </c>
      <c r="AE104">
        <v>0</v>
      </c>
      <c r="AF104">
        <v>14.15</v>
      </c>
      <c r="AG104">
        <v>8.91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6</v>
      </c>
      <c r="AT104">
        <v>4.76</v>
      </c>
      <c r="AU104" t="s">
        <v>6</v>
      </c>
      <c r="AV104">
        <v>0</v>
      </c>
      <c r="AW104">
        <v>2</v>
      </c>
      <c r="AX104">
        <v>34753294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Y104*Source!I60</f>
        <v>0.66639999999999999</v>
      </c>
      <c r="CY104">
        <f>AB104</f>
        <v>14.15</v>
      </c>
      <c r="CZ104">
        <f>AF104</f>
        <v>14.15</v>
      </c>
      <c r="DA104">
        <f>AJ104</f>
        <v>1</v>
      </c>
      <c r="DB104">
        <v>0</v>
      </c>
      <c r="GQ104">
        <v>-1</v>
      </c>
      <c r="GR104">
        <v>-1</v>
      </c>
    </row>
    <row r="105" spans="1:200" x14ac:dyDescent="0.2">
      <c r="A105">
        <f>ROW(Source!A60)</f>
        <v>60</v>
      </c>
      <c r="B105">
        <v>34753101</v>
      </c>
      <c r="C105">
        <v>34753282</v>
      </c>
      <c r="D105">
        <v>31449150</v>
      </c>
      <c r="E105">
        <v>1</v>
      </c>
      <c r="F105">
        <v>1</v>
      </c>
      <c r="G105">
        <v>1</v>
      </c>
      <c r="H105">
        <v>3</v>
      </c>
      <c r="I105" t="s">
        <v>320</v>
      </c>
      <c r="J105" t="s">
        <v>321</v>
      </c>
      <c r="K105" t="s">
        <v>322</v>
      </c>
      <c r="L105">
        <v>1348</v>
      </c>
      <c r="N105">
        <v>1009</v>
      </c>
      <c r="O105" t="s">
        <v>81</v>
      </c>
      <c r="P105" t="s">
        <v>81</v>
      </c>
      <c r="Q105">
        <v>1000</v>
      </c>
      <c r="W105">
        <v>0</v>
      </c>
      <c r="X105">
        <v>2032238625</v>
      </c>
      <c r="Y105">
        <v>1.2E-4</v>
      </c>
      <c r="AA105">
        <v>8475</v>
      </c>
      <c r="AB105">
        <v>0</v>
      </c>
      <c r="AC105">
        <v>0</v>
      </c>
      <c r="AD105">
        <v>0</v>
      </c>
      <c r="AE105">
        <v>8475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6</v>
      </c>
      <c r="AT105">
        <v>1.2E-4</v>
      </c>
      <c r="AU105" t="s">
        <v>6</v>
      </c>
      <c r="AV105">
        <v>0</v>
      </c>
      <c r="AW105">
        <v>2</v>
      </c>
      <c r="AX105">
        <v>34753295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Y105*Source!I60</f>
        <v>1.6800000000000002E-5</v>
      </c>
      <c r="CY105">
        <f>AA105</f>
        <v>8475</v>
      </c>
      <c r="CZ105">
        <f>AE105</f>
        <v>8475</v>
      </c>
      <c r="DA105">
        <f>AI105</f>
        <v>1</v>
      </c>
      <c r="DB105">
        <v>0</v>
      </c>
      <c r="DH105">
        <f>Source!I60*SmtRes!Y105</f>
        <v>1.6800000000000002E-5</v>
      </c>
      <c r="DI105">
        <f>AA105</f>
        <v>8475</v>
      </c>
      <c r="DJ105">
        <f>EtalonRes!Y105</f>
        <v>8475</v>
      </c>
      <c r="DK105">
        <f>Source!BC60</f>
        <v>1</v>
      </c>
      <c r="GQ105">
        <v>-1</v>
      </c>
      <c r="GR105">
        <v>-1</v>
      </c>
    </row>
    <row r="106" spans="1:200" x14ac:dyDescent="0.2">
      <c r="A106">
        <f>ROW(Source!A60)</f>
        <v>60</v>
      </c>
      <c r="B106">
        <v>34753101</v>
      </c>
      <c r="C106">
        <v>34753282</v>
      </c>
      <c r="D106">
        <v>31451928</v>
      </c>
      <c r="E106">
        <v>1</v>
      </c>
      <c r="F106">
        <v>1</v>
      </c>
      <c r="G106">
        <v>1</v>
      </c>
      <c r="H106">
        <v>3</v>
      </c>
      <c r="I106" t="s">
        <v>323</v>
      </c>
      <c r="J106" t="s">
        <v>324</v>
      </c>
      <c r="K106" t="s">
        <v>325</v>
      </c>
      <c r="L106">
        <v>1339</v>
      </c>
      <c r="N106">
        <v>1007</v>
      </c>
      <c r="O106" t="s">
        <v>100</v>
      </c>
      <c r="P106" t="s">
        <v>100</v>
      </c>
      <c r="Q106">
        <v>1</v>
      </c>
      <c r="W106">
        <v>0</v>
      </c>
      <c r="X106">
        <v>-1813551736</v>
      </c>
      <c r="Y106">
        <v>1.71</v>
      </c>
      <c r="AA106">
        <v>510.4</v>
      </c>
      <c r="AB106">
        <v>0</v>
      </c>
      <c r="AC106">
        <v>0</v>
      </c>
      <c r="AD106">
        <v>0</v>
      </c>
      <c r="AE106">
        <v>510.4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6</v>
      </c>
      <c r="AT106">
        <v>1.71</v>
      </c>
      <c r="AU106" t="s">
        <v>6</v>
      </c>
      <c r="AV106">
        <v>0</v>
      </c>
      <c r="AW106">
        <v>2</v>
      </c>
      <c r="AX106">
        <v>34753296</v>
      </c>
      <c r="AY106">
        <v>1</v>
      </c>
      <c r="AZ106">
        <v>0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Y106*Source!I60</f>
        <v>0.23940000000000003</v>
      </c>
      <c r="CY106">
        <f>AA106</f>
        <v>510.4</v>
      </c>
      <c r="CZ106">
        <f>AE106</f>
        <v>510.4</v>
      </c>
      <c r="DA106">
        <f>AI106</f>
        <v>1</v>
      </c>
      <c r="DB106">
        <v>0</v>
      </c>
      <c r="DH106">
        <f>Source!I60*SmtRes!Y106</f>
        <v>0.23940000000000003</v>
      </c>
      <c r="DI106">
        <f>AA106</f>
        <v>510.4</v>
      </c>
      <c r="DJ106">
        <f>EtalonRes!Y106</f>
        <v>510.4</v>
      </c>
      <c r="DK106">
        <f>Source!BC60</f>
        <v>1</v>
      </c>
      <c r="GQ106">
        <v>-1</v>
      </c>
      <c r="GR106">
        <v>-1</v>
      </c>
    </row>
    <row r="107" spans="1:200" x14ac:dyDescent="0.2">
      <c r="A107">
        <f>ROW(Source!A60)</f>
        <v>60</v>
      </c>
      <c r="B107">
        <v>34753101</v>
      </c>
      <c r="C107">
        <v>34753282</v>
      </c>
      <c r="D107">
        <v>31451984</v>
      </c>
      <c r="E107">
        <v>1</v>
      </c>
      <c r="F107">
        <v>1</v>
      </c>
      <c r="G107">
        <v>1</v>
      </c>
      <c r="H107">
        <v>3</v>
      </c>
      <c r="I107" t="s">
        <v>326</v>
      </c>
      <c r="J107" t="s">
        <v>327</v>
      </c>
      <c r="K107" t="s">
        <v>328</v>
      </c>
      <c r="L107">
        <v>1339</v>
      </c>
      <c r="N107">
        <v>1007</v>
      </c>
      <c r="O107" t="s">
        <v>100</v>
      </c>
      <c r="P107" t="s">
        <v>100</v>
      </c>
      <c r="Q107">
        <v>1</v>
      </c>
      <c r="W107">
        <v>0</v>
      </c>
      <c r="X107">
        <v>-1001479081</v>
      </c>
      <c r="Y107">
        <v>0.11</v>
      </c>
      <c r="AA107">
        <v>517.91</v>
      </c>
      <c r="AB107">
        <v>0</v>
      </c>
      <c r="AC107">
        <v>0</v>
      </c>
      <c r="AD107">
        <v>0</v>
      </c>
      <c r="AE107">
        <v>517.91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6</v>
      </c>
      <c r="AT107">
        <v>0.11</v>
      </c>
      <c r="AU107" t="s">
        <v>6</v>
      </c>
      <c r="AV107">
        <v>0</v>
      </c>
      <c r="AW107">
        <v>2</v>
      </c>
      <c r="AX107">
        <v>34753297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Y107*Source!I60</f>
        <v>1.5400000000000002E-2</v>
      </c>
      <c r="CY107">
        <f>AA107</f>
        <v>517.91</v>
      </c>
      <c r="CZ107">
        <f>AE107</f>
        <v>517.91</v>
      </c>
      <c r="DA107">
        <f>AI107</f>
        <v>1</v>
      </c>
      <c r="DB107">
        <v>0</v>
      </c>
      <c r="DH107">
        <f>Source!I60*SmtRes!Y107</f>
        <v>1.5400000000000002E-2</v>
      </c>
      <c r="DI107">
        <f>AA107</f>
        <v>517.91</v>
      </c>
      <c r="DJ107">
        <f>EtalonRes!Y107</f>
        <v>517.91</v>
      </c>
      <c r="DK107">
        <f>Source!BC60</f>
        <v>1</v>
      </c>
      <c r="GQ107">
        <v>-1</v>
      </c>
      <c r="GR107">
        <v>-1</v>
      </c>
    </row>
    <row r="108" spans="1:200" x14ac:dyDescent="0.2">
      <c r="A108">
        <f>ROW(Source!A60)</f>
        <v>60</v>
      </c>
      <c r="B108">
        <v>34753101</v>
      </c>
      <c r="C108">
        <v>34753282</v>
      </c>
      <c r="D108">
        <v>31469027</v>
      </c>
      <c r="E108">
        <v>1</v>
      </c>
      <c r="F108">
        <v>1</v>
      </c>
      <c r="G108">
        <v>1</v>
      </c>
      <c r="H108">
        <v>3</v>
      </c>
      <c r="I108" t="s">
        <v>329</v>
      </c>
      <c r="J108" t="s">
        <v>330</v>
      </c>
      <c r="K108" t="s">
        <v>331</v>
      </c>
      <c r="L108">
        <v>1327</v>
      </c>
      <c r="N108">
        <v>1005</v>
      </c>
      <c r="O108" t="s">
        <v>26</v>
      </c>
      <c r="P108" t="s">
        <v>26</v>
      </c>
      <c r="Q108">
        <v>1</v>
      </c>
      <c r="W108">
        <v>0</v>
      </c>
      <c r="X108">
        <v>1704710638</v>
      </c>
      <c r="Y108">
        <v>5.28</v>
      </c>
      <c r="AA108">
        <v>28.25</v>
      </c>
      <c r="AB108">
        <v>0</v>
      </c>
      <c r="AC108">
        <v>0</v>
      </c>
      <c r="AD108">
        <v>0</v>
      </c>
      <c r="AE108">
        <v>28.25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6</v>
      </c>
      <c r="AT108">
        <v>5.28</v>
      </c>
      <c r="AU108" t="s">
        <v>6</v>
      </c>
      <c r="AV108">
        <v>0</v>
      </c>
      <c r="AW108">
        <v>2</v>
      </c>
      <c r="AX108">
        <v>34753298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Y108*Source!I60</f>
        <v>0.73920000000000008</v>
      </c>
      <c r="CY108">
        <f>AA108</f>
        <v>28.25</v>
      </c>
      <c r="CZ108">
        <f>AE108</f>
        <v>28.25</v>
      </c>
      <c r="DA108">
        <f>AI108</f>
        <v>1</v>
      </c>
      <c r="DB108">
        <v>0</v>
      </c>
      <c r="DH108">
        <f>Source!I60*SmtRes!Y108</f>
        <v>0.73920000000000008</v>
      </c>
      <c r="DI108">
        <f>AA108</f>
        <v>28.25</v>
      </c>
      <c r="DJ108">
        <f>EtalonRes!Y108</f>
        <v>28.25</v>
      </c>
      <c r="DK108">
        <f>Source!BC60</f>
        <v>1</v>
      </c>
      <c r="GQ108">
        <v>-1</v>
      </c>
      <c r="GR108">
        <v>-1</v>
      </c>
    </row>
    <row r="109" spans="1:200" x14ac:dyDescent="0.2">
      <c r="A109">
        <f>ROW(Source!A61)</f>
        <v>61</v>
      </c>
      <c r="B109">
        <v>34753102</v>
      </c>
      <c r="C109">
        <v>34753282</v>
      </c>
      <c r="D109">
        <v>31709494</v>
      </c>
      <c r="E109">
        <v>1</v>
      </c>
      <c r="F109">
        <v>1</v>
      </c>
      <c r="G109">
        <v>1</v>
      </c>
      <c r="H109">
        <v>1</v>
      </c>
      <c r="I109" t="s">
        <v>315</v>
      </c>
      <c r="J109" t="s">
        <v>6</v>
      </c>
      <c r="K109" t="s">
        <v>316</v>
      </c>
      <c r="L109">
        <v>1191</v>
      </c>
      <c r="N109">
        <v>1013</v>
      </c>
      <c r="O109" t="s">
        <v>266</v>
      </c>
      <c r="P109" t="s">
        <v>266</v>
      </c>
      <c r="Q109">
        <v>1</v>
      </c>
      <c r="W109">
        <v>0</v>
      </c>
      <c r="X109">
        <v>-1081351934</v>
      </c>
      <c r="Y109">
        <v>77.95</v>
      </c>
      <c r="AA109">
        <v>0</v>
      </c>
      <c r="AB109">
        <v>0</v>
      </c>
      <c r="AC109">
        <v>0</v>
      </c>
      <c r="AD109">
        <v>63.73</v>
      </c>
      <c r="AE109">
        <v>0</v>
      </c>
      <c r="AF109">
        <v>0</v>
      </c>
      <c r="AG109">
        <v>0</v>
      </c>
      <c r="AH109">
        <v>9.4</v>
      </c>
      <c r="AI109">
        <v>1</v>
      </c>
      <c r="AJ109">
        <v>1</v>
      </c>
      <c r="AK109">
        <v>1</v>
      </c>
      <c r="AL109">
        <v>6.78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6</v>
      </c>
      <c r="AT109">
        <v>77.95</v>
      </c>
      <c r="AU109" t="s">
        <v>6</v>
      </c>
      <c r="AV109">
        <v>1</v>
      </c>
      <c r="AW109">
        <v>2</v>
      </c>
      <c r="AX109">
        <v>34753291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Y109*Source!I61</f>
        <v>10.913000000000002</v>
      </c>
      <c r="CY109">
        <f>AD109</f>
        <v>63.73</v>
      </c>
      <c r="CZ109">
        <f>AH109</f>
        <v>9.4</v>
      </c>
      <c r="DA109">
        <f>AL109</f>
        <v>6.78</v>
      </c>
      <c r="DB109">
        <v>0</v>
      </c>
      <c r="GQ109">
        <v>-1</v>
      </c>
      <c r="GR109">
        <v>-1</v>
      </c>
    </row>
    <row r="110" spans="1:200" x14ac:dyDescent="0.2">
      <c r="A110">
        <f>ROW(Source!A61)</f>
        <v>61</v>
      </c>
      <c r="B110">
        <v>34753102</v>
      </c>
      <c r="C110">
        <v>34753282</v>
      </c>
      <c r="D110">
        <v>31709492</v>
      </c>
      <c r="E110">
        <v>1</v>
      </c>
      <c r="F110">
        <v>1</v>
      </c>
      <c r="G110">
        <v>1</v>
      </c>
      <c r="H110">
        <v>1</v>
      </c>
      <c r="I110" t="s">
        <v>267</v>
      </c>
      <c r="J110" t="s">
        <v>6</v>
      </c>
      <c r="K110" t="s">
        <v>268</v>
      </c>
      <c r="L110">
        <v>1191</v>
      </c>
      <c r="N110">
        <v>1013</v>
      </c>
      <c r="O110" t="s">
        <v>266</v>
      </c>
      <c r="P110" t="s">
        <v>266</v>
      </c>
      <c r="Q110">
        <v>1</v>
      </c>
      <c r="W110">
        <v>0</v>
      </c>
      <c r="X110">
        <v>-1417349443</v>
      </c>
      <c r="Y110">
        <v>5.0199999999999996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6.78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6</v>
      </c>
      <c r="AT110">
        <v>5.0199999999999996</v>
      </c>
      <c r="AU110" t="s">
        <v>6</v>
      </c>
      <c r="AV110">
        <v>2</v>
      </c>
      <c r="AW110">
        <v>2</v>
      </c>
      <c r="AX110">
        <v>34753292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Y110*Source!I61</f>
        <v>0.70279999999999998</v>
      </c>
      <c r="CY110">
        <f>AD110</f>
        <v>0</v>
      </c>
      <c r="CZ110">
        <f>AH110</f>
        <v>0</v>
      </c>
      <c r="DA110">
        <f>AL110</f>
        <v>1</v>
      </c>
      <c r="DB110">
        <v>0</v>
      </c>
      <c r="GQ110">
        <v>-1</v>
      </c>
      <c r="GR110">
        <v>-1</v>
      </c>
    </row>
    <row r="111" spans="1:200" x14ac:dyDescent="0.2">
      <c r="A111">
        <f>ROW(Source!A61)</f>
        <v>61</v>
      </c>
      <c r="B111">
        <v>34753102</v>
      </c>
      <c r="C111">
        <v>34753282</v>
      </c>
      <c r="D111">
        <v>31527047</v>
      </c>
      <c r="E111">
        <v>1</v>
      </c>
      <c r="F111">
        <v>1</v>
      </c>
      <c r="G111">
        <v>1</v>
      </c>
      <c r="H111">
        <v>2</v>
      </c>
      <c r="I111" t="s">
        <v>269</v>
      </c>
      <c r="J111" t="s">
        <v>270</v>
      </c>
      <c r="K111" t="s">
        <v>271</v>
      </c>
      <c r="L111">
        <v>1368</v>
      </c>
      <c r="N111">
        <v>1011</v>
      </c>
      <c r="O111" t="s">
        <v>272</v>
      </c>
      <c r="P111" t="s">
        <v>272</v>
      </c>
      <c r="Q111">
        <v>1</v>
      </c>
      <c r="W111">
        <v>0</v>
      </c>
      <c r="X111">
        <v>1188625873</v>
      </c>
      <c r="Y111">
        <v>0.26</v>
      </c>
      <c r="AA111">
        <v>0</v>
      </c>
      <c r="AB111">
        <v>211.94</v>
      </c>
      <c r="AC111">
        <v>13.5</v>
      </c>
      <c r="AD111">
        <v>0</v>
      </c>
      <c r="AE111">
        <v>0</v>
      </c>
      <c r="AF111">
        <v>31.26</v>
      </c>
      <c r="AG111">
        <v>13.5</v>
      </c>
      <c r="AH111">
        <v>0</v>
      </c>
      <c r="AI111">
        <v>1</v>
      </c>
      <c r="AJ111">
        <v>6.78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6</v>
      </c>
      <c r="AT111">
        <v>0.26</v>
      </c>
      <c r="AU111" t="s">
        <v>6</v>
      </c>
      <c r="AV111">
        <v>0</v>
      </c>
      <c r="AW111">
        <v>2</v>
      </c>
      <c r="AX111">
        <v>34753293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Y111*Source!I61</f>
        <v>3.6400000000000002E-2</v>
      </c>
      <c r="CY111">
        <f>AB111</f>
        <v>211.94</v>
      </c>
      <c r="CZ111">
        <f>AF111</f>
        <v>31.26</v>
      </c>
      <c r="DA111">
        <f>AJ111</f>
        <v>6.78</v>
      </c>
      <c r="DB111">
        <v>0</v>
      </c>
      <c r="GQ111">
        <v>-1</v>
      </c>
      <c r="GR111">
        <v>-1</v>
      </c>
    </row>
    <row r="112" spans="1:200" x14ac:dyDescent="0.2">
      <c r="A112">
        <f>ROW(Source!A61)</f>
        <v>61</v>
      </c>
      <c r="B112">
        <v>34753102</v>
      </c>
      <c r="C112">
        <v>34753282</v>
      </c>
      <c r="D112">
        <v>31527203</v>
      </c>
      <c r="E112">
        <v>1</v>
      </c>
      <c r="F112">
        <v>1</v>
      </c>
      <c r="G112">
        <v>1</v>
      </c>
      <c r="H112">
        <v>2</v>
      </c>
      <c r="I112" t="s">
        <v>317</v>
      </c>
      <c r="J112" t="s">
        <v>318</v>
      </c>
      <c r="K112" t="s">
        <v>319</v>
      </c>
      <c r="L112">
        <v>1368</v>
      </c>
      <c r="N112">
        <v>1011</v>
      </c>
      <c r="O112" t="s">
        <v>272</v>
      </c>
      <c r="P112" t="s">
        <v>272</v>
      </c>
      <c r="Q112">
        <v>1</v>
      </c>
      <c r="W112">
        <v>0</v>
      </c>
      <c r="X112">
        <v>1573467769</v>
      </c>
      <c r="Y112">
        <v>4.76</v>
      </c>
      <c r="AA112">
        <v>0</v>
      </c>
      <c r="AB112">
        <v>95.94</v>
      </c>
      <c r="AC112">
        <v>8.91</v>
      </c>
      <c r="AD112">
        <v>0</v>
      </c>
      <c r="AE112">
        <v>0</v>
      </c>
      <c r="AF112">
        <v>14.15</v>
      </c>
      <c r="AG112">
        <v>8.91</v>
      </c>
      <c r="AH112">
        <v>0</v>
      </c>
      <c r="AI112">
        <v>1</v>
      </c>
      <c r="AJ112">
        <v>6.78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6</v>
      </c>
      <c r="AT112">
        <v>4.76</v>
      </c>
      <c r="AU112" t="s">
        <v>6</v>
      </c>
      <c r="AV112">
        <v>0</v>
      </c>
      <c r="AW112">
        <v>2</v>
      </c>
      <c r="AX112">
        <v>34753294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Y112*Source!I61</f>
        <v>0.66639999999999999</v>
      </c>
      <c r="CY112">
        <f>AB112</f>
        <v>95.94</v>
      </c>
      <c r="CZ112">
        <f>AF112</f>
        <v>14.15</v>
      </c>
      <c r="DA112">
        <f>AJ112</f>
        <v>6.78</v>
      </c>
      <c r="DB112">
        <v>0</v>
      </c>
      <c r="GQ112">
        <v>-1</v>
      </c>
      <c r="GR112">
        <v>-1</v>
      </c>
    </row>
    <row r="113" spans="1:200" x14ac:dyDescent="0.2">
      <c r="A113">
        <f>ROW(Source!A61)</f>
        <v>61</v>
      </c>
      <c r="B113">
        <v>34753102</v>
      </c>
      <c r="C113">
        <v>34753282</v>
      </c>
      <c r="D113">
        <v>31449150</v>
      </c>
      <c r="E113">
        <v>1</v>
      </c>
      <c r="F113">
        <v>1</v>
      </c>
      <c r="G113">
        <v>1</v>
      </c>
      <c r="H113">
        <v>3</v>
      </c>
      <c r="I113" t="s">
        <v>320</v>
      </c>
      <c r="J113" t="s">
        <v>321</v>
      </c>
      <c r="K113" t="s">
        <v>322</v>
      </c>
      <c r="L113">
        <v>1348</v>
      </c>
      <c r="N113">
        <v>1009</v>
      </c>
      <c r="O113" t="s">
        <v>81</v>
      </c>
      <c r="P113" t="s">
        <v>81</v>
      </c>
      <c r="Q113">
        <v>1000</v>
      </c>
      <c r="W113">
        <v>0</v>
      </c>
      <c r="X113">
        <v>2032238625</v>
      </c>
      <c r="Y113">
        <v>1.2E-4</v>
      </c>
      <c r="AA113">
        <v>57460.5</v>
      </c>
      <c r="AB113">
        <v>0</v>
      </c>
      <c r="AC113">
        <v>0</v>
      </c>
      <c r="AD113">
        <v>0</v>
      </c>
      <c r="AE113">
        <v>8475</v>
      </c>
      <c r="AF113">
        <v>0</v>
      </c>
      <c r="AG113">
        <v>0</v>
      </c>
      <c r="AH113">
        <v>0</v>
      </c>
      <c r="AI113">
        <v>6.78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6</v>
      </c>
      <c r="AT113">
        <v>1.2E-4</v>
      </c>
      <c r="AU113" t="s">
        <v>6</v>
      </c>
      <c r="AV113">
        <v>0</v>
      </c>
      <c r="AW113">
        <v>2</v>
      </c>
      <c r="AX113">
        <v>34753295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Y113*Source!I61</f>
        <v>1.6800000000000002E-5</v>
      </c>
      <c r="CY113">
        <f>AA113</f>
        <v>57460.5</v>
      </c>
      <c r="CZ113">
        <f>AE113</f>
        <v>8475</v>
      </c>
      <c r="DA113">
        <f>AI113</f>
        <v>6.78</v>
      </c>
      <c r="DB113">
        <v>0</v>
      </c>
      <c r="DH113">
        <f>Source!I61*SmtRes!Y113</f>
        <v>1.6800000000000002E-5</v>
      </c>
      <c r="DI113">
        <f>AA113</f>
        <v>57460.5</v>
      </c>
      <c r="DJ113">
        <f>EtalonRes!Y113</f>
        <v>8475</v>
      </c>
      <c r="DK113">
        <f>Source!BC61</f>
        <v>6.78</v>
      </c>
      <c r="GQ113">
        <v>-1</v>
      </c>
      <c r="GR113">
        <v>-1</v>
      </c>
    </row>
    <row r="114" spans="1:200" x14ac:dyDescent="0.2">
      <c r="A114">
        <f>ROW(Source!A61)</f>
        <v>61</v>
      </c>
      <c r="B114">
        <v>34753102</v>
      </c>
      <c r="C114">
        <v>34753282</v>
      </c>
      <c r="D114">
        <v>31451928</v>
      </c>
      <c r="E114">
        <v>1</v>
      </c>
      <c r="F114">
        <v>1</v>
      </c>
      <c r="G114">
        <v>1</v>
      </c>
      <c r="H114">
        <v>3</v>
      </c>
      <c r="I114" t="s">
        <v>323</v>
      </c>
      <c r="J114" t="s">
        <v>324</v>
      </c>
      <c r="K114" t="s">
        <v>325</v>
      </c>
      <c r="L114">
        <v>1339</v>
      </c>
      <c r="N114">
        <v>1007</v>
      </c>
      <c r="O114" t="s">
        <v>100</v>
      </c>
      <c r="P114" t="s">
        <v>100</v>
      </c>
      <c r="Q114">
        <v>1</v>
      </c>
      <c r="W114">
        <v>0</v>
      </c>
      <c r="X114">
        <v>-1813551736</v>
      </c>
      <c r="Y114">
        <v>1.71</v>
      </c>
      <c r="AA114">
        <v>3460.51</v>
      </c>
      <c r="AB114">
        <v>0</v>
      </c>
      <c r="AC114">
        <v>0</v>
      </c>
      <c r="AD114">
        <v>0</v>
      </c>
      <c r="AE114">
        <v>510.4</v>
      </c>
      <c r="AF114">
        <v>0</v>
      </c>
      <c r="AG114">
        <v>0</v>
      </c>
      <c r="AH114">
        <v>0</v>
      </c>
      <c r="AI114">
        <v>6.78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6</v>
      </c>
      <c r="AT114">
        <v>1.71</v>
      </c>
      <c r="AU114" t="s">
        <v>6</v>
      </c>
      <c r="AV114">
        <v>0</v>
      </c>
      <c r="AW114">
        <v>2</v>
      </c>
      <c r="AX114">
        <v>34753296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Y114*Source!I61</f>
        <v>0.23940000000000003</v>
      </c>
      <c r="CY114">
        <f>AA114</f>
        <v>3460.51</v>
      </c>
      <c r="CZ114">
        <f>AE114</f>
        <v>510.4</v>
      </c>
      <c r="DA114">
        <f>AI114</f>
        <v>6.78</v>
      </c>
      <c r="DB114">
        <v>0</v>
      </c>
      <c r="DH114">
        <f>Source!I61*SmtRes!Y114</f>
        <v>0.23940000000000003</v>
      </c>
      <c r="DI114">
        <f>AA114</f>
        <v>3460.51</v>
      </c>
      <c r="DJ114">
        <f>EtalonRes!Y114</f>
        <v>510.4</v>
      </c>
      <c r="DK114">
        <f>Source!BC61</f>
        <v>6.78</v>
      </c>
      <c r="GQ114">
        <v>-1</v>
      </c>
      <c r="GR114">
        <v>-1</v>
      </c>
    </row>
    <row r="115" spans="1:200" x14ac:dyDescent="0.2">
      <c r="A115">
        <f>ROW(Source!A61)</f>
        <v>61</v>
      </c>
      <c r="B115">
        <v>34753102</v>
      </c>
      <c r="C115">
        <v>34753282</v>
      </c>
      <c r="D115">
        <v>31451984</v>
      </c>
      <c r="E115">
        <v>1</v>
      </c>
      <c r="F115">
        <v>1</v>
      </c>
      <c r="G115">
        <v>1</v>
      </c>
      <c r="H115">
        <v>3</v>
      </c>
      <c r="I115" t="s">
        <v>326</v>
      </c>
      <c r="J115" t="s">
        <v>327</v>
      </c>
      <c r="K115" t="s">
        <v>328</v>
      </c>
      <c r="L115">
        <v>1339</v>
      </c>
      <c r="N115">
        <v>1007</v>
      </c>
      <c r="O115" t="s">
        <v>100</v>
      </c>
      <c r="P115" t="s">
        <v>100</v>
      </c>
      <c r="Q115">
        <v>1</v>
      </c>
      <c r="W115">
        <v>0</v>
      </c>
      <c r="X115">
        <v>-1001479081</v>
      </c>
      <c r="Y115">
        <v>0.11</v>
      </c>
      <c r="AA115">
        <v>3511.43</v>
      </c>
      <c r="AB115">
        <v>0</v>
      </c>
      <c r="AC115">
        <v>0</v>
      </c>
      <c r="AD115">
        <v>0</v>
      </c>
      <c r="AE115">
        <v>517.91</v>
      </c>
      <c r="AF115">
        <v>0</v>
      </c>
      <c r="AG115">
        <v>0</v>
      </c>
      <c r="AH115">
        <v>0</v>
      </c>
      <c r="AI115">
        <v>6.78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6</v>
      </c>
      <c r="AT115">
        <v>0.11</v>
      </c>
      <c r="AU115" t="s">
        <v>6</v>
      </c>
      <c r="AV115">
        <v>0</v>
      </c>
      <c r="AW115">
        <v>2</v>
      </c>
      <c r="AX115">
        <v>34753297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Y115*Source!I61</f>
        <v>1.5400000000000002E-2</v>
      </c>
      <c r="CY115">
        <f>AA115</f>
        <v>3511.43</v>
      </c>
      <c r="CZ115">
        <f>AE115</f>
        <v>517.91</v>
      </c>
      <c r="DA115">
        <f>AI115</f>
        <v>6.78</v>
      </c>
      <c r="DB115">
        <v>0</v>
      </c>
      <c r="DH115">
        <f>Source!I61*SmtRes!Y115</f>
        <v>1.5400000000000002E-2</v>
      </c>
      <c r="DI115">
        <f>AA115</f>
        <v>3511.43</v>
      </c>
      <c r="DJ115">
        <f>EtalonRes!Y115</f>
        <v>517.91</v>
      </c>
      <c r="DK115">
        <f>Source!BC61</f>
        <v>6.78</v>
      </c>
      <c r="GQ115">
        <v>-1</v>
      </c>
      <c r="GR115">
        <v>-1</v>
      </c>
    </row>
    <row r="116" spans="1:200" x14ac:dyDescent="0.2">
      <c r="A116">
        <f>ROW(Source!A61)</f>
        <v>61</v>
      </c>
      <c r="B116">
        <v>34753102</v>
      </c>
      <c r="C116">
        <v>34753282</v>
      </c>
      <c r="D116">
        <v>31469027</v>
      </c>
      <c r="E116">
        <v>1</v>
      </c>
      <c r="F116">
        <v>1</v>
      </c>
      <c r="G116">
        <v>1</v>
      </c>
      <c r="H116">
        <v>3</v>
      </c>
      <c r="I116" t="s">
        <v>329</v>
      </c>
      <c r="J116" t="s">
        <v>330</v>
      </c>
      <c r="K116" t="s">
        <v>331</v>
      </c>
      <c r="L116">
        <v>1327</v>
      </c>
      <c r="N116">
        <v>1005</v>
      </c>
      <c r="O116" t="s">
        <v>26</v>
      </c>
      <c r="P116" t="s">
        <v>26</v>
      </c>
      <c r="Q116">
        <v>1</v>
      </c>
      <c r="W116">
        <v>0</v>
      </c>
      <c r="X116">
        <v>1704710638</v>
      </c>
      <c r="Y116">
        <v>5.28</v>
      </c>
      <c r="AA116">
        <v>191.54</v>
      </c>
      <c r="AB116">
        <v>0</v>
      </c>
      <c r="AC116">
        <v>0</v>
      </c>
      <c r="AD116">
        <v>0</v>
      </c>
      <c r="AE116">
        <v>28.25</v>
      </c>
      <c r="AF116">
        <v>0</v>
      </c>
      <c r="AG116">
        <v>0</v>
      </c>
      <c r="AH116">
        <v>0</v>
      </c>
      <c r="AI116">
        <v>6.78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6</v>
      </c>
      <c r="AT116">
        <v>5.28</v>
      </c>
      <c r="AU116" t="s">
        <v>6</v>
      </c>
      <c r="AV116">
        <v>0</v>
      </c>
      <c r="AW116">
        <v>2</v>
      </c>
      <c r="AX116">
        <v>34753298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Y116*Source!I61</f>
        <v>0.73920000000000008</v>
      </c>
      <c r="CY116">
        <f>AA116</f>
        <v>191.54</v>
      </c>
      <c r="CZ116">
        <f>AE116</f>
        <v>28.25</v>
      </c>
      <c r="DA116">
        <f>AI116</f>
        <v>6.78</v>
      </c>
      <c r="DB116">
        <v>0</v>
      </c>
      <c r="DH116">
        <f>Source!I61*SmtRes!Y116</f>
        <v>0.73920000000000008</v>
      </c>
      <c r="DI116">
        <f>AA116</f>
        <v>191.54</v>
      </c>
      <c r="DJ116">
        <f>EtalonRes!Y116</f>
        <v>28.25</v>
      </c>
      <c r="DK116">
        <f>Source!BC61</f>
        <v>6.78</v>
      </c>
      <c r="GQ116">
        <v>-1</v>
      </c>
      <c r="GR116">
        <v>-1</v>
      </c>
    </row>
    <row r="117" spans="1:200" x14ac:dyDescent="0.2">
      <c r="A117">
        <f>ROW(Source!A62)</f>
        <v>62</v>
      </c>
      <c r="B117">
        <v>34753101</v>
      </c>
      <c r="C117">
        <v>34753299</v>
      </c>
      <c r="D117">
        <v>31709863</v>
      </c>
      <c r="E117">
        <v>1</v>
      </c>
      <c r="F117">
        <v>1</v>
      </c>
      <c r="G117">
        <v>1</v>
      </c>
      <c r="H117">
        <v>1</v>
      </c>
      <c r="I117" t="s">
        <v>302</v>
      </c>
      <c r="J117" t="s">
        <v>6</v>
      </c>
      <c r="K117" t="s">
        <v>303</v>
      </c>
      <c r="L117">
        <v>1191</v>
      </c>
      <c r="N117">
        <v>1013</v>
      </c>
      <c r="O117" t="s">
        <v>266</v>
      </c>
      <c r="P117" t="s">
        <v>266</v>
      </c>
      <c r="Q117">
        <v>1</v>
      </c>
      <c r="W117">
        <v>0</v>
      </c>
      <c r="X117">
        <v>-400197608</v>
      </c>
      <c r="Y117">
        <v>7.2149999999999999</v>
      </c>
      <c r="AA117">
        <v>0</v>
      </c>
      <c r="AB117">
        <v>0</v>
      </c>
      <c r="AC117">
        <v>0</v>
      </c>
      <c r="AD117">
        <v>8.5299999999999994</v>
      </c>
      <c r="AE117">
        <v>0</v>
      </c>
      <c r="AF117">
        <v>0</v>
      </c>
      <c r="AG117">
        <v>0</v>
      </c>
      <c r="AH117">
        <v>8.5299999999999994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6</v>
      </c>
      <c r="AT117">
        <v>24.05</v>
      </c>
      <c r="AU117" t="s">
        <v>114</v>
      </c>
      <c r="AV117">
        <v>1</v>
      </c>
      <c r="AW117">
        <v>2</v>
      </c>
      <c r="AX117">
        <v>34753309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Y117*Source!I62</f>
        <v>3.7518000000000002</v>
      </c>
      <c r="CY117">
        <f>AD117</f>
        <v>8.5299999999999994</v>
      </c>
      <c r="CZ117">
        <f>AH117</f>
        <v>8.5299999999999994</v>
      </c>
      <c r="DA117">
        <f>AL117</f>
        <v>1</v>
      </c>
      <c r="DB117">
        <v>0</v>
      </c>
      <c r="GQ117">
        <v>-1</v>
      </c>
      <c r="GR117">
        <v>-1</v>
      </c>
    </row>
    <row r="118" spans="1:200" x14ac:dyDescent="0.2">
      <c r="A118">
        <f>ROW(Source!A62)</f>
        <v>62</v>
      </c>
      <c r="B118">
        <v>34753101</v>
      </c>
      <c r="C118">
        <v>34753299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267</v>
      </c>
      <c r="J118" t="s">
        <v>6</v>
      </c>
      <c r="K118" t="s">
        <v>268</v>
      </c>
      <c r="L118">
        <v>1191</v>
      </c>
      <c r="N118">
        <v>1013</v>
      </c>
      <c r="O118" t="s">
        <v>266</v>
      </c>
      <c r="P118" t="s">
        <v>266</v>
      </c>
      <c r="Q118">
        <v>1</v>
      </c>
      <c r="W118">
        <v>0</v>
      </c>
      <c r="X118">
        <v>-1417349443</v>
      </c>
      <c r="Y118">
        <v>0.01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6</v>
      </c>
      <c r="AT118">
        <v>0.01</v>
      </c>
      <c r="AU118" t="s">
        <v>6</v>
      </c>
      <c r="AV118">
        <v>2</v>
      </c>
      <c r="AW118">
        <v>2</v>
      </c>
      <c r="AX118">
        <v>34753310</v>
      </c>
      <c r="AY118">
        <v>1</v>
      </c>
      <c r="AZ118">
        <v>2048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Y118*Source!I62</f>
        <v>5.2000000000000006E-3</v>
      </c>
      <c r="CY118">
        <f>AD118</f>
        <v>0</v>
      </c>
      <c r="CZ118">
        <f>AH118</f>
        <v>0</v>
      </c>
      <c r="DA118">
        <f>AL118</f>
        <v>1</v>
      </c>
      <c r="DB118">
        <v>0</v>
      </c>
      <c r="GQ118">
        <v>-1</v>
      </c>
      <c r="GR118">
        <v>-1</v>
      </c>
    </row>
    <row r="119" spans="1:200" x14ac:dyDescent="0.2">
      <c r="A119">
        <f>ROW(Source!A62)</f>
        <v>62</v>
      </c>
      <c r="B119">
        <v>34753101</v>
      </c>
      <c r="C119">
        <v>34753299</v>
      </c>
      <c r="D119">
        <v>31528142</v>
      </c>
      <c r="E119">
        <v>1</v>
      </c>
      <c r="F119">
        <v>1</v>
      </c>
      <c r="G119">
        <v>1</v>
      </c>
      <c r="H119">
        <v>2</v>
      </c>
      <c r="I119" t="s">
        <v>273</v>
      </c>
      <c r="J119" t="s">
        <v>274</v>
      </c>
      <c r="K119" t="s">
        <v>275</v>
      </c>
      <c r="L119">
        <v>1368</v>
      </c>
      <c r="N119">
        <v>1011</v>
      </c>
      <c r="O119" t="s">
        <v>272</v>
      </c>
      <c r="P119" t="s">
        <v>272</v>
      </c>
      <c r="Q119">
        <v>1</v>
      </c>
      <c r="W119">
        <v>0</v>
      </c>
      <c r="X119">
        <v>1372534845</v>
      </c>
      <c r="Y119">
        <v>3.0000000000000001E-3</v>
      </c>
      <c r="AA119">
        <v>0</v>
      </c>
      <c r="AB119">
        <v>65.709999999999994</v>
      </c>
      <c r="AC119">
        <v>11.6</v>
      </c>
      <c r="AD119">
        <v>0</v>
      </c>
      <c r="AE119">
        <v>0</v>
      </c>
      <c r="AF119">
        <v>65.709999999999994</v>
      </c>
      <c r="AG119">
        <v>11.6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6</v>
      </c>
      <c r="AT119">
        <v>0.01</v>
      </c>
      <c r="AU119" t="s">
        <v>114</v>
      </c>
      <c r="AV119">
        <v>0</v>
      </c>
      <c r="AW119">
        <v>2</v>
      </c>
      <c r="AX119">
        <v>34753311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Y119*Source!I62</f>
        <v>1.5600000000000002E-3</v>
      </c>
      <c r="CY119">
        <f>AB119</f>
        <v>65.709999999999994</v>
      </c>
      <c r="CZ119">
        <f>AF119</f>
        <v>65.709999999999994</v>
      </c>
      <c r="DA119">
        <f>AJ119</f>
        <v>1</v>
      </c>
      <c r="DB119">
        <v>0</v>
      </c>
      <c r="GQ119">
        <v>-1</v>
      </c>
      <c r="GR119">
        <v>-1</v>
      </c>
    </row>
    <row r="120" spans="1:200" x14ac:dyDescent="0.2">
      <c r="A120">
        <f>ROW(Source!A62)</f>
        <v>62</v>
      </c>
      <c r="B120">
        <v>34753101</v>
      </c>
      <c r="C120">
        <v>34753299</v>
      </c>
      <c r="D120">
        <v>31444415</v>
      </c>
      <c r="E120">
        <v>1</v>
      </c>
      <c r="F120">
        <v>1</v>
      </c>
      <c r="G120">
        <v>1</v>
      </c>
      <c r="H120">
        <v>3</v>
      </c>
      <c r="I120" t="s">
        <v>332</v>
      </c>
      <c r="J120" t="s">
        <v>333</v>
      </c>
      <c r="K120" t="s">
        <v>334</v>
      </c>
      <c r="L120">
        <v>1348</v>
      </c>
      <c r="N120">
        <v>1009</v>
      </c>
      <c r="O120" t="s">
        <v>81</v>
      </c>
      <c r="P120" t="s">
        <v>81</v>
      </c>
      <c r="Q120">
        <v>1000</v>
      </c>
      <c r="W120">
        <v>0</v>
      </c>
      <c r="X120">
        <v>269393752</v>
      </c>
      <c r="Y120">
        <v>1.2E-2</v>
      </c>
      <c r="AA120">
        <v>3210.5</v>
      </c>
      <c r="AB120">
        <v>0</v>
      </c>
      <c r="AC120">
        <v>0</v>
      </c>
      <c r="AD120">
        <v>0</v>
      </c>
      <c r="AE120">
        <v>3210.5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6</v>
      </c>
      <c r="AT120">
        <v>1.2E-2</v>
      </c>
      <c r="AU120" t="s">
        <v>6</v>
      </c>
      <c r="AV120">
        <v>0</v>
      </c>
      <c r="AW120">
        <v>2</v>
      </c>
      <c r="AX120">
        <v>34753312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Y120*Source!I62</f>
        <v>6.2400000000000008E-3</v>
      </c>
      <c r="CY120">
        <f t="shared" ref="CY120:CY125" si="8">AA120</f>
        <v>3210.5</v>
      </c>
      <c r="CZ120">
        <f t="shared" ref="CZ120:CZ125" si="9">AE120</f>
        <v>3210.5</v>
      </c>
      <c r="DA120">
        <f t="shared" ref="DA120:DA125" si="10">AI120</f>
        <v>1</v>
      </c>
      <c r="DB120">
        <v>0</v>
      </c>
      <c r="DH120">
        <f>Source!I62*SmtRes!Y120</f>
        <v>6.2400000000000008E-3</v>
      </c>
      <c r="DI120">
        <f t="shared" ref="DI120:DI125" si="11">AA120</f>
        <v>3210.5</v>
      </c>
      <c r="DJ120">
        <f>EtalonRes!Y120</f>
        <v>3210.5</v>
      </c>
      <c r="DK120">
        <f>Source!BC62</f>
        <v>1</v>
      </c>
      <c r="GQ120">
        <v>-1</v>
      </c>
      <c r="GR120">
        <v>-1</v>
      </c>
    </row>
    <row r="121" spans="1:200" x14ac:dyDescent="0.2">
      <c r="A121">
        <f>ROW(Source!A62)</f>
        <v>62</v>
      </c>
      <c r="B121">
        <v>34753101</v>
      </c>
      <c r="C121">
        <v>34753299</v>
      </c>
      <c r="D121">
        <v>31446826</v>
      </c>
      <c r="E121">
        <v>1</v>
      </c>
      <c r="F121">
        <v>1</v>
      </c>
      <c r="G121">
        <v>1</v>
      </c>
      <c r="H121">
        <v>3</v>
      </c>
      <c r="I121" t="s">
        <v>335</v>
      </c>
      <c r="J121" t="s">
        <v>336</v>
      </c>
      <c r="K121" t="s">
        <v>337</v>
      </c>
      <c r="L121">
        <v>1348</v>
      </c>
      <c r="N121">
        <v>1009</v>
      </c>
      <c r="O121" t="s">
        <v>81</v>
      </c>
      <c r="P121" t="s">
        <v>81</v>
      </c>
      <c r="Q121">
        <v>1000</v>
      </c>
      <c r="W121">
        <v>0</v>
      </c>
      <c r="X121">
        <v>-1704802034</v>
      </c>
      <c r="Y121">
        <v>3.0000000000000001E-3</v>
      </c>
      <c r="AA121">
        <v>16385</v>
      </c>
      <c r="AB121">
        <v>0</v>
      </c>
      <c r="AC121">
        <v>0</v>
      </c>
      <c r="AD121">
        <v>0</v>
      </c>
      <c r="AE121">
        <v>16385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6</v>
      </c>
      <c r="AT121">
        <v>3.0000000000000001E-3</v>
      </c>
      <c r="AU121" t="s">
        <v>6</v>
      </c>
      <c r="AV121">
        <v>0</v>
      </c>
      <c r="AW121">
        <v>2</v>
      </c>
      <c r="AX121">
        <v>34753313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Y121*Source!I62</f>
        <v>1.5600000000000002E-3</v>
      </c>
      <c r="CY121">
        <f t="shared" si="8"/>
        <v>16385</v>
      </c>
      <c r="CZ121">
        <f t="shared" si="9"/>
        <v>16385</v>
      </c>
      <c r="DA121">
        <f t="shared" si="10"/>
        <v>1</v>
      </c>
      <c r="DB121">
        <v>0</v>
      </c>
      <c r="DH121">
        <f>Source!I62*SmtRes!Y121</f>
        <v>1.5600000000000002E-3</v>
      </c>
      <c r="DI121">
        <f t="shared" si="11"/>
        <v>16385</v>
      </c>
      <c r="DJ121">
        <f>EtalonRes!Y121</f>
        <v>16385</v>
      </c>
      <c r="DK121">
        <f>Source!BC62</f>
        <v>1</v>
      </c>
      <c r="GQ121">
        <v>-1</v>
      </c>
      <c r="GR121">
        <v>-1</v>
      </c>
    </row>
    <row r="122" spans="1:200" x14ac:dyDescent="0.2">
      <c r="A122">
        <f>ROW(Source!A62)</f>
        <v>62</v>
      </c>
      <c r="B122">
        <v>34753101</v>
      </c>
      <c r="C122">
        <v>34753299</v>
      </c>
      <c r="D122">
        <v>31447124</v>
      </c>
      <c r="E122">
        <v>1</v>
      </c>
      <c r="F122">
        <v>1</v>
      </c>
      <c r="G122">
        <v>1</v>
      </c>
      <c r="H122">
        <v>3</v>
      </c>
      <c r="I122" t="s">
        <v>338</v>
      </c>
      <c r="J122" t="s">
        <v>339</v>
      </c>
      <c r="K122" t="s">
        <v>340</v>
      </c>
      <c r="L122">
        <v>1348</v>
      </c>
      <c r="N122">
        <v>1009</v>
      </c>
      <c r="O122" t="s">
        <v>81</v>
      </c>
      <c r="P122" t="s">
        <v>81</v>
      </c>
      <c r="Q122">
        <v>1000</v>
      </c>
      <c r="W122">
        <v>0</v>
      </c>
      <c r="X122">
        <v>-526970962</v>
      </c>
      <c r="Y122">
        <v>1.2E-2</v>
      </c>
      <c r="AA122">
        <v>586.47</v>
      </c>
      <c r="AB122">
        <v>0</v>
      </c>
      <c r="AC122">
        <v>0</v>
      </c>
      <c r="AD122">
        <v>0</v>
      </c>
      <c r="AE122">
        <v>586.47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6</v>
      </c>
      <c r="AT122">
        <v>1.2E-2</v>
      </c>
      <c r="AU122" t="s">
        <v>6</v>
      </c>
      <c r="AV122">
        <v>0</v>
      </c>
      <c r="AW122">
        <v>2</v>
      </c>
      <c r="AX122">
        <v>34753314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Y122*Source!I62</f>
        <v>6.2400000000000008E-3</v>
      </c>
      <c r="CY122">
        <f t="shared" si="8"/>
        <v>586.47</v>
      </c>
      <c r="CZ122">
        <f t="shared" si="9"/>
        <v>586.47</v>
      </c>
      <c r="DA122">
        <f t="shared" si="10"/>
        <v>1</v>
      </c>
      <c r="DB122">
        <v>0</v>
      </c>
      <c r="DH122">
        <f>Source!I62*SmtRes!Y122</f>
        <v>6.2400000000000008E-3</v>
      </c>
      <c r="DI122">
        <f t="shared" si="11"/>
        <v>586.47</v>
      </c>
      <c r="DJ122">
        <f>EtalonRes!Y122</f>
        <v>586.47</v>
      </c>
      <c r="DK122">
        <f>Source!BC62</f>
        <v>1</v>
      </c>
      <c r="GQ122">
        <v>-1</v>
      </c>
      <c r="GR122">
        <v>-1</v>
      </c>
    </row>
    <row r="123" spans="1:200" x14ac:dyDescent="0.2">
      <c r="A123">
        <f>ROW(Source!A62)</f>
        <v>62</v>
      </c>
      <c r="B123">
        <v>34753101</v>
      </c>
      <c r="C123">
        <v>34753299</v>
      </c>
      <c r="D123">
        <v>31451016</v>
      </c>
      <c r="E123">
        <v>1</v>
      </c>
      <c r="F123">
        <v>1</v>
      </c>
      <c r="G123">
        <v>1</v>
      </c>
      <c r="H123">
        <v>3</v>
      </c>
      <c r="I123" t="s">
        <v>341</v>
      </c>
      <c r="J123" t="s">
        <v>342</v>
      </c>
      <c r="K123" t="s">
        <v>343</v>
      </c>
      <c r="L123">
        <v>1339</v>
      </c>
      <c r="N123">
        <v>1007</v>
      </c>
      <c r="O123" t="s">
        <v>100</v>
      </c>
      <c r="P123" t="s">
        <v>100</v>
      </c>
      <c r="Q123">
        <v>1</v>
      </c>
      <c r="W123">
        <v>0</v>
      </c>
      <c r="X123">
        <v>1795918813</v>
      </c>
      <c r="Y123">
        <v>4.7000000000000002E-3</v>
      </c>
      <c r="AA123">
        <v>74.58</v>
      </c>
      <c r="AB123">
        <v>0</v>
      </c>
      <c r="AC123">
        <v>0</v>
      </c>
      <c r="AD123">
        <v>0</v>
      </c>
      <c r="AE123">
        <v>74.58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6</v>
      </c>
      <c r="AT123">
        <v>4.7000000000000002E-3</v>
      </c>
      <c r="AU123" t="s">
        <v>6</v>
      </c>
      <c r="AV123">
        <v>0</v>
      </c>
      <c r="AW123">
        <v>2</v>
      </c>
      <c r="AX123">
        <v>34753315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Y123*Source!I62</f>
        <v>2.444E-3</v>
      </c>
      <c r="CY123">
        <f t="shared" si="8"/>
        <v>74.58</v>
      </c>
      <c r="CZ123">
        <f t="shared" si="9"/>
        <v>74.58</v>
      </c>
      <c r="DA123">
        <f t="shared" si="10"/>
        <v>1</v>
      </c>
      <c r="DB123">
        <v>0</v>
      </c>
      <c r="DH123">
        <f>Source!I62*SmtRes!Y123</f>
        <v>2.444E-3</v>
      </c>
      <c r="DI123">
        <f t="shared" si="11"/>
        <v>74.58</v>
      </c>
      <c r="DJ123">
        <f>EtalonRes!Y123</f>
        <v>74.58</v>
      </c>
      <c r="DK123">
        <f>Source!BC62</f>
        <v>1</v>
      </c>
      <c r="GQ123">
        <v>-1</v>
      </c>
      <c r="GR123">
        <v>-1</v>
      </c>
    </row>
    <row r="124" spans="1:200" x14ac:dyDescent="0.2">
      <c r="A124">
        <f>ROW(Source!A62)</f>
        <v>62</v>
      </c>
      <c r="B124">
        <v>34753101</v>
      </c>
      <c r="C124">
        <v>34753299</v>
      </c>
      <c r="D124">
        <v>31441084</v>
      </c>
      <c r="E124">
        <v>17</v>
      </c>
      <c r="F124">
        <v>1</v>
      </c>
      <c r="G124">
        <v>1</v>
      </c>
      <c r="H124">
        <v>3</v>
      </c>
      <c r="I124" t="s">
        <v>118</v>
      </c>
      <c r="J124" t="s">
        <v>6</v>
      </c>
      <c r="K124" t="s">
        <v>119</v>
      </c>
      <c r="L124">
        <v>1348</v>
      </c>
      <c r="N124">
        <v>1009</v>
      </c>
      <c r="O124" t="s">
        <v>81</v>
      </c>
      <c r="P124" t="s">
        <v>81</v>
      </c>
      <c r="Q124">
        <v>1000</v>
      </c>
      <c r="W124">
        <v>0</v>
      </c>
      <c r="X124">
        <v>1010649641</v>
      </c>
      <c r="Y124">
        <v>1.2E-2</v>
      </c>
      <c r="AA124">
        <v>16297.89</v>
      </c>
      <c r="AB124">
        <v>0</v>
      </c>
      <c r="AC124">
        <v>0</v>
      </c>
      <c r="AD124">
        <v>0</v>
      </c>
      <c r="AE124">
        <v>16297.89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0</v>
      </c>
      <c r="AP124">
        <v>1</v>
      </c>
      <c r="AQ124">
        <v>0</v>
      </c>
      <c r="AR124">
        <v>0</v>
      </c>
      <c r="AS124" t="s">
        <v>6</v>
      </c>
      <c r="AT124">
        <v>1.2E-2</v>
      </c>
      <c r="AU124" t="s">
        <v>6</v>
      </c>
      <c r="AV124">
        <v>0</v>
      </c>
      <c r="AW124">
        <v>2</v>
      </c>
      <c r="AX124">
        <v>34753316</v>
      </c>
      <c r="AY124">
        <v>2</v>
      </c>
      <c r="AZ124">
        <v>16384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Y124*Source!I62</f>
        <v>6.2400000000000008E-3</v>
      </c>
      <c r="CY124">
        <f t="shared" si="8"/>
        <v>16297.89</v>
      </c>
      <c r="CZ124">
        <f t="shared" si="9"/>
        <v>16297.89</v>
      </c>
      <c r="DA124">
        <f t="shared" si="10"/>
        <v>1</v>
      </c>
      <c r="DB124">
        <v>0</v>
      </c>
      <c r="DH124">
        <f>Source!I62*SmtRes!Y124</f>
        <v>6.2400000000000008E-3</v>
      </c>
      <c r="DI124">
        <f t="shared" si="11"/>
        <v>16297.89</v>
      </c>
      <c r="DJ124">
        <f>EtalonRes!Y124</f>
        <v>0</v>
      </c>
      <c r="DK124">
        <f>Source!BC62</f>
        <v>1</v>
      </c>
      <c r="GP124">
        <v>1</v>
      </c>
      <c r="GQ124">
        <v>-1</v>
      </c>
      <c r="GR124">
        <v>-1</v>
      </c>
    </row>
    <row r="125" spans="1:200" x14ac:dyDescent="0.2">
      <c r="A125">
        <f>ROW(Source!A62)</f>
        <v>62</v>
      </c>
      <c r="B125">
        <v>34753101</v>
      </c>
      <c r="C125">
        <v>34753299</v>
      </c>
      <c r="D125">
        <v>31481587</v>
      </c>
      <c r="E125">
        <v>1</v>
      </c>
      <c r="F125">
        <v>1</v>
      </c>
      <c r="G125">
        <v>1</v>
      </c>
      <c r="H125">
        <v>3</v>
      </c>
      <c r="I125" t="s">
        <v>344</v>
      </c>
      <c r="J125" t="s">
        <v>345</v>
      </c>
      <c r="K125" t="s">
        <v>346</v>
      </c>
      <c r="L125">
        <v>1346</v>
      </c>
      <c r="N125">
        <v>1009</v>
      </c>
      <c r="O125" t="s">
        <v>34</v>
      </c>
      <c r="P125" t="s">
        <v>34</v>
      </c>
      <c r="Q125">
        <v>1</v>
      </c>
      <c r="W125">
        <v>0</v>
      </c>
      <c r="X125">
        <v>-1684093315</v>
      </c>
      <c r="Y125">
        <v>1.4</v>
      </c>
      <c r="AA125">
        <v>8.09</v>
      </c>
      <c r="AB125">
        <v>0</v>
      </c>
      <c r="AC125">
        <v>0</v>
      </c>
      <c r="AD125">
        <v>0</v>
      </c>
      <c r="AE125">
        <v>8.09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6</v>
      </c>
      <c r="AT125">
        <v>1.4</v>
      </c>
      <c r="AU125" t="s">
        <v>6</v>
      </c>
      <c r="AV125">
        <v>0</v>
      </c>
      <c r="AW125">
        <v>2</v>
      </c>
      <c r="AX125">
        <v>34753317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Y125*Source!I62</f>
        <v>0.72799999999999998</v>
      </c>
      <c r="CY125">
        <f t="shared" si="8"/>
        <v>8.09</v>
      </c>
      <c r="CZ125">
        <f t="shared" si="9"/>
        <v>8.09</v>
      </c>
      <c r="DA125">
        <f t="shared" si="10"/>
        <v>1</v>
      </c>
      <c r="DB125">
        <v>0</v>
      </c>
      <c r="DH125">
        <f>Source!I62*SmtRes!Y125</f>
        <v>0.72799999999999998</v>
      </c>
      <c r="DI125">
        <f t="shared" si="11"/>
        <v>8.09</v>
      </c>
      <c r="DJ125">
        <f>EtalonRes!Y125</f>
        <v>8.09</v>
      </c>
      <c r="DK125">
        <f>Source!BC62</f>
        <v>1</v>
      </c>
      <c r="GQ125">
        <v>-1</v>
      </c>
      <c r="GR125">
        <v>-1</v>
      </c>
    </row>
    <row r="126" spans="1:200" x14ac:dyDescent="0.2">
      <c r="A126">
        <f>ROW(Source!A63)</f>
        <v>63</v>
      </c>
      <c r="B126">
        <v>34753102</v>
      </c>
      <c r="C126">
        <v>34753299</v>
      </c>
      <c r="D126">
        <v>31709863</v>
      </c>
      <c r="E126">
        <v>1</v>
      </c>
      <c r="F126">
        <v>1</v>
      </c>
      <c r="G126">
        <v>1</v>
      </c>
      <c r="H126">
        <v>1</v>
      </c>
      <c r="I126" t="s">
        <v>302</v>
      </c>
      <c r="J126" t="s">
        <v>6</v>
      </c>
      <c r="K126" t="s">
        <v>303</v>
      </c>
      <c r="L126">
        <v>1191</v>
      </c>
      <c r="N126">
        <v>1013</v>
      </c>
      <c r="O126" t="s">
        <v>266</v>
      </c>
      <c r="P126" t="s">
        <v>266</v>
      </c>
      <c r="Q126">
        <v>1</v>
      </c>
      <c r="W126">
        <v>0</v>
      </c>
      <c r="X126">
        <v>-400197608</v>
      </c>
      <c r="Y126">
        <v>7.2149999999999999</v>
      </c>
      <c r="AA126">
        <v>0</v>
      </c>
      <c r="AB126">
        <v>0</v>
      </c>
      <c r="AC126">
        <v>0</v>
      </c>
      <c r="AD126">
        <v>57.83</v>
      </c>
      <c r="AE126">
        <v>0</v>
      </c>
      <c r="AF126">
        <v>0</v>
      </c>
      <c r="AG126">
        <v>0</v>
      </c>
      <c r="AH126">
        <v>8.5299999999999994</v>
      </c>
      <c r="AI126">
        <v>1</v>
      </c>
      <c r="AJ126">
        <v>1</v>
      </c>
      <c r="AK126">
        <v>1</v>
      </c>
      <c r="AL126">
        <v>6.78</v>
      </c>
      <c r="AN126">
        <v>0</v>
      </c>
      <c r="AO126">
        <v>1</v>
      </c>
      <c r="AP126">
        <v>1</v>
      </c>
      <c r="AQ126">
        <v>0</v>
      </c>
      <c r="AR126">
        <v>0</v>
      </c>
      <c r="AS126" t="s">
        <v>6</v>
      </c>
      <c r="AT126">
        <v>24.05</v>
      </c>
      <c r="AU126" t="s">
        <v>114</v>
      </c>
      <c r="AV126">
        <v>1</v>
      </c>
      <c r="AW126">
        <v>2</v>
      </c>
      <c r="AX126">
        <v>34753309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Y126*Source!I63</f>
        <v>3.7518000000000002</v>
      </c>
      <c r="CY126">
        <f>AD126</f>
        <v>57.83</v>
      </c>
      <c r="CZ126">
        <f>AH126</f>
        <v>8.5299999999999994</v>
      </c>
      <c r="DA126">
        <f>AL126</f>
        <v>6.78</v>
      </c>
      <c r="DB126">
        <v>0</v>
      </c>
      <c r="GQ126">
        <v>-1</v>
      </c>
      <c r="GR126">
        <v>-1</v>
      </c>
    </row>
    <row r="127" spans="1:200" x14ac:dyDescent="0.2">
      <c r="A127">
        <f>ROW(Source!A63)</f>
        <v>63</v>
      </c>
      <c r="B127">
        <v>34753102</v>
      </c>
      <c r="C127">
        <v>34753299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267</v>
      </c>
      <c r="J127" t="s">
        <v>6</v>
      </c>
      <c r="K127" t="s">
        <v>268</v>
      </c>
      <c r="L127">
        <v>1191</v>
      </c>
      <c r="N127">
        <v>1013</v>
      </c>
      <c r="O127" t="s">
        <v>266</v>
      </c>
      <c r="P127" t="s">
        <v>266</v>
      </c>
      <c r="Q127">
        <v>1</v>
      </c>
      <c r="W127">
        <v>0</v>
      </c>
      <c r="X127">
        <v>-1417349443</v>
      </c>
      <c r="Y127">
        <v>0.01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1</v>
      </c>
      <c r="AJ127">
        <v>1</v>
      </c>
      <c r="AK127">
        <v>6.78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6</v>
      </c>
      <c r="AT127">
        <v>0.01</v>
      </c>
      <c r="AU127" t="s">
        <v>6</v>
      </c>
      <c r="AV127">
        <v>2</v>
      </c>
      <c r="AW127">
        <v>2</v>
      </c>
      <c r="AX127">
        <v>34753310</v>
      </c>
      <c r="AY127">
        <v>1</v>
      </c>
      <c r="AZ127">
        <v>2048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Y127*Source!I63</f>
        <v>5.2000000000000006E-3</v>
      </c>
      <c r="CY127">
        <f>AD127</f>
        <v>0</v>
      </c>
      <c r="CZ127">
        <f>AH127</f>
        <v>0</v>
      </c>
      <c r="DA127">
        <f>AL127</f>
        <v>1</v>
      </c>
      <c r="DB127">
        <v>0</v>
      </c>
      <c r="GQ127">
        <v>-1</v>
      </c>
      <c r="GR127">
        <v>-1</v>
      </c>
    </row>
    <row r="128" spans="1:200" x14ac:dyDescent="0.2">
      <c r="A128">
        <f>ROW(Source!A63)</f>
        <v>63</v>
      </c>
      <c r="B128">
        <v>34753102</v>
      </c>
      <c r="C128">
        <v>34753299</v>
      </c>
      <c r="D128">
        <v>31528142</v>
      </c>
      <c r="E128">
        <v>1</v>
      </c>
      <c r="F128">
        <v>1</v>
      </c>
      <c r="G128">
        <v>1</v>
      </c>
      <c r="H128">
        <v>2</v>
      </c>
      <c r="I128" t="s">
        <v>273</v>
      </c>
      <c r="J128" t="s">
        <v>274</v>
      </c>
      <c r="K128" t="s">
        <v>275</v>
      </c>
      <c r="L128">
        <v>1368</v>
      </c>
      <c r="N128">
        <v>1011</v>
      </c>
      <c r="O128" t="s">
        <v>272</v>
      </c>
      <c r="P128" t="s">
        <v>272</v>
      </c>
      <c r="Q128">
        <v>1</v>
      </c>
      <c r="W128">
        <v>0</v>
      </c>
      <c r="X128">
        <v>1372534845</v>
      </c>
      <c r="Y128">
        <v>3.0000000000000001E-3</v>
      </c>
      <c r="AA128">
        <v>0</v>
      </c>
      <c r="AB128">
        <v>445.51</v>
      </c>
      <c r="AC128">
        <v>11.6</v>
      </c>
      <c r="AD128">
        <v>0</v>
      </c>
      <c r="AE128">
        <v>0</v>
      </c>
      <c r="AF128">
        <v>65.709999999999994</v>
      </c>
      <c r="AG128">
        <v>11.6</v>
      </c>
      <c r="AH128">
        <v>0</v>
      </c>
      <c r="AI128">
        <v>1</v>
      </c>
      <c r="AJ128">
        <v>6.78</v>
      </c>
      <c r="AK128">
        <v>1</v>
      </c>
      <c r="AL128">
        <v>1</v>
      </c>
      <c r="AN128">
        <v>0</v>
      </c>
      <c r="AO128">
        <v>1</v>
      </c>
      <c r="AP128">
        <v>1</v>
      </c>
      <c r="AQ128">
        <v>0</v>
      </c>
      <c r="AR128">
        <v>0</v>
      </c>
      <c r="AS128" t="s">
        <v>6</v>
      </c>
      <c r="AT128">
        <v>0.01</v>
      </c>
      <c r="AU128" t="s">
        <v>114</v>
      </c>
      <c r="AV128">
        <v>0</v>
      </c>
      <c r="AW128">
        <v>2</v>
      </c>
      <c r="AX128">
        <v>34753311</v>
      </c>
      <c r="AY128">
        <v>1</v>
      </c>
      <c r="AZ128">
        <v>0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Y128*Source!I63</f>
        <v>1.5600000000000002E-3</v>
      </c>
      <c r="CY128">
        <f>AB128</f>
        <v>445.51</v>
      </c>
      <c r="CZ128">
        <f>AF128</f>
        <v>65.709999999999994</v>
      </c>
      <c r="DA128">
        <f>AJ128</f>
        <v>6.78</v>
      </c>
      <c r="DB128">
        <v>0</v>
      </c>
      <c r="GQ128">
        <v>-1</v>
      </c>
      <c r="GR128">
        <v>-1</v>
      </c>
    </row>
    <row r="129" spans="1:200" x14ac:dyDescent="0.2">
      <c r="A129">
        <f>ROW(Source!A63)</f>
        <v>63</v>
      </c>
      <c r="B129">
        <v>34753102</v>
      </c>
      <c r="C129">
        <v>34753299</v>
      </c>
      <c r="D129">
        <v>31444415</v>
      </c>
      <c r="E129">
        <v>1</v>
      </c>
      <c r="F129">
        <v>1</v>
      </c>
      <c r="G129">
        <v>1</v>
      </c>
      <c r="H129">
        <v>3</v>
      </c>
      <c r="I129" t="s">
        <v>332</v>
      </c>
      <c r="J129" t="s">
        <v>333</v>
      </c>
      <c r="K129" t="s">
        <v>334</v>
      </c>
      <c r="L129">
        <v>1348</v>
      </c>
      <c r="N129">
        <v>1009</v>
      </c>
      <c r="O129" t="s">
        <v>81</v>
      </c>
      <c r="P129" t="s">
        <v>81</v>
      </c>
      <c r="Q129">
        <v>1000</v>
      </c>
      <c r="W129">
        <v>0</v>
      </c>
      <c r="X129">
        <v>269393752</v>
      </c>
      <c r="Y129">
        <v>1.2E-2</v>
      </c>
      <c r="AA129">
        <v>21767.19</v>
      </c>
      <c r="AB129">
        <v>0</v>
      </c>
      <c r="AC129">
        <v>0</v>
      </c>
      <c r="AD129">
        <v>0</v>
      </c>
      <c r="AE129">
        <v>3210.5</v>
      </c>
      <c r="AF129">
        <v>0</v>
      </c>
      <c r="AG129">
        <v>0</v>
      </c>
      <c r="AH129">
        <v>0</v>
      </c>
      <c r="AI129">
        <v>6.78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6</v>
      </c>
      <c r="AT129">
        <v>1.2E-2</v>
      </c>
      <c r="AU129" t="s">
        <v>6</v>
      </c>
      <c r="AV129">
        <v>0</v>
      </c>
      <c r="AW129">
        <v>2</v>
      </c>
      <c r="AX129">
        <v>34753312</v>
      </c>
      <c r="AY129">
        <v>1</v>
      </c>
      <c r="AZ129">
        <v>0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Y129*Source!I63</f>
        <v>6.2400000000000008E-3</v>
      </c>
      <c r="CY129">
        <f t="shared" ref="CY129:CY134" si="12">AA129</f>
        <v>21767.19</v>
      </c>
      <c r="CZ129">
        <f t="shared" ref="CZ129:CZ134" si="13">AE129</f>
        <v>3210.5</v>
      </c>
      <c r="DA129">
        <f t="shared" ref="DA129:DA134" si="14">AI129</f>
        <v>6.78</v>
      </c>
      <c r="DB129">
        <v>0</v>
      </c>
      <c r="DH129">
        <f>Source!I63*SmtRes!Y129</f>
        <v>6.2400000000000008E-3</v>
      </c>
      <c r="DI129">
        <f t="shared" ref="DI129:DI134" si="15">AA129</f>
        <v>21767.19</v>
      </c>
      <c r="DJ129">
        <f>EtalonRes!Y129</f>
        <v>3210.5</v>
      </c>
      <c r="DK129">
        <f>Source!BC63</f>
        <v>6.78</v>
      </c>
      <c r="GQ129">
        <v>-1</v>
      </c>
      <c r="GR129">
        <v>-1</v>
      </c>
    </row>
    <row r="130" spans="1:200" x14ac:dyDescent="0.2">
      <c r="A130">
        <f>ROW(Source!A63)</f>
        <v>63</v>
      </c>
      <c r="B130">
        <v>34753102</v>
      </c>
      <c r="C130">
        <v>34753299</v>
      </c>
      <c r="D130">
        <v>31446826</v>
      </c>
      <c r="E130">
        <v>1</v>
      </c>
      <c r="F130">
        <v>1</v>
      </c>
      <c r="G130">
        <v>1</v>
      </c>
      <c r="H130">
        <v>3</v>
      </c>
      <c r="I130" t="s">
        <v>335</v>
      </c>
      <c r="J130" t="s">
        <v>336</v>
      </c>
      <c r="K130" t="s">
        <v>337</v>
      </c>
      <c r="L130">
        <v>1348</v>
      </c>
      <c r="N130">
        <v>1009</v>
      </c>
      <c r="O130" t="s">
        <v>81</v>
      </c>
      <c r="P130" t="s">
        <v>81</v>
      </c>
      <c r="Q130">
        <v>1000</v>
      </c>
      <c r="W130">
        <v>0</v>
      </c>
      <c r="X130">
        <v>-1704802034</v>
      </c>
      <c r="Y130">
        <v>3.0000000000000001E-3</v>
      </c>
      <c r="AA130">
        <v>111090.3</v>
      </c>
      <c r="AB130">
        <v>0</v>
      </c>
      <c r="AC130">
        <v>0</v>
      </c>
      <c r="AD130">
        <v>0</v>
      </c>
      <c r="AE130">
        <v>16385</v>
      </c>
      <c r="AF130">
        <v>0</v>
      </c>
      <c r="AG130">
        <v>0</v>
      </c>
      <c r="AH130">
        <v>0</v>
      </c>
      <c r="AI130">
        <v>6.78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6</v>
      </c>
      <c r="AT130">
        <v>3.0000000000000001E-3</v>
      </c>
      <c r="AU130" t="s">
        <v>6</v>
      </c>
      <c r="AV130">
        <v>0</v>
      </c>
      <c r="AW130">
        <v>2</v>
      </c>
      <c r="AX130">
        <v>34753313</v>
      </c>
      <c r="AY130">
        <v>1</v>
      </c>
      <c r="AZ130">
        <v>0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Y130*Source!I63</f>
        <v>1.5600000000000002E-3</v>
      </c>
      <c r="CY130">
        <f t="shared" si="12"/>
        <v>111090.3</v>
      </c>
      <c r="CZ130">
        <f t="shared" si="13"/>
        <v>16385</v>
      </c>
      <c r="DA130">
        <f t="shared" si="14"/>
        <v>6.78</v>
      </c>
      <c r="DB130">
        <v>0</v>
      </c>
      <c r="DH130">
        <f>Source!I63*SmtRes!Y130</f>
        <v>1.5600000000000002E-3</v>
      </c>
      <c r="DI130">
        <f t="shared" si="15"/>
        <v>111090.3</v>
      </c>
      <c r="DJ130">
        <f>EtalonRes!Y130</f>
        <v>16385</v>
      </c>
      <c r="DK130">
        <f>Source!BC63</f>
        <v>6.78</v>
      </c>
      <c r="GQ130">
        <v>-1</v>
      </c>
      <c r="GR130">
        <v>-1</v>
      </c>
    </row>
    <row r="131" spans="1:200" x14ac:dyDescent="0.2">
      <c r="A131">
        <f>ROW(Source!A63)</f>
        <v>63</v>
      </c>
      <c r="B131">
        <v>34753102</v>
      </c>
      <c r="C131">
        <v>34753299</v>
      </c>
      <c r="D131">
        <v>31447124</v>
      </c>
      <c r="E131">
        <v>1</v>
      </c>
      <c r="F131">
        <v>1</v>
      </c>
      <c r="G131">
        <v>1</v>
      </c>
      <c r="H131">
        <v>3</v>
      </c>
      <c r="I131" t="s">
        <v>338</v>
      </c>
      <c r="J131" t="s">
        <v>339</v>
      </c>
      <c r="K131" t="s">
        <v>340</v>
      </c>
      <c r="L131">
        <v>1348</v>
      </c>
      <c r="N131">
        <v>1009</v>
      </c>
      <c r="O131" t="s">
        <v>81</v>
      </c>
      <c r="P131" t="s">
        <v>81</v>
      </c>
      <c r="Q131">
        <v>1000</v>
      </c>
      <c r="W131">
        <v>0</v>
      </c>
      <c r="X131">
        <v>-526970962</v>
      </c>
      <c r="Y131">
        <v>1.2E-2</v>
      </c>
      <c r="AA131">
        <v>3976.27</v>
      </c>
      <c r="AB131">
        <v>0</v>
      </c>
      <c r="AC131">
        <v>0</v>
      </c>
      <c r="AD131">
        <v>0</v>
      </c>
      <c r="AE131">
        <v>586.47</v>
      </c>
      <c r="AF131">
        <v>0</v>
      </c>
      <c r="AG131">
        <v>0</v>
      </c>
      <c r="AH131">
        <v>0</v>
      </c>
      <c r="AI131">
        <v>6.78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6</v>
      </c>
      <c r="AT131">
        <v>1.2E-2</v>
      </c>
      <c r="AU131" t="s">
        <v>6</v>
      </c>
      <c r="AV131">
        <v>0</v>
      </c>
      <c r="AW131">
        <v>2</v>
      </c>
      <c r="AX131">
        <v>34753314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Y131*Source!I63</f>
        <v>6.2400000000000008E-3</v>
      </c>
      <c r="CY131">
        <f t="shared" si="12"/>
        <v>3976.27</v>
      </c>
      <c r="CZ131">
        <f t="shared" si="13"/>
        <v>586.47</v>
      </c>
      <c r="DA131">
        <f t="shared" si="14"/>
        <v>6.78</v>
      </c>
      <c r="DB131">
        <v>0</v>
      </c>
      <c r="DH131">
        <f>Source!I63*SmtRes!Y131</f>
        <v>6.2400000000000008E-3</v>
      </c>
      <c r="DI131">
        <f t="shared" si="15"/>
        <v>3976.27</v>
      </c>
      <c r="DJ131">
        <f>EtalonRes!Y131</f>
        <v>586.47</v>
      </c>
      <c r="DK131">
        <f>Source!BC63</f>
        <v>6.78</v>
      </c>
      <c r="GQ131">
        <v>-1</v>
      </c>
      <c r="GR131">
        <v>-1</v>
      </c>
    </row>
    <row r="132" spans="1:200" x14ac:dyDescent="0.2">
      <c r="A132">
        <f>ROW(Source!A63)</f>
        <v>63</v>
      </c>
      <c r="B132">
        <v>34753102</v>
      </c>
      <c r="C132">
        <v>34753299</v>
      </c>
      <c r="D132">
        <v>31451016</v>
      </c>
      <c r="E132">
        <v>1</v>
      </c>
      <c r="F132">
        <v>1</v>
      </c>
      <c r="G132">
        <v>1</v>
      </c>
      <c r="H132">
        <v>3</v>
      </c>
      <c r="I132" t="s">
        <v>341</v>
      </c>
      <c r="J132" t="s">
        <v>342</v>
      </c>
      <c r="K132" t="s">
        <v>343</v>
      </c>
      <c r="L132">
        <v>1339</v>
      </c>
      <c r="N132">
        <v>1007</v>
      </c>
      <c r="O132" t="s">
        <v>100</v>
      </c>
      <c r="P132" t="s">
        <v>100</v>
      </c>
      <c r="Q132">
        <v>1</v>
      </c>
      <c r="W132">
        <v>0</v>
      </c>
      <c r="X132">
        <v>1795918813</v>
      </c>
      <c r="Y132">
        <v>4.7000000000000002E-3</v>
      </c>
      <c r="AA132">
        <v>505.65</v>
      </c>
      <c r="AB132">
        <v>0</v>
      </c>
      <c r="AC132">
        <v>0</v>
      </c>
      <c r="AD132">
        <v>0</v>
      </c>
      <c r="AE132">
        <v>74.58</v>
      </c>
      <c r="AF132">
        <v>0</v>
      </c>
      <c r="AG132">
        <v>0</v>
      </c>
      <c r="AH132">
        <v>0</v>
      </c>
      <c r="AI132">
        <v>6.78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6</v>
      </c>
      <c r="AT132">
        <v>4.7000000000000002E-3</v>
      </c>
      <c r="AU132" t="s">
        <v>6</v>
      </c>
      <c r="AV132">
        <v>0</v>
      </c>
      <c r="AW132">
        <v>2</v>
      </c>
      <c r="AX132">
        <v>34753315</v>
      </c>
      <c r="AY132">
        <v>1</v>
      </c>
      <c r="AZ132">
        <v>0</v>
      </c>
      <c r="BA132">
        <v>132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Y132*Source!I63</f>
        <v>2.444E-3</v>
      </c>
      <c r="CY132">
        <f t="shared" si="12"/>
        <v>505.65</v>
      </c>
      <c r="CZ132">
        <f t="shared" si="13"/>
        <v>74.58</v>
      </c>
      <c r="DA132">
        <f t="shared" si="14"/>
        <v>6.78</v>
      </c>
      <c r="DB132">
        <v>0</v>
      </c>
      <c r="DH132">
        <f>Source!I63*SmtRes!Y132</f>
        <v>2.444E-3</v>
      </c>
      <c r="DI132">
        <f t="shared" si="15"/>
        <v>505.65</v>
      </c>
      <c r="DJ132">
        <f>EtalonRes!Y132</f>
        <v>74.58</v>
      </c>
      <c r="DK132">
        <f>Source!BC63</f>
        <v>6.78</v>
      </c>
      <c r="GQ132">
        <v>-1</v>
      </c>
      <c r="GR132">
        <v>-1</v>
      </c>
    </row>
    <row r="133" spans="1:200" x14ac:dyDescent="0.2">
      <c r="A133">
        <f>ROW(Source!A63)</f>
        <v>63</v>
      </c>
      <c r="B133">
        <v>34753102</v>
      </c>
      <c r="C133">
        <v>34753299</v>
      </c>
      <c r="D133">
        <v>31441084</v>
      </c>
      <c r="E133">
        <v>17</v>
      </c>
      <c r="F133">
        <v>1</v>
      </c>
      <c r="G133">
        <v>1</v>
      </c>
      <c r="H133">
        <v>3</v>
      </c>
      <c r="I133" t="s">
        <v>118</v>
      </c>
      <c r="J133" t="s">
        <v>6</v>
      </c>
      <c r="K133" t="s">
        <v>119</v>
      </c>
      <c r="L133">
        <v>1348</v>
      </c>
      <c r="N133">
        <v>1009</v>
      </c>
      <c r="O133" t="s">
        <v>81</v>
      </c>
      <c r="P133" t="s">
        <v>81</v>
      </c>
      <c r="Q133">
        <v>1000</v>
      </c>
      <c r="W133">
        <v>0</v>
      </c>
      <c r="X133">
        <v>1010649641</v>
      </c>
      <c r="Y133">
        <v>1.2E-2</v>
      </c>
      <c r="AA133">
        <v>108333</v>
      </c>
      <c r="AB133">
        <v>0</v>
      </c>
      <c r="AC133">
        <v>0</v>
      </c>
      <c r="AD133">
        <v>0</v>
      </c>
      <c r="AE133">
        <v>16297.89</v>
      </c>
      <c r="AF133">
        <v>0</v>
      </c>
      <c r="AG133">
        <v>0</v>
      </c>
      <c r="AH133">
        <v>0</v>
      </c>
      <c r="AI133">
        <v>6.78</v>
      </c>
      <c r="AJ133">
        <v>1</v>
      </c>
      <c r="AK133">
        <v>1</v>
      </c>
      <c r="AL133">
        <v>1</v>
      </c>
      <c r="AN133">
        <v>0</v>
      </c>
      <c r="AO133">
        <v>0</v>
      </c>
      <c r="AP133">
        <v>1</v>
      </c>
      <c r="AQ133">
        <v>0</v>
      </c>
      <c r="AR133">
        <v>0</v>
      </c>
      <c r="AS133" t="s">
        <v>6</v>
      </c>
      <c r="AT133">
        <v>1.2E-2</v>
      </c>
      <c r="AU133" t="s">
        <v>6</v>
      </c>
      <c r="AV133">
        <v>0</v>
      </c>
      <c r="AW133">
        <v>2</v>
      </c>
      <c r="AX133">
        <v>34753316</v>
      </c>
      <c r="AY133">
        <v>2</v>
      </c>
      <c r="AZ133">
        <v>16384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Y133*Source!I63</f>
        <v>6.2400000000000008E-3</v>
      </c>
      <c r="CY133">
        <f t="shared" si="12"/>
        <v>108333</v>
      </c>
      <c r="CZ133">
        <f t="shared" si="13"/>
        <v>16297.89</v>
      </c>
      <c r="DA133">
        <f t="shared" si="14"/>
        <v>6.78</v>
      </c>
      <c r="DB133">
        <v>0</v>
      </c>
      <c r="DH133">
        <f>Source!I63*SmtRes!Y133</f>
        <v>6.2400000000000008E-3</v>
      </c>
      <c r="DI133">
        <f t="shared" si="15"/>
        <v>108333</v>
      </c>
      <c r="DJ133">
        <f>EtalonRes!Y133</f>
        <v>0</v>
      </c>
      <c r="DK133">
        <f>Source!BC63</f>
        <v>6.78</v>
      </c>
      <c r="GP133">
        <v>1</v>
      </c>
      <c r="GQ133">
        <v>-1</v>
      </c>
      <c r="GR133">
        <v>-1</v>
      </c>
    </row>
    <row r="134" spans="1:200" x14ac:dyDescent="0.2">
      <c r="A134">
        <f>ROW(Source!A63)</f>
        <v>63</v>
      </c>
      <c r="B134">
        <v>34753102</v>
      </c>
      <c r="C134">
        <v>34753299</v>
      </c>
      <c r="D134">
        <v>31481587</v>
      </c>
      <c r="E134">
        <v>1</v>
      </c>
      <c r="F134">
        <v>1</v>
      </c>
      <c r="G134">
        <v>1</v>
      </c>
      <c r="H134">
        <v>3</v>
      </c>
      <c r="I134" t="s">
        <v>344</v>
      </c>
      <c r="J134" t="s">
        <v>345</v>
      </c>
      <c r="K134" t="s">
        <v>346</v>
      </c>
      <c r="L134">
        <v>1346</v>
      </c>
      <c r="N134">
        <v>1009</v>
      </c>
      <c r="O134" t="s">
        <v>34</v>
      </c>
      <c r="P134" t="s">
        <v>34</v>
      </c>
      <c r="Q134">
        <v>1</v>
      </c>
      <c r="W134">
        <v>0</v>
      </c>
      <c r="X134">
        <v>-1684093315</v>
      </c>
      <c r="Y134">
        <v>1.4</v>
      </c>
      <c r="AA134">
        <v>54.85</v>
      </c>
      <c r="AB134">
        <v>0</v>
      </c>
      <c r="AC134">
        <v>0</v>
      </c>
      <c r="AD134">
        <v>0</v>
      </c>
      <c r="AE134">
        <v>8.09</v>
      </c>
      <c r="AF134">
        <v>0</v>
      </c>
      <c r="AG134">
        <v>0</v>
      </c>
      <c r="AH134">
        <v>0</v>
      </c>
      <c r="AI134">
        <v>6.78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6</v>
      </c>
      <c r="AT134">
        <v>1.4</v>
      </c>
      <c r="AU134" t="s">
        <v>6</v>
      </c>
      <c r="AV134">
        <v>0</v>
      </c>
      <c r="AW134">
        <v>2</v>
      </c>
      <c r="AX134">
        <v>34753317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Y134*Source!I63</f>
        <v>0.72799999999999998</v>
      </c>
      <c r="CY134">
        <f t="shared" si="12"/>
        <v>54.85</v>
      </c>
      <c r="CZ134">
        <f t="shared" si="13"/>
        <v>8.09</v>
      </c>
      <c r="DA134">
        <f t="shared" si="14"/>
        <v>6.78</v>
      </c>
      <c r="DB134">
        <v>0</v>
      </c>
      <c r="DH134">
        <f>Source!I63*SmtRes!Y134</f>
        <v>0.72799999999999998</v>
      </c>
      <c r="DI134">
        <f t="shared" si="15"/>
        <v>54.85</v>
      </c>
      <c r="DJ134">
        <f>EtalonRes!Y134</f>
        <v>8.09</v>
      </c>
      <c r="DK134">
        <f>Source!BC63</f>
        <v>6.78</v>
      </c>
      <c r="GQ134">
        <v>-1</v>
      </c>
      <c r="GR134">
        <v>-1</v>
      </c>
    </row>
    <row r="135" spans="1:200" x14ac:dyDescent="0.2">
      <c r="A135">
        <f>ROW(Source!A66)</f>
        <v>66</v>
      </c>
      <c r="B135">
        <v>34753101</v>
      </c>
      <c r="C135">
        <v>34753319</v>
      </c>
      <c r="D135">
        <v>31715109</v>
      </c>
      <c r="E135">
        <v>1</v>
      </c>
      <c r="F135">
        <v>1</v>
      </c>
      <c r="G135">
        <v>1</v>
      </c>
      <c r="H135">
        <v>1</v>
      </c>
      <c r="I135" t="s">
        <v>278</v>
      </c>
      <c r="J135" t="s">
        <v>6</v>
      </c>
      <c r="K135" t="s">
        <v>279</v>
      </c>
      <c r="L135">
        <v>1191</v>
      </c>
      <c r="N135">
        <v>1013</v>
      </c>
      <c r="O135" t="s">
        <v>266</v>
      </c>
      <c r="P135" t="s">
        <v>266</v>
      </c>
      <c r="Q135">
        <v>1</v>
      </c>
      <c r="W135">
        <v>0</v>
      </c>
      <c r="X135">
        <v>-784637506</v>
      </c>
      <c r="Y135">
        <v>6.26</v>
      </c>
      <c r="AA135">
        <v>0</v>
      </c>
      <c r="AB135">
        <v>0</v>
      </c>
      <c r="AC135">
        <v>0</v>
      </c>
      <c r="AD135">
        <v>8.74</v>
      </c>
      <c r="AE135">
        <v>0</v>
      </c>
      <c r="AF135">
        <v>0</v>
      </c>
      <c r="AG135">
        <v>0</v>
      </c>
      <c r="AH135">
        <v>8.74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6</v>
      </c>
      <c r="AT135">
        <v>6.26</v>
      </c>
      <c r="AU135" t="s">
        <v>6</v>
      </c>
      <c r="AV135">
        <v>1</v>
      </c>
      <c r="AW135">
        <v>2</v>
      </c>
      <c r="AX135">
        <v>34753326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Y135*Source!I66</f>
        <v>3.2551999999999999</v>
      </c>
      <c r="CY135">
        <f>AD135</f>
        <v>8.74</v>
      </c>
      <c r="CZ135">
        <f>AH135</f>
        <v>8.74</v>
      </c>
      <c r="DA135">
        <f>AL135</f>
        <v>1</v>
      </c>
      <c r="DB135">
        <v>0</v>
      </c>
      <c r="GQ135">
        <v>-1</v>
      </c>
      <c r="GR135">
        <v>-1</v>
      </c>
    </row>
    <row r="136" spans="1:200" x14ac:dyDescent="0.2">
      <c r="A136">
        <f>ROW(Source!A66)</f>
        <v>66</v>
      </c>
      <c r="B136">
        <v>34753101</v>
      </c>
      <c r="C136">
        <v>34753319</v>
      </c>
      <c r="D136">
        <v>31709492</v>
      </c>
      <c r="E136">
        <v>1</v>
      </c>
      <c r="F136">
        <v>1</v>
      </c>
      <c r="G136">
        <v>1</v>
      </c>
      <c r="H136">
        <v>1</v>
      </c>
      <c r="I136" t="s">
        <v>267</v>
      </c>
      <c r="J136" t="s">
        <v>6</v>
      </c>
      <c r="K136" t="s">
        <v>268</v>
      </c>
      <c r="L136">
        <v>1191</v>
      </c>
      <c r="N136">
        <v>1013</v>
      </c>
      <c r="O136" t="s">
        <v>266</v>
      </c>
      <c r="P136" t="s">
        <v>266</v>
      </c>
      <c r="Q136">
        <v>1</v>
      </c>
      <c r="W136">
        <v>0</v>
      </c>
      <c r="X136">
        <v>-1417349443</v>
      </c>
      <c r="Y136">
        <v>0.1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6</v>
      </c>
      <c r="AT136">
        <v>0.1</v>
      </c>
      <c r="AU136" t="s">
        <v>6</v>
      </c>
      <c r="AV136">
        <v>2</v>
      </c>
      <c r="AW136">
        <v>2</v>
      </c>
      <c r="AX136">
        <v>34753327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Y136*Source!I66</f>
        <v>5.2000000000000005E-2</v>
      </c>
      <c r="CY136">
        <f>AD136</f>
        <v>0</v>
      </c>
      <c r="CZ136">
        <f>AH136</f>
        <v>0</v>
      </c>
      <c r="DA136">
        <f>AL136</f>
        <v>1</v>
      </c>
      <c r="DB136">
        <v>0</v>
      </c>
      <c r="GQ136">
        <v>-1</v>
      </c>
      <c r="GR136">
        <v>-1</v>
      </c>
    </row>
    <row r="137" spans="1:200" x14ac:dyDescent="0.2">
      <c r="A137">
        <f>ROW(Source!A66)</f>
        <v>66</v>
      </c>
      <c r="B137">
        <v>34753101</v>
      </c>
      <c r="C137">
        <v>34753319</v>
      </c>
      <c r="D137">
        <v>31526753</v>
      </c>
      <c r="E137">
        <v>1</v>
      </c>
      <c r="F137">
        <v>1</v>
      </c>
      <c r="G137">
        <v>1</v>
      </c>
      <c r="H137">
        <v>2</v>
      </c>
      <c r="I137" t="s">
        <v>347</v>
      </c>
      <c r="J137" t="s">
        <v>348</v>
      </c>
      <c r="K137" t="s">
        <v>349</v>
      </c>
      <c r="L137">
        <v>1368</v>
      </c>
      <c r="N137">
        <v>1011</v>
      </c>
      <c r="O137" t="s">
        <v>272</v>
      </c>
      <c r="P137" t="s">
        <v>272</v>
      </c>
      <c r="Q137">
        <v>1</v>
      </c>
      <c r="W137">
        <v>0</v>
      </c>
      <c r="X137">
        <v>-1718674368</v>
      </c>
      <c r="Y137">
        <v>0.03</v>
      </c>
      <c r="AA137">
        <v>0</v>
      </c>
      <c r="AB137">
        <v>111.99</v>
      </c>
      <c r="AC137">
        <v>13.5</v>
      </c>
      <c r="AD137">
        <v>0</v>
      </c>
      <c r="AE137">
        <v>0</v>
      </c>
      <c r="AF137">
        <v>111.99</v>
      </c>
      <c r="AG137">
        <v>13.5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6</v>
      </c>
      <c r="AT137">
        <v>0.03</v>
      </c>
      <c r="AU137" t="s">
        <v>6</v>
      </c>
      <c r="AV137">
        <v>0</v>
      </c>
      <c r="AW137">
        <v>2</v>
      </c>
      <c r="AX137">
        <v>34753328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Y137*Source!I66</f>
        <v>1.5599999999999999E-2</v>
      </c>
      <c r="CY137">
        <f>AB137</f>
        <v>111.99</v>
      </c>
      <c r="CZ137">
        <f>AF137</f>
        <v>111.99</v>
      </c>
      <c r="DA137">
        <f>AJ137</f>
        <v>1</v>
      </c>
      <c r="DB137">
        <v>0</v>
      </c>
      <c r="GQ137">
        <v>-1</v>
      </c>
      <c r="GR137">
        <v>-1</v>
      </c>
    </row>
    <row r="138" spans="1:200" x14ac:dyDescent="0.2">
      <c r="A138">
        <f>ROW(Source!A66)</f>
        <v>66</v>
      </c>
      <c r="B138">
        <v>34753101</v>
      </c>
      <c r="C138">
        <v>34753319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273</v>
      </c>
      <c r="J138" t="s">
        <v>274</v>
      </c>
      <c r="K138" t="s">
        <v>275</v>
      </c>
      <c r="L138">
        <v>1368</v>
      </c>
      <c r="N138">
        <v>1011</v>
      </c>
      <c r="O138" t="s">
        <v>272</v>
      </c>
      <c r="P138" t="s">
        <v>272</v>
      </c>
      <c r="Q138">
        <v>1</v>
      </c>
      <c r="W138">
        <v>0</v>
      </c>
      <c r="X138">
        <v>1372534845</v>
      </c>
      <c r="Y138">
        <v>7.0000000000000007E-2</v>
      </c>
      <c r="AA138">
        <v>0</v>
      </c>
      <c r="AB138">
        <v>65.709999999999994</v>
      </c>
      <c r="AC138">
        <v>11.6</v>
      </c>
      <c r="AD138">
        <v>0</v>
      </c>
      <c r="AE138">
        <v>0</v>
      </c>
      <c r="AF138">
        <v>65.709999999999994</v>
      </c>
      <c r="AG138">
        <v>11.6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6</v>
      </c>
      <c r="AT138">
        <v>7.0000000000000007E-2</v>
      </c>
      <c r="AU138" t="s">
        <v>6</v>
      </c>
      <c r="AV138">
        <v>0</v>
      </c>
      <c r="AW138">
        <v>2</v>
      </c>
      <c r="AX138">
        <v>34753329</v>
      </c>
      <c r="AY138">
        <v>1</v>
      </c>
      <c r="AZ138">
        <v>0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Y138*Source!I66</f>
        <v>3.6400000000000002E-2</v>
      </c>
      <c r="CY138">
        <f>AB138</f>
        <v>65.709999999999994</v>
      </c>
      <c r="CZ138">
        <f>AF138</f>
        <v>65.709999999999994</v>
      </c>
      <c r="DA138">
        <f>AJ138</f>
        <v>1</v>
      </c>
      <c r="DB138">
        <v>0</v>
      </c>
      <c r="GQ138">
        <v>-1</v>
      </c>
      <c r="GR138">
        <v>-1</v>
      </c>
    </row>
    <row r="139" spans="1:200" x14ac:dyDescent="0.2">
      <c r="A139">
        <f>ROW(Source!A66)</f>
        <v>66</v>
      </c>
      <c r="B139">
        <v>34753101</v>
      </c>
      <c r="C139">
        <v>34753319</v>
      </c>
      <c r="D139">
        <v>31445092</v>
      </c>
      <c r="E139">
        <v>1</v>
      </c>
      <c r="F139">
        <v>1</v>
      </c>
      <c r="G139">
        <v>1</v>
      </c>
      <c r="H139">
        <v>3</v>
      </c>
      <c r="I139" t="s">
        <v>350</v>
      </c>
      <c r="J139" t="s">
        <v>351</v>
      </c>
      <c r="K139" t="s">
        <v>352</v>
      </c>
      <c r="L139">
        <v>1348</v>
      </c>
      <c r="N139">
        <v>1009</v>
      </c>
      <c r="O139" t="s">
        <v>81</v>
      </c>
      <c r="P139" t="s">
        <v>81</v>
      </c>
      <c r="Q139">
        <v>1000</v>
      </c>
      <c r="W139">
        <v>0</v>
      </c>
      <c r="X139">
        <v>-1044631310</v>
      </c>
      <c r="Y139">
        <v>1.2E-2</v>
      </c>
      <c r="AA139">
        <v>19100</v>
      </c>
      <c r="AB139">
        <v>0</v>
      </c>
      <c r="AC139">
        <v>0</v>
      </c>
      <c r="AD139">
        <v>0</v>
      </c>
      <c r="AE139">
        <v>19100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6</v>
      </c>
      <c r="AT139">
        <v>1.2E-2</v>
      </c>
      <c r="AU139" t="s">
        <v>6</v>
      </c>
      <c r="AV139">
        <v>0</v>
      </c>
      <c r="AW139">
        <v>2</v>
      </c>
      <c r="AX139">
        <v>34753330</v>
      </c>
      <c r="AY139">
        <v>1</v>
      </c>
      <c r="AZ139">
        <v>0</v>
      </c>
      <c r="BA139">
        <v>139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Y139*Source!I66</f>
        <v>6.2400000000000008E-3</v>
      </c>
      <c r="CY139">
        <f>AA139</f>
        <v>19100</v>
      </c>
      <c r="CZ139">
        <f>AE139</f>
        <v>19100</v>
      </c>
      <c r="DA139">
        <f>AI139</f>
        <v>1</v>
      </c>
      <c r="DB139">
        <v>0</v>
      </c>
      <c r="DH139">
        <f>Source!I66*SmtRes!Y139</f>
        <v>6.2400000000000008E-3</v>
      </c>
      <c r="DI139">
        <f>AA139</f>
        <v>19100</v>
      </c>
      <c r="DJ139">
        <f>EtalonRes!Y139</f>
        <v>19100</v>
      </c>
      <c r="DK139">
        <f>Source!BC66</f>
        <v>1</v>
      </c>
      <c r="GQ139">
        <v>-1</v>
      </c>
      <c r="GR139">
        <v>-1</v>
      </c>
    </row>
    <row r="140" spans="1:200" x14ac:dyDescent="0.2">
      <c r="A140">
        <f>ROW(Source!A66)</f>
        <v>66</v>
      </c>
      <c r="B140">
        <v>34753101</v>
      </c>
      <c r="C140">
        <v>34753319</v>
      </c>
      <c r="D140">
        <v>31446395</v>
      </c>
      <c r="E140">
        <v>1</v>
      </c>
      <c r="F140">
        <v>1</v>
      </c>
      <c r="G140">
        <v>1</v>
      </c>
      <c r="H140">
        <v>3</v>
      </c>
      <c r="I140" t="s">
        <v>312</v>
      </c>
      <c r="J140" t="s">
        <v>313</v>
      </c>
      <c r="K140" t="s">
        <v>314</v>
      </c>
      <c r="L140">
        <v>1339</v>
      </c>
      <c r="N140">
        <v>1007</v>
      </c>
      <c r="O140" t="s">
        <v>100</v>
      </c>
      <c r="P140" t="s">
        <v>100</v>
      </c>
      <c r="Q140">
        <v>1</v>
      </c>
      <c r="W140">
        <v>0</v>
      </c>
      <c r="X140">
        <v>-1660354250</v>
      </c>
      <c r="Y140">
        <v>0.23</v>
      </c>
      <c r="AA140">
        <v>2.44</v>
      </c>
      <c r="AB140">
        <v>0</v>
      </c>
      <c r="AC140">
        <v>0</v>
      </c>
      <c r="AD140">
        <v>0</v>
      </c>
      <c r="AE140">
        <v>2.44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6</v>
      </c>
      <c r="AT140">
        <v>0.23</v>
      </c>
      <c r="AU140" t="s">
        <v>6</v>
      </c>
      <c r="AV140">
        <v>0</v>
      </c>
      <c r="AW140">
        <v>2</v>
      </c>
      <c r="AX140">
        <v>34753331</v>
      </c>
      <c r="AY140">
        <v>1</v>
      </c>
      <c r="AZ140">
        <v>0</v>
      </c>
      <c r="BA140">
        <v>140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Y140*Source!I66</f>
        <v>0.11960000000000001</v>
      </c>
      <c r="CY140">
        <f>AA140</f>
        <v>2.44</v>
      </c>
      <c r="CZ140">
        <f>AE140</f>
        <v>2.44</v>
      </c>
      <c r="DA140">
        <f>AI140</f>
        <v>1</v>
      </c>
      <c r="DB140">
        <v>0</v>
      </c>
      <c r="DH140">
        <f>Source!I66*SmtRes!Y140</f>
        <v>0.11960000000000001</v>
      </c>
      <c r="DI140">
        <f>AA140</f>
        <v>2.44</v>
      </c>
      <c r="DJ140">
        <f>EtalonRes!Y140</f>
        <v>2.44</v>
      </c>
      <c r="DK140">
        <f>Source!BC66</f>
        <v>1</v>
      </c>
      <c r="GQ140">
        <v>-1</v>
      </c>
      <c r="GR140">
        <v>-1</v>
      </c>
    </row>
    <row r="141" spans="1:200" x14ac:dyDescent="0.2">
      <c r="A141">
        <f>ROW(Source!A67)</f>
        <v>67</v>
      </c>
      <c r="B141">
        <v>34753102</v>
      </c>
      <c r="C141">
        <v>34753319</v>
      </c>
      <c r="D141">
        <v>31715109</v>
      </c>
      <c r="E141">
        <v>1</v>
      </c>
      <c r="F141">
        <v>1</v>
      </c>
      <c r="G141">
        <v>1</v>
      </c>
      <c r="H141">
        <v>1</v>
      </c>
      <c r="I141" t="s">
        <v>278</v>
      </c>
      <c r="J141" t="s">
        <v>6</v>
      </c>
      <c r="K141" t="s">
        <v>279</v>
      </c>
      <c r="L141">
        <v>1191</v>
      </c>
      <c r="N141">
        <v>1013</v>
      </c>
      <c r="O141" t="s">
        <v>266</v>
      </c>
      <c r="P141" t="s">
        <v>266</v>
      </c>
      <c r="Q141">
        <v>1</v>
      </c>
      <c r="W141">
        <v>0</v>
      </c>
      <c r="X141">
        <v>-784637506</v>
      </c>
      <c r="Y141">
        <v>6.26</v>
      </c>
      <c r="AA141">
        <v>0</v>
      </c>
      <c r="AB141">
        <v>0</v>
      </c>
      <c r="AC141">
        <v>0</v>
      </c>
      <c r="AD141">
        <v>59.26</v>
      </c>
      <c r="AE141">
        <v>0</v>
      </c>
      <c r="AF141">
        <v>0</v>
      </c>
      <c r="AG141">
        <v>0</v>
      </c>
      <c r="AH141">
        <v>8.74</v>
      </c>
      <c r="AI141">
        <v>1</v>
      </c>
      <c r="AJ141">
        <v>1</v>
      </c>
      <c r="AK141">
        <v>1</v>
      </c>
      <c r="AL141">
        <v>6.78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6</v>
      </c>
      <c r="AT141">
        <v>6.26</v>
      </c>
      <c r="AU141" t="s">
        <v>6</v>
      </c>
      <c r="AV141">
        <v>1</v>
      </c>
      <c r="AW141">
        <v>2</v>
      </c>
      <c r="AX141">
        <v>34753326</v>
      </c>
      <c r="AY141">
        <v>1</v>
      </c>
      <c r="AZ141">
        <v>0</v>
      </c>
      <c r="BA141">
        <v>141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Y141*Source!I67</f>
        <v>3.2551999999999999</v>
      </c>
      <c r="CY141">
        <f>AD141</f>
        <v>59.26</v>
      </c>
      <c r="CZ141">
        <f>AH141</f>
        <v>8.74</v>
      </c>
      <c r="DA141">
        <f>AL141</f>
        <v>6.78</v>
      </c>
      <c r="DB141">
        <v>0</v>
      </c>
      <c r="GQ141">
        <v>-1</v>
      </c>
      <c r="GR141">
        <v>-1</v>
      </c>
    </row>
    <row r="142" spans="1:200" x14ac:dyDescent="0.2">
      <c r="A142">
        <f>ROW(Source!A67)</f>
        <v>67</v>
      </c>
      <c r="B142">
        <v>34753102</v>
      </c>
      <c r="C142">
        <v>34753319</v>
      </c>
      <c r="D142">
        <v>31709492</v>
      </c>
      <c r="E142">
        <v>1</v>
      </c>
      <c r="F142">
        <v>1</v>
      </c>
      <c r="G142">
        <v>1</v>
      </c>
      <c r="H142">
        <v>1</v>
      </c>
      <c r="I142" t="s">
        <v>267</v>
      </c>
      <c r="J142" t="s">
        <v>6</v>
      </c>
      <c r="K142" t="s">
        <v>268</v>
      </c>
      <c r="L142">
        <v>1191</v>
      </c>
      <c r="N142">
        <v>1013</v>
      </c>
      <c r="O142" t="s">
        <v>266</v>
      </c>
      <c r="P142" t="s">
        <v>266</v>
      </c>
      <c r="Q142">
        <v>1</v>
      </c>
      <c r="W142">
        <v>0</v>
      </c>
      <c r="X142">
        <v>-1417349443</v>
      </c>
      <c r="Y142">
        <v>0.1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6.78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6</v>
      </c>
      <c r="AT142">
        <v>0.1</v>
      </c>
      <c r="AU142" t="s">
        <v>6</v>
      </c>
      <c r="AV142">
        <v>2</v>
      </c>
      <c r="AW142">
        <v>2</v>
      </c>
      <c r="AX142">
        <v>34753327</v>
      </c>
      <c r="AY142">
        <v>1</v>
      </c>
      <c r="AZ142">
        <v>0</v>
      </c>
      <c r="BA142">
        <v>142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Y142*Source!I67</f>
        <v>5.2000000000000005E-2</v>
      </c>
      <c r="CY142">
        <f>AD142</f>
        <v>0</v>
      </c>
      <c r="CZ142">
        <f>AH142</f>
        <v>0</v>
      </c>
      <c r="DA142">
        <f>AL142</f>
        <v>1</v>
      </c>
      <c r="DB142">
        <v>0</v>
      </c>
      <c r="GQ142">
        <v>-1</v>
      </c>
      <c r="GR142">
        <v>-1</v>
      </c>
    </row>
    <row r="143" spans="1:200" x14ac:dyDescent="0.2">
      <c r="A143">
        <f>ROW(Source!A67)</f>
        <v>67</v>
      </c>
      <c r="B143">
        <v>34753102</v>
      </c>
      <c r="C143">
        <v>34753319</v>
      </c>
      <c r="D143">
        <v>31526753</v>
      </c>
      <c r="E143">
        <v>1</v>
      </c>
      <c r="F143">
        <v>1</v>
      </c>
      <c r="G143">
        <v>1</v>
      </c>
      <c r="H143">
        <v>2</v>
      </c>
      <c r="I143" t="s">
        <v>347</v>
      </c>
      <c r="J143" t="s">
        <v>348</v>
      </c>
      <c r="K143" t="s">
        <v>349</v>
      </c>
      <c r="L143">
        <v>1368</v>
      </c>
      <c r="N143">
        <v>1011</v>
      </c>
      <c r="O143" t="s">
        <v>272</v>
      </c>
      <c r="P143" t="s">
        <v>272</v>
      </c>
      <c r="Q143">
        <v>1</v>
      </c>
      <c r="W143">
        <v>0</v>
      </c>
      <c r="X143">
        <v>-1718674368</v>
      </c>
      <c r="Y143">
        <v>0.03</v>
      </c>
      <c r="AA143">
        <v>0</v>
      </c>
      <c r="AB143">
        <v>759.29</v>
      </c>
      <c r="AC143">
        <v>13.5</v>
      </c>
      <c r="AD143">
        <v>0</v>
      </c>
      <c r="AE143">
        <v>0</v>
      </c>
      <c r="AF143">
        <v>111.99</v>
      </c>
      <c r="AG143">
        <v>13.5</v>
      </c>
      <c r="AH143">
        <v>0</v>
      </c>
      <c r="AI143">
        <v>1</v>
      </c>
      <c r="AJ143">
        <v>6.78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6</v>
      </c>
      <c r="AT143">
        <v>0.03</v>
      </c>
      <c r="AU143" t="s">
        <v>6</v>
      </c>
      <c r="AV143">
        <v>0</v>
      </c>
      <c r="AW143">
        <v>2</v>
      </c>
      <c r="AX143">
        <v>34753328</v>
      </c>
      <c r="AY143">
        <v>1</v>
      </c>
      <c r="AZ143">
        <v>0</v>
      </c>
      <c r="BA143">
        <v>143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Y143*Source!I67</f>
        <v>1.5599999999999999E-2</v>
      </c>
      <c r="CY143">
        <f>AB143</f>
        <v>759.29</v>
      </c>
      <c r="CZ143">
        <f>AF143</f>
        <v>111.99</v>
      </c>
      <c r="DA143">
        <f>AJ143</f>
        <v>6.78</v>
      </c>
      <c r="DB143">
        <v>0</v>
      </c>
      <c r="GQ143">
        <v>-1</v>
      </c>
      <c r="GR143">
        <v>-1</v>
      </c>
    </row>
    <row r="144" spans="1:200" x14ac:dyDescent="0.2">
      <c r="A144">
        <f>ROW(Source!A67)</f>
        <v>67</v>
      </c>
      <c r="B144">
        <v>34753102</v>
      </c>
      <c r="C144">
        <v>34753319</v>
      </c>
      <c r="D144">
        <v>31528142</v>
      </c>
      <c r="E144">
        <v>1</v>
      </c>
      <c r="F144">
        <v>1</v>
      </c>
      <c r="G144">
        <v>1</v>
      </c>
      <c r="H144">
        <v>2</v>
      </c>
      <c r="I144" t="s">
        <v>273</v>
      </c>
      <c r="J144" t="s">
        <v>274</v>
      </c>
      <c r="K144" t="s">
        <v>275</v>
      </c>
      <c r="L144">
        <v>1368</v>
      </c>
      <c r="N144">
        <v>1011</v>
      </c>
      <c r="O144" t="s">
        <v>272</v>
      </c>
      <c r="P144" t="s">
        <v>272</v>
      </c>
      <c r="Q144">
        <v>1</v>
      </c>
      <c r="W144">
        <v>0</v>
      </c>
      <c r="X144">
        <v>1372534845</v>
      </c>
      <c r="Y144">
        <v>7.0000000000000007E-2</v>
      </c>
      <c r="AA144">
        <v>0</v>
      </c>
      <c r="AB144">
        <v>445.51</v>
      </c>
      <c r="AC144">
        <v>11.6</v>
      </c>
      <c r="AD144">
        <v>0</v>
      </c>
      <c r="AE144">
        <v>0</v>
      </c>
      <c r="AF144">
        <v>65.709999999999994</v>
      </c>
      <c r="AG144">
        <v>11.6</v>
      </c>
      <c r="AH144">
        <v>0</v>
      </c>
      <c r="AI144">
        <v>1</v>
      </c>
      <c r="AJ144">
        <v>6.78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6</v>
      </c>
      <c r="AT144">
        <v>7.0000000000000007E-2</v>
      </c>
      <c r="AU144" t="s">
        <v>6</v>
      </c>
      <c r="AV144">
        <v>0</v>
      </c>
      <c r="AW144">
        <v>2</v>
      </c>
      <c r="AX144">
        <v>34753329</v>
      </c>
      <c r="AY144">
        <v>1</v>
      </c>
      <c r="AZ144">
        <v>0</v>
      </c>
      <c r="BA144">
        <v>144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Y144*Source!I67</f>
        <v>3.6400000000000002E-2</v>
      </c>
      <c r="CY144">
        <f>AB144</f>
        <v>445.51</v>
      </c>
      <c r="CZ144">
        <f>AF144</f>
        <v>65.709999999999994</v>
      </c>
      <c r="DA144">
        <f>AJ144</f>
        <v>6.78</v>
      </c>
      <c r="DB144">
        <v>0</v>
      </c>
      <c r="GQ144">
        <v>-1</v>
      </c>
      <c r="GR144">
        <v>-1</v>
      </c>
    </row>
    <row r="145" spans="1:200" x14ac:dyDescent="0.2">
      <c r="A145">
        <f>ROW(Source!A67)</f>
        <v>67</v>
      </c>
      <c r="B145">
        <v>34753102</v>
      </c>
      <c r="C145">
        <v>34753319</v>
      </c>
      <c r="D145">
        <v>31445092</v>
      </c>
      <c r="E145">
        <v>1</v>
      </c>
      <c r="F145">
        <v>1</v>
      </c>
      <c r="G145">
        <v>1</v>
      </c>
      <c r="H145">
        <v>3</v>
      </c>
      <c r="I145" t="s">
        <v>350</v>
      </c>
      <c r="J145" t="s">
        <v>351</v>
      </c>
      <c r="K145" t="s">
        <v>352</v>
      </c>
      <c r="L145">
        <v>1348</v>
      </c>
      <c r="N145">
        <v>1009</v>
      </c>
      <c r="O145" t="s">
        <v>81</v>
      </c>
      <c r="P145" t="s">
        <v>81</v>
      </c>
      <c r="Q145">
        <v>1000</v>
      </c>
      <c r="W145">
        <v>0</v>
      </c>
      <c r="X145">
        <v>-1044631310</v>
      </c>
      <c r="Y145">
        <v>1.2E-2</v>
      </c>
      <c r="AA145">
        <v>129498</v>
      </c>
      <c r="AB145">
        <v>0</v>
      </c>
      <c r="AC145">
        <v>0</v>
      </c>
      <c r="AD145">
        <v>0</v>
      </c>
      <c r="AE145">
        <v>19100</v>
      </c>
      <c r="AF145">
        <v>0</v>
      </c>
      <c r="AG145">
        <v>0</v>
      </c>
      <c r="AH145">
        <v>0</v>
      </c>
      <c r="AI145">
        <v>6.78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6</v>
      </c>
      <c r="AT145">
        <v>1.2E-2</v>
      </c>
      <c r="AU145" t="s">
        <v>6</v>
      </c>
      <c r="AV145">
        <v>0</v>
      </c>
      <c r="AW145">
        <v>2</v>
      </c>
      <c r="AX145">
        <v>34753330</v>
      </c>
      <c r="AY145">
        <v>1</v>
      </c>
      <c r="AZ145">
        <v>0</v>
      </c>
      <c r="BA145">
        <v>145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Y145*Source!I67</f>
        <v>6.2400000000000008E-3</v>
      </c>
      <c r="CY145">
        <f>AA145</f>
        <v>129498</v>
      </c>
      <c r="CZ145">
        <f>AE145</f>
        <v>19100</v>
      </c>
      <c r="DA145">
        <f>AI145</f>
        <v>6.78</v>
      </c>
      <c r="DB145">
        <v>0</v>
      </c>
      <c r="DH145">
        <f>Source!I67*SmtRes!Y145</f>
        <v>6.2400000000000008E-3</v>
      </c>
      <c r="DI145">
        <f>AA145</f>
        <v>129498</v>
      </c>
      <c r="DJ145">
        <f>EtalonRes!Y145</f>
        <v>19100</v>
      </c>
      <c r="DK145">
        <f>Source!BC67</f>
        <v>6.78</v>
      </c>
      <c r="GQ145">
        <v>-1</v>
      </c>
      <c r="GR145">
        <v>-1</v>
      </c>
    </row>
    <row r="146" spans="1:200" x14ac:dyDescent="0.2">
      <c r="A146">
        <f>ROW(Source!A67)</f>
        <v>67</v>
      </c>
      <c r="B146">
        <v>34753102</v>
      </c>
      <c r="C146">
        <v>34753319</v>
      </c>
      <c r="D146">
        <v>31446395</v>
      </c>
      <c r="E146">
        <v>1</v>
      </c>
      <c r="F146">
        <v>1</v>
      </c>
      <c r="G146">
        <v>1</v>
      </c>
      <c r="H146">
        <v>3</v>
      </c>
      <c r="I146" t="s">
        <v>312</v>
      </c>
      <c r="J146" t="s">
        <v>313</v>
      </c>
      <c r="K146" t="s">
        <v>314</v>
      </c>
      <c r="L146">
        <v>1339</v>
      </c>
      <c r="N146">
        <v>1007</v>
      </c>
      <c r="O146" t="s">
        <v>100</v>
      </c>
      <c r="P146" t="s">
        <v>100</v>
      </c>
      <c r="Q146">
        <v>1</v>
      </c>
      <c r="W146">
        <v>0</v>
      </c>
      <c r="X146">
        <v>-1660354250</v>
      </c>
      <c r="Y146">
        <v>0.23</v>
      </c>
      <c r="AA146">
        <v>16.54</v>
      </c>
      <c r="AB146">
        <v>0</v>
      </c>
      <c r="AC146">
        <v>0</v>
      </c>
      <c r="AD146">
        <v>0</v>
      </c>
      <c r="AE146">
        <v>2.44</v>
      </c>
      <c r="AF146">
        <v>0</v>
      </c>
      <c r="AG146">
        <v>0</v>
      </c>
      <c r="AH146">
        <v>0</v>
      </c>
      <c r="AI146">
        <v>6.78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6</v>
      </c>
      <c r="AT146">
        <v>0.23</v>
      </c>
      <c r="AU146" t="s">
        <v>6</v>
      </c>
      <c r="AV146">
        <v>0</v>
      </c>
      <c r="AW146">
        <v>2</v>
      </c>
      <c r="AX146">
        <v>34753331</v>
      </c>
      <c r="AY146">
        <v>1</v>
      </c>
      <c r="AZ146">
        <v>0</v>
      </c>
      <c r="BA146">
        <v>146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Y146*Source!I67</f>
        <v>0.11960000000000001</v>
      </c>
      <c r="CY146">
        <f>AA146</f>
        <v>16.54</v>
      </c>
      <c r="CZ146">
        <f>AE146</f>
        <v>2.44</v>
      </c>
      <c r="DA146">
        <f>AI146</f>
        <v>6.78</v>
      </c>
      <c r="DB146">
        <v>0</v>
      </c>
      <c r="DH146">
        <f>Source!I67*SmtRes!Y146</f>
        <v>0.11960000000000001</v>
      </c>
      <c r="DI146">
        <f>AA146</f>
        <v>16.54</v>
      </c>
      <c r="DJ146">
        <f>EtalonRes!Y146</f>
        <v>2.44</v>
      </c>
      <c r="DK146">
        <f>Source!BC67</f>
        <v>6.78</v>
      </c>
      <c r="GQ146">
        <v>-1</v>
      </c>
      <c r="GR146">
        <v>-1</v>
      </c>
    </row>
    <row r="147" spans="1:200" x14ac:dyDescent="0.2">
      <c r="A147">
        <f>ROW(Source!A68)</f>
        <v>68</v>
      </c>
      <c r="B147">
        <v>34753101</v>
      </c>
      <c r="C147">
        <v>34753332</v>
      </c>
      <c r="D147">
        <v>31709544</v>
      </c>
      <c r="E147">
        <v>1</v>
      </c>
      <c r="F147">
        <v>1</v>
      </c>
      <c r="G147">
        <v>1</v>
      </c>
      <c r="H147">
        <v>1</v>
      </c>
      <c r="I147" t="s">
        <v>353</v>
      </c>
      <c r="J147" t="s">
        <v>6</v>
      </c>
      <c r="K147" t="s">
        <v>354</v>
      </c>
      <c r="L147">
        <v>1191</v>
      </c>
      <c r="N147">
        <v>1013</v>
      </c>
      <c r="O147" t="s">
        <v>266</v>
      </c>
      <c r="P147" t="s">
        <v>266</v>
      </c>
      <c r="Q147">
        <v>1</v>
      </c>
      <c r="W147">
        <v>0</v>
      </c>
      <c r="X147">
        <v>145020957</v>
      </c>
      <c r="Y147">
        <v>51.01</v>
      </c>
      <c r="AA147">
        <v>0</v>
      </c>
      <c r="AB147">
        <v>0</v>
      </c>
      <c r="AC147">
        <v>0</v>
      </c>
      <c r="AD147">
        <v>9.07</v>
      </c>
      <c r="AE147">
        <v>0</v>
      </c>
      <c r="AF147">
        <v>0</v>
      </c>
      <c r="AG147">
        <v>0</v>
      </c>
      <c r="AH147">
        <v>9.07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6</v>
      </c>
      <c r="AT147">
        <v>51.01</v>
      </c>
      <c r="AU147" t="s">
        <v>6</v>
      </c>
      <c r="AV147">
        <v>1</v>
      </c>
      <c r="AW147">
        <v>2</v>
      </c>
      <c r="AX147">
        <v>34753344</v>
      </c>
      <c r="AY147">
        <v>1</v>
      </c>
      <c r="AZ147">
        <v>0</v>
      </c>
      <c r="BA147">
        <v>147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Y147*Source!I68</f>
        <v>19.383800000000001</v>
      </c>
      <c r="CY147">
        <f>AD147</f>
        <v>9.07</v>
      </c>
      <c r="CZ147">
        <f>AH147</f>
        <v>9.07</v>
      </c>
      <c r="DA147">
        <f>AL147</f>
        <v>1</v>
      </c>
      <c r="DB147">
        <v>0</v>
      </c>
      <c r="GQ147">
        <v>-1</v>
      </c>
      <c r="GR147">
        <v>-1</v>
      </c>
    </row>
    <row r="148" spans="1:200" x14ac:dyDescent="0.2">
      <c r="A148">
        <f>ROW(Source!A68)</f>
        <v>68</v>
      </c>
      <c r="B148">
        <v>34753101</v>
      </c>
      <c r="C148">
        <v>34753332</v>
      </c>
      <c r="D148">
        <v>31709492</v>
      </c>
      <c r="E148">
        <v>1</v>
      </c>
      <c r="F148">
        <v>1</v>
      </c>
      <c r="G148">
        <v>1</v>
      </c>
      <c r="H148">
        <v>1</v>
      </c>
      <c r="I148" t="s">
        <v>267</v>
      </c>
      <c r="J148" t="s">
        <v>6</v>
      </c>
      <c r="K148" t="s">
        <v>268</v>
      </c>
      <c r="L148">
        <v>1191</v>
      </c>
      <c r="N148">
        <v>1013</v>
      </c>
      <c r="O148" t="s">
        <v>266</v>
      </c>
      <c r="P148" t="s">
        <v>266</v>
      </c>
      <c r="Q148">
        <v>1</v>
      </c>
      <c r="W148">
        <v>0</v>
      </c>
      <c r="X148">
        <v>-1417349443</v>
      </c>
      <c r="Y148">
        <v>0.12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6</v>
      </c>
      <c r="AT148">
        <v>0.12</v>
      </c>
      <c r="AU148" t="s">
        <v>6</v>
      </c>
      <c r="AV148">
        <v>2</v>
      </c>
      <c r="AW148">
        <v>2</v>
      </c>
      <c r="AX148">
        <v>34753345</v>
      </c>
      <c r="AY148">
        <v>1</v>
      </c>
      <c r="AZ148">
        <v>0</v>
      </c>
      <c r="BA148">
        <v>148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Y148*Source!I68</f>
        <v>4.5600000000000002E-2</v>
      </c>
      <c r="CY148">
        <f>AD148</f>
        <v>0</v>
      </c>
      <c r="CZ148">
        <f>AH148</f>
        <v>0</v>
      </c>
      <c r="DA148">
        <f>AL148</f>
        <v>1</v>
      </c>
      <c r="DB148">
        <v>0</v>
      </c>
      <c r="GQ148">
        <v>-1</v>
      </c>
      <c r="GR148">
        <v>-1</v>
      </c>
    </row>
    <row r="149" spans="1:200" x14ac:dyDescent="0.2">
      <c r="A149">
        <f>ROW(Source!A68)</f>
        <v>68</v>
      </c>
      <c r="B149">
        <v>34753101</v>
      </c>
      <c r="C149">
        <v>34753332</v>
      </c>
      <c r="D149">
        <v>31527047</v>
      </c>
      <c r="E149">
        <v>1</v>
      </c>
      <c r="F149">
        <v>1</v>
      </c>
      <c r="G149">
        <v>1</v>
      </c>
      <c r="H149">
        <v>2</v>
      </c>
      <c r="I149" t="s">
        <v>269</v>
      </c>
      <c r="J149" t="s">
        <v>270</v>
      </c>
      <c r="K149" t="s">
        <v>271</v>
      </c>
      <c r="L149">
        <v>1368</v>
      </c>
      <c r="N149">
        <v>1011</v>
      </c>
      <c r="O149" t="s">
        <v>272</v>
      </c>
      <c r="P149" t="s">
        <v>272</v>
      </c>
      <c r="Q149">
        <v>1</v>
      </c>
      <c r="W149">
        <v>0</v>
      </c>
      <c r="X149">
        <v>1188625873</v>
      </c>
      <c r="Y149">
        <v>0.01</v>
      </c>
      <c r="AA149">
        <v>0</v>
      </c>
      <c r="AB149">
        <v>31.26</v>
      </c>
      <c r="AC149">
        <v>13.5</v>
      </c>
      <c r="AD149">
        <v>0</v>
      </c>
      <c r="AE149">
        <v>0</v>
      </c>
      <c r="AF149">
        <v>31.26</v>
      </c>
      <c r="AG149">
        <v>13.5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6</v>
      </c>
      <c r="AT149">
        <v>0.01</v>
      </c>
      <c r="AU149" t="s">
        <v>6</v>
      </c>
      <c r="AV149">
        <v>0</v>
      </c>
      <c r="AW149">
        <v>2</v>
      </c>
      <c r="AX149">
        <v>34753346</v>
      </c>
      <c r="AY149">
        <v>1</v>
      </c>
      <c r="AZ149">
        <v>0</v>
      </c>
      <c r="BA149">
        <v>149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Y149*Source!I68</f>
        <v>3.8E-3</v>
      </c>
      <c r="CY149">
        <f>AB149</f>
        <v>31.26</v>
      </c>
      <c r="CZ149">
        <f>AF149</f>
        <v>31.26</v>
      </c>
      <c r="DA149">
        <f>AJ149</f>
        <v>1</v>
      </c>
      <c r="DB149">
        <v>0</v>
      </c>
      <c r="GQ149">
        <v>-1</v>
      </c>
      <c r="GR149">
        <v>-1</v>
      </c>
    </row>
    <row r="150" spans="1:200" x14ac:dyDescent="0.2">
      <c r="A150">
        <f>ROW(Source!A68)</f>
        <v>68</v>
      </c>
      <c r="B150">
        <v>34753101</v>
      </c>
      <c r="C150">
        <v>34753332</v>
      </c>
      <c r="D150">
        <v>31528142</v>
      </c>
      <c r="E150">
        <v>1</v>
      </c>
      <c r="F150">
        <v>1</v>
      </c>
      <c r="G150">
        <v>1</v>
      </c>
      <c r="H150">
        <v>2</v>
      </c>
      <c r="I150" t="s">
        <v>273</v>
      </c>
      <c r="J150" t="s">
        <v>274</v>
      </c>
      <c r="K150" t="s">
        <v>275</v>
      </c>
      <c r="L150">
        <v>1368</v>
      </c>
      <c r="N150">
        <v>1011</v>
      </c>
      <c r="O150" t="s">
        <v>272</v>
      </c>
      <c r="P150" t="s">
        <v>272</v>
      </c>
      <c r="Q150">
        <v>1</v>
      </c>
      <c r="W150">
        <v>0</v>
      </c>
      <c r="X150">
        <v>1372534845</v>
      </c>
      <c r="Y150">
        <v>0.11</v>
      </c>
      <c r="AA150">
        <v>0</v>
      </c>
      <c r="AB150">
        <v>65.709999999999994</v>
      </c>
      <c r="AC150">
        <v>11.6</v>
      </c>
      <c r="AD150">
        <v>0</v>
      </c>
      <c r="AE150">
        <v>0</v>
      </c>
      <c r="AF150">
        <v>65.709999999999994</v>
      </c>
      <c r="AG150">
        <v>11.6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6</v>
      </c>
      <c r="AT150">
        <v>0.11</v>
      </c>
      <c r="AU150" t="s">
        <v>6</v>
      </c>
      <c r="AV150">
        <v>0</v>
      </c>
      <c r="AW150">
        <v>2</v>
      </c>
      <c r="AX150">
        <v>34753347</v>
      </c>
      <c r="AY150">
        <v>1</v>
      </c>
      <c r="AZ150">
        <v>0</v>
      </c>
      <c r="BA150">
        <v>150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Y150*Source!I68</f>
        <v>4.1800000000000004E-2</v>
      </c>
      <c r="CY150">
        <f>AB150</f>
        <v>65.709999999999994</v>
      </c>
      <c r="CZ150">
        <f>AF150</f>
        <v>65.709999999999994</v>
      </c>
      <c r="DA150">
        <f>AJ150</f>
        <v>1</v>
      </c>
      <c r="DB150">
        <v>0</v>
      </c>
      <c r="GQ150">
        <v>-1</v>
      </c>
      <c r="GR150">
        <v>-1</v>
      </c>
    </row>
    <row r="151" spans="1:200" x14ac:dyDescent="0.2">
      <c r="A151">
        <f>ROW(Source!A68)</f>
        <v>68</v>
      </c>
      <c r="B151">
        <v>34753101</v>
      </c>
      <c r="C151">
        <v>34753332</v>
      </c>
      <c r="D151">
        <v>31449791</v>
      </c>
      <c r="E151">
        <v>1</v>
      </c>
      <c r="F151">
        <v>1</v>
      </c>
      <c r="G151">
        <v>1</v>
      </c>
      <c r="H151">
        <v>3</v>
      </c>
      <c r="I151" t="s">
        <v>355</v>
      </c>
      <c r="J151" t="s">
        <v>356</v>
      </c>
      <c r="K151" t="s">
        <v>357</v>
      </c>
      <c r="L151">
        <v>1327</v>
      </c>
      <c r="N151">
        <v>1005</v>
      </c>
      <c r="O151" t="s">
        <v>26</v>
      </c>
      <c r="P151" t="s">
        <v>26</v>
      </c>
      <c r="Q151">
        <v>1</v>
      </c>
      <c r="W151">
        <v>0</v>
      </c>
      <c r="X151">
        <v>-1987926685</v>
      </c>
      <c r="Y151">
        <v>0.84</v>
      </c>
      <c r="AA151">
        <v>72.319999999999993</v>
      </c>
      <c r="AB151">
        <v>0</v>
      </c>
      <c r="AC151">
        <v>0</v>
      </c>
      <c r="AD151">
        <v>0</v>
      </c>
      <c r="AE151">
        <v>72.319999999999993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6</v>
      </c>
      <c r="AT151">
        <v>0.84</v>
      </c>
      <c r="AU151" t="s">
        <v>6</v>
      </c>
      <c r="AV151">
        <v>0</v>
      </c>
      <c r="AW151">
        <v>2</v>
      </c>
      <c r="AX151">
        <v>34753348</v>
      </c>
      <c r="AY151">
        <v>1</v>
      </c>
      <c r="AZ151">
        <v>0</v>
      </c>
      <c r="BA151">
        <v>151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Y151*Source!I68</f>
        <v>0.31919999999999998</v>
      </c>
      <c r="CY151">
        <f t="shared" ref="CY151:CY157" si="16">AA151</f>
        <v>72.319999999999993</v>
      </c>
      <c r="CZ151">
        <f t="shared" ref="CZ151:CZ157" si="17">AE151</f>
        <v>72.319999999999993</v>
      </c>
      <c r="DA151">
        <f t="shared" ref="DA151:DA157" si="18">AI151</f>
        <v>1</v>
      </c>
      <c r="DB151">
        <v>0</v>
      </c>
      <c r="DH151">
        <f>Source!I68*SmtRes!Y151</f>
        <v>0.31919999999999998</v>
      </c>
      <c r="DI151">
        <f t="shared" ref="DI151:DI157" si="19">AA151</f>
        <v>72.319999999999993</v>
      </c>
      <c r="DJ151">
        <f>EtalonRes!Y151</f>
        <v>72.319999999999993</v>
      </c>
      <c r="DK151">
        <f>Source!BC68</f>
        <v>1</v>
      </c>
      <c r="GQ151">
        <v>-1</v>
      </c>
      <c r="GR151">
        <v>-1</v>
      </c>
    </row>
    <row r="152" spans="1:200" x14ac:dyDescent="0.2">
      <c r="A152">
        <f>ROW(Source!A68)</f>
        <v>68</v>
      </c>
      <c r="B152">
        <v>34753101</v>
      </c>
      <c r="C152">
        <v>34753332</v>
      </c>
      <c r="D152">
        <v>31450127</v>
      </c>
      <c r="E152">
        <v>1</v>
      </c>
      <c r="F152">
        <v>1</v>
      </c>
      <c r="G152">
        <v>1</v>
      </c>
      <c r="H152">
        <v>3</v>
      </c>
      <c r="I152" t="s">
        <v>307</v>
      </c>
      <c r="J152" t="s">
        <v>308</v>
      </c>
      <c r="K152" t="s">
        <v>309</v>
      </c>
      <c r="L152">
        <v>1346</v>
      </c>
      <c r="N152">
        <v>1009</v>
      </c>
      <c r="O152" t="s">
        <v>34</v>
      </c>
      <c r="P152" t="s">
        <v>34</v>
      </c>
      <c r="Q152">
        <v>1</v>
      </c>
      <c r="W152">
        <v>0</v>
      </c>
      <c r="X152">
        <v>813963326</v>
      </c>
      <c r="Y152">
        <v>0.31</v>
      </c>
      <c r="AA152">
        <v>1.82</v>
      </c>
      <c r="AB152">
        <v>0</v>
      </c>
      <c r="AC152">
        <v>0</v>
      </c>
      <c r="AD152">
        <v>0</v>
      </c>
      <c r="AE152">
        <v>1.82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6</v>
      </c>
      <c r="AT152">
        <v>0.31</v>
      </c>
      <c r="AU152" t="s">
        <v>6</v>
      </c>
      <c r="AV152">
        <v>0</v>
      </c>
      <c r="AW152">
        <v>2</v>
      </c>
      <c r="AX152">
        <v>34753349</v>
      </c>
      <c r="AY152">
        <v>1</v>
      </c>
      <c r="AZ152">
        <v>0</v>
      </c>
      <c r="BA152">
        <v>152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Y152*Source!I68</f>
        <v>0.1178</v>
      </c>
      <c r="CY152">
        <f t="shared" si="16"/>
        <v>1.82</v>
      </c>
      <c r="CZ152">
        <f t="shared" si="17"/>
        <v>1.82</v>
      </c>
      <c r="DA152">
        <f t="shared" si="18"/>
        <v>1</v>
      </c>
      <c r="DB152">
        <v>0</v>
      </c>
      <c r="DH152">
        <f>Source!I68*SmtRes!Y152</f>
        <v>0.1178</v>
      </c>
      <c r="DI152">
        <f t="shared" si="19"/>
        <v>1.82</v>
      </c>
      <c r="DJ152">
        <f>EtalonRes!Y152</f>
        <v>1.82</v>
      </c>
      <c r="DK152">
        <f>Source!BC68</f>
        <v>1</v>
      </c>
      <c r="GQ152">
        <v>-1</v>
      </c>
      <c r="GR152">
        <v>-1</v>
      </c>
    </row>
    <row r="153" spans="1:200" x14ac:dyDescent="0.2">
      <c r="A153">
        <f>ROW(Source!A68)</f>
        <v>68</v>
      </c>
      <c r="B153">
        <v>34753101</v>
      </c>
      <c r="C153">
        <v>34753332</v>
      </c>
      <c r="D153">
        <v>31451016</v>
      </c>
      <c r="E153">
        <v>1</v>
      </c>
      <c r="F153">
        <v>1</v>
      </c>
      <c r="G153">
        <v>1</v>
      </c>
      <c r="H153">
        <v>3</v>
      </c>
      <c r="I153" t="s">
        <v>341</v>
      </c>
      <c r="J153" t="s">
        <v>342</v>
      </c>
      <c r="K153" t="s">
        <v>343</v>
      </c>
      <c r="L153">
        <v>1339</v>
      </c>
      <c r="N153">
        <v>1007</v>
      </c>
      <c r="O153" t="s">
        <v>100</v>
      </c>
      <c r="P153" t="s">
        <v>100</v>
      </c>
      <c r="Q153">
        <v>1</v>
      </c>
      <c r="W153">
        <v>0</v>
      </c>
      <c r="X153">
        <v>1795918813</v>
      </c>
      <c r="Y153">
        <v>2.3999999999999998E-3</v>
      </c>
      <c r="AA153">
        <v>74.58</v>
      </c>
      <c r="AB153">
        <v>0</v>
      </c>
      <c r="AC153">
        <v>0</v>
      </c>
      <c r="AD153">
        <v>0</v>
      </c>
      <c r="AE153">
        <v>74.58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6</v>
      </c>
      <c r="AT153">
        <v>2.3999999999999998E-3</v>
      </c>
      <c r="AU153" t="s">
        <v>6</v>
      </c>
      <c r="AV153">
        <v>0</v>
      </c>
      <c r="AW153">
        <v>2</v>
      </c>
      <c r="AX153">
        <v>34753350</v>
      </c>
      <c r="AY153">
        <v>1</v>
      </c>
      <c r="AZ153">
        <v>0</v>
      </c>
      <c r="BA153">
        <v>153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Y153*Source!I68</f>
        <v>9.1199999999999994E-4</v>
      </c>
      <c r="CY153">
        <f t="shared" si="16"/>
        <v>74.58</v>
      </c>
      <c r="CZ153">
        <f t="shared" si="17"/>
        <v>74.58</v>
      </c>
      <c r="DA153">
        <f t="shared" si="18"/>
        <v>1</v>
      </c>
      <c r="DB153">
        <v>0</v>
      </c>
      <c r="DH153">
        <f>Source!I68*SmtRes!Y153</f>
        <v>9.1199999999999994E-4</v>
      </c>
      <c r="DI153">
        <f t="shared" si="19"/>
        <v>74.58</v>
      </c>
      <c r="DJ153">
        <f>EtalonRes!Y153</f>
        <v>74.58</v>
      </c>
      <c r="DK153">
        <f>Source!BC68</f>
        <v>1</v>
      </c>
      <c r="GQ153">
        <v>-1</v>
      </c>
      <c r="GR153">
        <v>-1</v>
      </c>
    </row>
    <row r="154" spans="1:200" x14ac:dyDescent="0.2">
      <c r="A154">
        <f>ROW(Source!A68)</f>
        <v>68</v>
      </c>
      <c r="B154">
        <v>34753101</v>
      </c>
      <c r="C154">
        <v>34753332</v>
      </c>
      <c r="D154">
        <v>31482593</v>
      </c>
      <c r="E154">
        <v>1</v>
      </c>
      <c r="F154">
        <v>1</v>
      </c>
      <c r="G154">
        <v>1</v>
      </c>
      <c r="H154">
        <v>3</v>
      </c>
      <c r="I154" t="s">
        <v>358</v>
      </c>
      <c r="J154" t="s">
        <v>359</v>
      </c>
      <c r="K154" t="s">
        <v>360</v>
      </c>
      <c r="L154">
        <v>1348</v>
      </c>
      <c r="N154">
        <v>1009</v>
      </c>
      <c r="O154" t="s">
        <v>81</v>
      </c>
      <c r="P154" t="s">
        <v>81</v>
      </c>
      <c r="Q154">
        <v>1000</v>
      </c>
      <c r="W154">
        <v>0</v>
      </c>
      <c r="X154">
        <v>-1437304549</v>
      </c>
      <c r="Y154">
        <v>7.4999999999999997E-3</v>
      </c>
      <c r="AA154">
        <v>25764</v>
      </c>
      <c r="AB154">
        <v>0</v>
      </c>
      <c r="AC154">
        <v>0</v>
      </c>
      <c r="AD154">
        <v>0</v>
      </c>
      <c r="AE154">
        <v>25764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6</v>
      </c>
      <c r="AT154">
        <v>7.4999999999999997E-3</v>
      </c>
      <c r="AU154" t="s">
        <v>6</v>
      </c>
      <c r="AV154">
        <v>0</v>
      </c>
      <c r="AW154">
        <v>2</v>
      </c>
      <c r="AX154">
        <v>34753351</v>
      </c>
      <c r="AY154">
        <v>1</v>
      </c>
      <c r="AZ154">
        <v>0</v>
      </c>
      <c r="BA154">
        <v>154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Y154*Source!I68</f>
        <v>2.8500000000000001E-3</v>
      </c>
      <c r="CY154">
        <f t="shared" si="16"/>
        <v>25764</v>
      </c>
      <c r="CZ154">
        <f t="shared" si="17"/>
        <v>25764</v>
      </c>
      <c r="DA154">
        <f t="shared" si="18"/>
        <v>1</v>
      </c>
      <c r="DB154">
        <v>0</v>
      </c>
      <c r="DH154">
        <f>Source!I68*SmtRes!Y154</f>
        <v>2.8500000000000001E-3</v>
      </c>
      <c r="DI154">
        <f t="shared" si="19"/>
        <v>25764</v>
      </c>
      <c r="DJ154">
        <f>EtalonRes!Y154</f>
        <v>25764</v>
      </c>
      <c r="DK154">
        <f>Source!BC68</f>
        <v>1</v>
      </c>
      <c r="GQ154">
        <v>-1</v>
      </c>
      <c r="GR154">
        <v>-1</v>
      </c>
    </row>
    <row r="155" spans="1:200" x14ac:dyDescent="0.2">
      <c r="A155">
        <f>ROW(Source!A68)</f>
        <v>68</v>
      </c>
      <c r="B155">
        <v>34753101</v>
      </c>
      <c r="C155">
        <v>34753332</v>
      </c>
      <c r="D155">
        <v>31442177</v>
      </c>
      <c r="E155">
        <v>17</v>
      </c>
      <c r="F155">
        <v>1</v>
      </c>
      <c r="G155">
        <v>1</v>
      </c>
      <c r="H155">
        <v>3</v>
      </c>
      <c r="I155" t="s">
        <v>130</v>
      </c>
      <c r="J155" t="s">
        <v>6</v>
      </c>
      <c r="K155" t="s">
        <v>131</v>
      </c>
      <c r="L155">
        <v>1348</v>
      </c>
      <c r="N155">
        <v>1009</v>
      </c>
      <c r="O155" t="s">
        <v>81</v>
      </c>
      <c r="P155" t="s">
        <v>81</v>
      </c>
      <c r="Q155">
        <v>1000</v>
      </c>
      <c r="W155">
        <v>0</v>
      </c>
      <c r="X155">
        <v>84301199</v>
      </c>
      <c r="Y155">
        <v>1.8370000000000001E-2</v>
      </c>
      <c r="AA155">
        <v>31292.04</v>
      </c>
      <c r="AB155">
        <v>0</v>
      </c>
      <c r="AC155">
        <v>0</v>
      </c>
      <c r="AD155">
        <v>0</v>
      </c>
      <c r="AE155">
        <v>31292.04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0</v>
      </c>
      <c r="AP155">
        <v>1</v>
      </c>
      <c r="AQ155">
        <v>0</v>
      </c>
      <c r="AR155">
        <v>0</v>
      </c>
      <c r="AS155" t="s">
        <v>6</v>
      </c>
      <c r="AT155">
        <v>1.8370000000000001E-2</v>
      </c>
      <c r="AU155" t="s">
        <v>6</v>
      </c>
      <c r="AV155">
        <v>0</v>
      </c>
      <c r="AW155">
        <v>2</v>
      </c>
      <c r="AX155">
        <v>34753352</v>
      </c>
      <c r="AY155">
        <v>2</v>
      </c>
      <c r="AZ155">
        <v>16384</v>
      </c>
      <c r="BA155">
        <v>155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Y155*Source!I68</f>
        <v>6.9806E-3</v>
      </c>
      <c r="CY155">
        <f t="shared" si="16"/>
        <v>31292.04</v>
      </c>
      <c r="CZ155">
        <f t="shared" si="17"/>
        <v>31292.04</v>
      </c>
      <c r="DA155">
        <f t="shared" si="18"/>
        <v>1</v>
      </c>
      <c r="DB155">
        <v>0</v>
      </c>
      <c r="DH155">
        <f>Source!I68*SmtRes!Y155</f>
        <v>6.9806E-3</v>
      </c>
      <c r="DI155">
        <f t="shared" si="19"/>
        <v>31292.04</v>
      </c>
      <c r="DJ155">
        <f>EtalonRes!Y155</f>
        <v>0</v>
      </c>
      <c r="DK155">
        <f>Source!BC68</f>
        <v>1</v>
      </c>
      <c r="GP155">
        <v>1</v>
      </c>
      <c r="GQ155">
        <v>-1</v>
      </c>
      <c r="GR155">
        <v>-1</v>
      </c>
    </row>
    <row r="156" spans="1:200" x14ac:dyDescent="0.2">
      <c r="A156">
        <f>ROW(Source!A68)</f>
        <v>68</v>
      </c>
      <c r="B156">
        <v>34753101</v>
      </c>
      <c r="C156">
        <v>34753332</v>
      </c>
      <c r="D156">
        <v>31483554</v>
      </c>
      <c r="E156">
        <v>1</v>
      </c>
      <c r="F156">
        <v>1</v>
      </c>
      <c r="G156">
        <v>1</v>
      </c>
      <c r="H156">
        <v>3</v>
      </c>
      <c r="I156" t="s">
        <v>361</v>
      </c>
      <c r="J156" t="s">
        <v>362</v>
      </c>
      <c r="K156" t="s">
        <v>363</v>
      </c>
      <c r="L156">
        <v>1348</v>
      </c>
      <c r="N156">
        <v>1009</v>
      </c>
      <c r="O156" t="s">
        <v>81</v>
      </c>
      <c r="P156" t="s">
        <v>81</v>
      </c>
      <c r="Q156">
        <v>1000</v>
      </c>
      <c r="W156">
        <v>0</v>
      </c>
      <c r="X156">
        <v>293380687</v>
      </c>
      <c r="Y156">
        <v>1.1299999999999999E-2</v>
      </c>
      <c r="AA156">
        <v>26230</v>
      </c>
      <c r="AB156">
        <v>0</v>
      </c>
      <c r="AC156">
        <v>0</v>
      </c>
      <c r="AD156">
        <v>0</v>
      </c>
      <c r="AE156">
        <v>26230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6</v>
      </c>
      <c r="AT156">
        <v>1.1299999999999999E-2</v>
      </c>
      <c r="AU156" t="s">
        <v>6</v>
      </c>
      <c r="AV156">
        <v>0</v>
      </c>
      <c r="AW156">
        <v>2</v>
      </c>
      <c r="AX156">
        <v>34753353</v>
      </c>
      <c r="AY156">
        <v>1</v>
      </c>
      <c r="AZ156">
        <v>0</v>
      </c>
      <c r="BA156">
        <v>156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Y156*Source!I68</f>
        <v>4.2940000000000001E-3</v>
      </c>
      <c r="CY156">
        <f t="shared" si="16"/>
        <v>26230</v>
      </c>
      <c r="CZ156">
        <f t="shared" si="17"/>
        <v>26230</v>
      </c>
      <c r="DA156">
        <f t="shared" si="18"/>
        <v>1</v>
      </c>
      <c r="DB156">
        <v>0</v>
      </c>
      <c r="DH156">
        <f>Source!I68*SmtRes!Y156</f>
        <v>4.2940000000000001E-3</v>
      </c>
      <c r="DI156">
        <f t="shared" si="19"/>
        <v>26230</v>
      </c>
      <c r="DJ156">
        <f>EtalonRes!Y156</f>
        <v>26230</v>
      </c>
      <c r="DK156">
        <f>Source!BC68</f>
        <v>1</v>
      </c>
      <c r="GQ156">
        <v>-1</v>
      </c>
      <c r="GR156">
        <v>-1</v>
      </c>
    </row>
    <row r="157" spans="1:200" x14ac:dyDescent="0.2">
      <c r="A157">
        <f>ROW(Source!A68)</f>
        <v>68</v>
      </c>
      <c r="B157">
        <v>34753101</v>
      </c>
      <c r="C157">
        <v>34753332</v>
      </c>
      <c r="D157">
        <v>31483820</v>
      </c>
      <c r="E157">
        <v>1</v>
      </c>
      <c r="F157">
        <v>1</v>
      </c>
      <c r="G157">
        <v>1</v>
      </c>
      <c r="H157">
        <v>3</v>
      </c>
      <c r="I157" t="s">
        <v>364</v>
      </c>
      <c r="J157" t="s">
        <v>365</v>
      </c>
      <c r="K157" t="s">
        <v>366</v>
      </c>
      <c r="L157">
        <v>1348</v>
      </c>
      <c r="N157">
        <v>1009</v>
      </c>
      <c r="O157" t="s">
        <v>81</v>
      </c>
      <c r="P157" t="s">
        <v>81</v>
      </c>
      <c r="Q157">
        <v>1000</v>
      </c>
      <c r="W157">
        <v>0</v>
      </c>
      <c r="X157">
        <v>1851784219</v>
      </c>
      <c r="Y157">
        <v>5.0999999999999997E-2</v>
      </c>
      <c r="AA157">
        <v>2898.5</v>
      </c>
      <c r="AB157">
        <v>0</v>
      </c>
      <c r="AC157">
        <v>0</v>
      </c>
      <c r="AD157">
        <v>0</v>
      </c>
      <c r="AE157">
        <v>2898.5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6</v>
      </c>
      <c r="AT157">
        <v>5.0999999999999997E-2</v>
      </c>
      <c r="AU157" t="s">
        <v>6</v>
      </c>
      <c r="AV157">
        <v>0</v>
      </c>
      <c r="AW157">
        <v>2</v>
      </c>
      <c r="AX157">
        <v>34753354</v>
      </c>
      <c r="AY157">
        <v>1</v>
      </c>
      <c r="AZ157">
        <v>0</v>
      </c>
      <c r="BA157">
        <v>157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Y157*Source!I68</f>
        <v>1.9379999999999998E-2</v>
      </c>
      <c r="CY157">
        <f t="shared" si="16"/>
        <v>2898.5</v>
      </c>
      <c r="CZ157">
        <f t="shared" si="17"/>
        <v>2898.5</v>
      </c>
      <c r="DA157">
        <f t="shared" si="18"/>
        <v>1</v>
      </c>
      <c r="DB157">
        <v>0</v>
      </c>
      <c r="DH157">
        <f>Source!I68*SmtRes!Y157</f>
        <v>1.9379999999999998E-2</v>
      </c>
      <c r="DI157">
        <f t="shared" si="19"/>
        <v>2898.5</v>
      </c>
      <c r="DJ157">
        <f>EtalonRes!Y157</f>
        <v>2898.5</v>
      </c>
      <c r="DK157">
        <f>Source!BC68</f>
        <v>1</v>
      </c>
      <c r="GQ157">
        <v>-1</v>
      </c>
      <c r="GR157">
        <v>-1</v>
      </c>
    </row>
    <row r="158" spans="1:200" x14ac:dyDescent="0.2">
      <c r="A158">
        <f>ROW(Source!A69)</f>
        <v>69</v>
      </c>
      <c r="B158">
        <v>34753102</v>
      </c>
      <c r="C158">
        <v>34753332</v>
      </c>
      <c r="D158">
        <v>31709544</v>
      </c>
      <c r="E158">
        <v>1</v>
      </c>
      <c r="F158">
        <v>1</v>
      </c>
      <c r="G158">
        <v>1</v>
      </c>
      <c r="H158">
        <v>1</v>
      </c>
      <c r="I158" t="s">
        <v>353</v>
      </c>
      <c r="J158" t="s">
        <v>6</v>
      </c>
      <c r="K158" t="s">
        <v>354</v>
      </c>
      <c r="L158">
        <v>1191</v>
      </c>
      <c r="N158">
        <v>1013</v>
      </c>
      <c r="O158" t="s">
        <v>266</v>
      </c>
      <c r="P158" t="s">
        <v>266</v>
      </c>
      <c r="Q158">
        <v>1</v>
      </c>
      <c r="W158">
        <v>0</v>
      </c>
      <c r="X158">
        <v>145020957</v>
      </c>
      <c r="Y158">
        <v>51.01</v>
      </c>
      <c r="AA158">
        <v>0</v>
      </c>
      <c r="AB158">
        <v>0</v>
      </c>
      <c r="AC158">
        <v>0</v>
      </c>
      <c r="AD158">
        <v>61.49</v>
      </c>
      <c r="AE158">
        <v>0</v>
      </c>
      <c r="AF158">
        <v>0</v>
      </c>
      <c r="AG158">
        <v>0</v>
      </c>
      <c r="AH158">
        <v>9.07</v>
      </c>
      <c r="AI158">
        <v>1</v>
      </c>
      <c r="AJ158">
        <v>1</v>
      </c>
      <c r="AK158">
        <v>1</v>
      </c>
      <c r="AL158">
        <v>6.78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6</v>
      </c>
      <c r="AT158">
        <v>51.01</v>
      </c>
      <c r="AU158" t="s">
        <v>6</v>
      </c>
      <c r="AV158">
        <v>1</v>
      </c>
      <c r="AW158">
        <v>2</v>
      </c>
      <c r="AX158">
        <v>34753344</v>
      </c>
      <c r="AY158">
        <v>1</v>
      </c>
      <c r="AZ158">
        <v>0</v>
      </c>
      <c r="BA158">
        <v>158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Y158*Source!I69</f>
        <v>19.383800000000001</v>
      </c>
      <c r="CY158">
        <f>AD158</f>
        <v>61.49</v>
      </c>
      <c r="CZ158">
        <f>AH158</f>
        <v>9.07</v>
      </c>
      <c r="DA158">
        <f>AL158</f>
        <v>6.78</v>
      </c>
      <c r="DB158">
        <v>0</v>
      </c>
      <c r="GQ158">
        <v>-1</v>
      </c>
      <c r="GR158">
        <v>-1</v>
      </c>
    </row>
    <row r="159" spans="1:200" x14ac:dyDescent="0.2">
      <c r="A159">
        <f>ROW(Source!A69)</f>
        <v>69</v>
      </c>
      <c r="B159">
        <v>34753102</v>
      </c>
      <c r="C159">
        <v>34753332</v>
      </c>
      <c r="D159">
        <v>31709492</v>
      </c>
      <c r="E159">
        <v>1</v>
      </c>
      <c r="F159">
        <v>1</v>
      </c>
      <c r="G159">
        <v>1</v>
      </c>
      <c r="H159">
        <v>1</v>
      </c>
      <c r="I159" t="s">
        <v>267</v>
      </c>
      <c r="J159" t="s">
        <v>6</v>
      </c>
      <c r="K159" t="s">
        <v>268</v>
      </c>
      <c r="L159">
        <v>1191</v>
      </c>
      <c r="N159">
        <v>1013</v>
      </c>
      <c r="O159" t="s">
        <v>266</v>
      </c>
      <c r="P159" t="s">
        <v>266</v>
      </c>
      <c r="Q159">
        <v>1</v>
      </c>
      <c r="W159">
        <v>0</v>
      </c>
      <c r="X159">
        <v>-1417349443</v>
      </c>
      <c r="Y159">
        <v>0.12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6.78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6</v>
      </c>
      <c r="AT159">
        <v>0.12</v>
      </c>
      <c r="AU159" t="s">
        <v>6</v>
      </c>
      <c r="AV159">
        <v>2</v>
      </c>
      <c r="AW159">
        <v>2</v>
      </c>
      <c r="AX159">
        <v>34753345</v>
      </c>
      <c r="AY159">
        <v>1</v>
      </c>
      <c r="AZ159">
        <v>0</v>
      </c>
      <c r="BA159">
        <v>159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Y159*Source!I69</f>
        <v>4.5600000000000002E-2</v>
      </c>
      <c r="CY159">
        <f>AD159</f>
        <v>0</v>
      </c>
      <c r="CZ159">
        <f>AH159</f>
        <v>0</v>
      </c>
      <c r="DA159">
        <f>AL159</f>
        <v>1</v>
      </c>
      <c r="DB159">
        <v>0</v>
      </c>
      <c r="GQ159">
        <v>-1</v>
      </c>
      <c r="GR159">
        <v>-1</v>
      </c>
    </row>
    <row r="160" spans="1:200" x14ac:dyDescent="0.2">
      <c r="A160">
        <f>ROW(Source!A69)</f>
        <v>69</v>
      </c>
      <c r="B160">
        <v>34753102</v>
      </c>
      <c r="C160">
        <v>34753332</v>
      </c>
      <c r="D160">
        <v>31527047</v>
      </c>
      <c r="E160">
        <v>1</v>
      </c>
      <c r="F160">
        <v>1</v>
      </c>
      <c r="G160">
        <v>1</v>
      </c>
      <c r="H160">
        <v>2</v>
      </c>
      <c r="I160" t="s">
        <v>269</v>
      </c>
      <c r="J160" t="s">
        <v>270</v>
      </c>
      <c r="K160" t="s">
        <v>271</v>
      </c>
      <c r="L160">
        <v>1368</v>
      </c>
      <c r="N160">
        <v>1011</v>
      </c>
      <c r="O160" t="s">
        <v>272</v>
      </c>
      <c r="P160" t="s">
        <v>272</v>
      </c>
      <c r="Q160">
        <v>1</v>
      </c>
      <c r="W160">
        <v>0</v>
      </c>
      <c r="X160">
        <v>1188625873</v>
      </c>
      <c r="Y160">
        <v>0.01</v>
      </c>
      <c r="AA160">
        <v>0</v>
      </c>
      <c r="AB160">
        <v>211.94</v>
      </c>
      <c r="AC160">
        <v>13.5</v>
      </c>
      <c r="AD160">
        <v>0</v>
      </c>
      <c r="AE160">
        <v>0</v>
      </c>
      <c r="AF160">
        <v>31.26</v>
      </c>
      <c r="AG160">
        <v>13.5</v>
      </c>
      <c r="AH160">
        <v>0</v>
      </c>
      <c r="AI160">
        <v>1</v>
      </c>
      <c r="AJ160">
        <v>6.78</v>
      </c>
      <c r="AK160">
        <v>1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6</v>
      </c>
      <c r="AT160">
        <v>0.01</v>
      </c>
      <c r="AU160" t="s">
        <v>6</v>
      </c>
      <c r="AV160">
        <v>0</v>
      </c>
      <c r="AW160">
        <v>2</v>
      </c>
      <c r="AX160">
        <v>34753346</v>
      </c>
      <c r="AY160">
        <v>1</v>
      </c>
      <c r="AZ160">
        <v>0</v>
      </c>
      <c r="BA160">
        <v>160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Y160*Source!I69</f>
        <v>3.8E-3</v>
      </c>
      <c r="CY160">
        <f>AB160</f>
        <v>211.94</v>
      </c>
      <c r="CZ160">
        <f>AF160</f>
        <v>31.26</v>
      </c>
      <c r="DA160">
        <f>AJ160</f>
        <v>6.78</v>
      </c>
      <c r="DB160">
        <v>0</v>
      </c>
      <c r="GQ160">
        <v>-1</v>
      </c>
      <c r="GR160">
        <v>-1</v>
      </c>
    </row>
    <row r="161" spans="1:200" x14ac:dyDescent="0.2">
      <c r="A161">
        <f>ROW(Source!A69)</f>
        <v>69</v>
      </c>
      <c r="B161">
        <v>34753102</v>
      </c>
      <c r="C161">
        <v>34753332</v>
      </c>
      <c r="D161">
        <v>31528142</v>
      </c>
      <c r="E161">
        <v>1</v>
      </c>
      <c r="F161">
        <v>1</v>
      </c>
      <c r="G161">
        <v>1</v>
      </c>
      <c r="H161">
        <v>2</v>
      </c>
      <c r="I161" t="s">
        <v>273</v>
      </c>
      <c r="J161" t="s">
        <v>274</v>
      </c>
      <c r="K161" t="s">
        <v>275</v>
      </c>
      <c r="L161">
        <v>1368</v>
      </c>
      <c r="N161">
        <v>1011</v>
      </c>
      <c r="O161" t="s">
        <v>272</v>
      </c>
      <c r="P161" t="s">
        <v>272</v>
      </c>
      <c r="Q161">
        <v>1</v>
      </c>
      <c r="W161">
        <v>0</v>
      </c>
      <c r="X161">
        <v>1372534845</v>
      </c>
      <c r="Y161">
        <v>0.11</v>
      </c>
      <c r="AA161">
        <v>0</v>
      </c>
      <c r="AB161">
        <v>445.51</v>
      </c>
      <c r="AC161">
        <v>11.6</v>
      </c>
      <c r="AD161">
        <v>0</v>
      </c>
      <c r="AE161">
        <v>0</v>
      </c>
      <c r="AF161">
        <v>65.709999999999994</v>
      </c>
      <c r="AG161">
        <v>11.6</v>
      </c>
      <c r="AH161">
        <v>0</v>
      </c>
      <c r="AI161">
        <v>1</v>
      </c>
      <c r="AJ161">
        <v>6.78</v>
      </c>
      <c r="AK161">
        <v>1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6</v>
      </c>
      <c r="AT161">
        <v>0.11</v>
      </c>
      <c r="AU161" t="s">
        <v>6</v>
      </c>
      <c r="AV161">
        <v>0</v>
      </c>
      <c r="AW161">
        <v>2</v>
      </c>
      <c r="AX161">
        <v>34753347</v>
      </c>
      <c r="AY161">
        <v>1</v>
      </c>
      <c r="AZ161">
        <v>0</v>
      </c>
      <c r="BA161">
        <v>161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Y161*Source!I69</f>
        <v>4.1800000000000004E-2</v>
      </c>
      <c r="CY161">
        <f>AB161</f>
        <v>445.51</v>
      </c>
      <c r="CZ161">
        <f>AF161</f>
        <v>65.709999999999994</v>
      </c>
      <c r="DA161">
        <f>AJ161</f>
        <v>6.78</v>
      </c>
      <c r="DB161">
        <v>0</v>
      </c>
      <c r="GQ161">
        <v>-1</v>
      </c>
      <c r="GR161">
        <v>-1</v>
      </c>
    </row>
    <row r="162" spans="1:200" x14ac:dyDescent="0.2">
      <c r="A162">
        <f>ROW(Source!A69)</f>
        <v>69</v>
      </c>
      <c r="B162">
        <v>34753102</v>
      </c>
      <c r="C162">
        <v>34753332</v>
      </c>
      <c r="D162">
        <v>31449791</v>
      </c>
      <c r="E162">
        <v>1</v>
      </c>
      <c r="F162">
        <v>1</v>
      </c>
      <c r="G162">
        <v>1</v>
      </c>
      <c r="H162">
        <v>3</v>
      </c>
      <c r="I162" t="s">
        <v>355</v>
      </c>
      <c r="J162" t="s">
        <v>356</v>
      </c>
      <c r="K162" t="s">
        <v>357</v>
      </c>
      <c r="L162">
        <v>1327</v>
      </c>
      <c r="N162">
        <v>1005</v>
      </c>
      <c r="O162" t="s">
        <v>26</v>
      </c>
      <c r="P162" t="s">
        <v>26</v>
      </c>
      <c r="Q162">
        <v>1</v>
      </c>
      <c r="W162">
        <v>0</v>
      </c>
      <c r="X162">
        <v>-1987926685</v>
      </c>
      <c r="Y162">
        <v>0.84</v>
      </c>
      <c r="AA162">
        <v>490.33</v>
      </c>
      <c r="AB162">
        <v>0</v>
      </c>
      <c r="AC162">
        <v>0</v>
      </c>
      <c r="AD162">
        <v>0</v>
      </c>
      <c r="AE162">
        <v>72.319999999999993</v>
      </c>
      <c r="AF162">
        <v>0</v>
      </c>
      <c r="AG162">
        <v>0</v>
      </c>
      <c r="AH162">
        <v>0</v>
      </c>
      <c r="AI162">
        <v>6.78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6</v>
      </c>
      <c r="AT162">
        <v>0.84</v>
      </c>
      <c r="AU162" t="s">
        <v>6</v>
      </c>
      <c r="AV162">
        <v>0</v>
      </c>
      <c r="AW162">
        <v>2</v>
      </c>
      <c r="AX162">
        <v>34753348</v>
      </c>
      <c r="AY162">
        <v>1</v>
      </c>
      <c r="AZ162">
        <v>0</v>
      </c>
      <c r="BA162">
        <v>162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Y162*Source!I69</f>
        <v>0.31919999999999998</v>
      </c>
      <c r="CY162">
        <f t="shared" ref="CY162:CY168" si="20">AA162</f>
        <v>490.33</v>
      </c>
      <c r="CZ162">
        <f t="shared" ref="CZ162:CZ168" si="21">AE162</f>
        <v>72.319999999999993</v>
      </c>
      <c r="DA162">
        <f t="shared" ref="DA162:DA168" si="22">AI162</f>
        <v>6.78</v>
      </c>
      <c r="DB162">
        <v>0</v>
      </c>
      <c r="DH162">
        <f>Source!I69*SmtRes!Y162</f>
        <v>0.31919999999999998</v>
      </c>
      <c r="DI162">
        <f t="shared" ref="DI162:DI168" si="23">AA162</f>
        <v>490.33</v>
      </c>
      <c r="DJ162">
        <f>EtalonRes!Y162</f>
        <v>72.319999999999993</v>
      </c>
      <c r="DK162">
        <f>Source!BC69</f>
        <v>6.78</v>
      </c>
      <c r="GQ162">
        <v>-1</v>
      </c>
      <c r="GR162">
        <v>-1</v>
      </c>
    </row>
    <row r="163" spans="1:200" x14ac:dyDescent="0.2">
      <c r="A163">
        <f>ROW(Source!A69)</f>
        <v>69</v>
      </c>
      <c r="B163">
        <v>34753102</v>
      </c>
      <c r="C163">
        <v>34753332</v>
      </c>
      <c r="D163">
        <v>31450127</v>
      </c>
      <c r="E163">
        <v>1</v>
      </c>
      <c r="F163">
        <v>1</v>
      </c>
      <c r="G163">
        <v>1</v>
      </c>
      <c r="H163">
        <v>3</v>
      </c>
      <c r="I163" t="s">
        <v>307</v>
      </c>
      <c r="J163" t="s">
        <v>308</v>
      </c>
      <c r="K163" t="s">
        <v>309</v>
      </c>
      <c r="L163">
        <v>1346</v>
      </c>
      <c r="N163">
        <v>1009</v>
      </c>
      <c r="O163" t="s">
        <v>34</v>
      </c>
      <c r="P163" t="s">
        <v>34</v>
      </c>
      <c r="Q163">
        <v>1</v>
      </c>
      <c r="W163">
        <v>0</v>
      </c>
      <c r="X163">
        <v>813963326</v>
      </c>
      <c r="Y163">
        <v>0.31</v>
      </c>
      <c r="AA163">
        <v>12.34</v>
      </c>
      <c r="AB163">
        <v>0</v>
      </c>
      <c r="AC163">
        <v>0</v>
      </c>
      <c r="AD163">
        <v>0</v>
      </c>
      <c r="AE163">
        <v>1.82</v>
      </c>
      <c r="AF163">
        <v>0</v>
      </c>
      <c r="AG163">
        <v>0</v>
      </c>
      <c r="AH163">
        <v>0</v>
      </c>
      <c r="AI163">
        <v>6.78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6</v>
      </c>
      <c r="AT163">
        <v>0.31</v>
      </c>
      <c r="AU163" t="s">
        <v>6</v>
      </c>
      <c r="AV163">
        <v>0</v>
      </c>
      <c r="AW163">
        <v>2</v>
      </c>
      <c r="AX163">
        <v>34753349</v>
      </c>
      <c r="AY163">
        <v>1</v>
      </c>
      <c r="AZ163">
        <v>0</v>
      </c>
      <c r="BA163">
        <v>163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Y163*Source!I69</f>
        <v>0.1178</v>
      </c>
      <c r="CY163">
        <f t="shared" si="20"/>
        <v>12.34</v>
      </c>
      <c r="CZ163">
        <f t="shared" si="21"/>
        <v>1.82</v>
      </c>
      <c r="DA163">
        <f t="shared" si="22"/>
        <v>6.78</v>
      </c>
      <c r="DB163">
        <v>0</v>
      </c>
      <c r="DH163">
        <f>Source!I69*SmtRes!Y163</f>
        <v>0.1178</v>
      </c>
      <c r="DI163">
        <f t="shared" si="23"/>
        <v>12.34</v>
      </c>
      <c r="DJ163">
        <f>EtalonRes!Y163</f>
        <v>1.82</v>
      </c>
      <c r="DK163">
        <f>Source!BC69</f>
        <v>6.78</v>
      </c>
      <c r="GQ163">
        <v>-1</v>
      </c>
      <c r="GR163">
        <v>-1</v>
      </c>
    </row>
    <row r="164" spans="1:200" x14ac:dyDescent="0.2">
      <c r="A164">
        <f>ROW(Source!A69)</f>
        <v>69</v>
      </c>
      <c r="B164">
        <v>34753102</v>
      </c>
      <c r="C164">
        <v>34753332</v>
      </c>
      <c r="D164">
        <v>31451016</v>
      </c>
      <c r="E164">
        <v>1</v>
      </c>
      <c r="F164">
        <v>1</v>
      </c>
      <c r="G164">
        <v>1</v>
      </c>
      <c r="H164">
        <v>3</v>
      </c>
      <c r="I164" t="s">
        <v>341</v>
      </c>
      <c r="J164" t="s">
        <v>342</v>
      </c>
      <c r="K164" t="s">
        <v>343</v>
      </c>
      <c r="L164">
        <v>1339</v>
      </c>
      <c r="N164">
        <v>1007</v>
      </c>
      <c r="O164" t="s">
        <v>100</v>
      </c>
      <c r="P164" t="s">
        <v>100</v>
      </c>
      <c r="Q164">
        <v>1</v>
      </c>
      <c r="W164">
        <v>0</v>
      </c>
      <c r="X164">
        <v>1795918813</v>
      </c>
      <c r="Y164">
        <v>2.3999999999999998E-3</v>
      </c>
      <c r="AA164">
        <v>505.65</v>
      </c>
      <c r="AB164">
        <v>0</v>
      </c>
      <c r="AC164">
        <v>0</v>
      </c>
      <c r="AD164">
        <v>0</v>
      </c>
      <c r="AE164">
        <v>74.58</v>
      </c>
      <c r="AF164">
        <v>0</v>
      </c>
      <c r="AG164">
        <v>0</v>
      </c>
      <c r="AH164">
        <v>0</v>
      </c>
      <c r="AI164">
        <v>6.78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6</v>
      </c>
      <c r="AT164">
        <v>2.3999999999999998E-3</v>
      </c>
      <c r="AU164" t="s">
        <v>6</v>
      </c>
      <c r="AV164">
        <v>0</v>
      </c>
      <c r="AW164">
        <v>2</v>
      </c>
      <c r="AX164">
        <v>34753350</v>
      </c>
      <c r="AY164">
        <v>1</v>
      </c>
      <c r="AZ164">
        <v>0</v>
      </c>
      <c r="BA164">
        <v>164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Y164*Source!I69</f>
        <v>9.1199999999999994E-4</v>
      </c>
      <c r="CY164">
        <f t="shared" si="20"/>
        <v>505.65</v>
      </c>
      <c r="CZ164">
        <f t="shared" si="21"/>
        <v>74.58</v>
      </c>
      <c r="DA164">
        <f t="shared" si="22"/>
        <v>6.78</v>
      </c>
      <c r="DB164">
        <v>0</v>
      </c>
      <c r="DH164">
        <f>Source!I69*SmtRes!Y164</f>
        <v>9.1199999999999994E-4</v>
      </c>
      <c r="DI164">
        <f t="shared" si="23"/>
        <v>505.65</v>
      </c>
      <c r="DJ164">
        <f>EtalonRes!Y164</f>
        <v>74.58</v>
      </c>
      <c r="DK164">
        <f>Source!BC69</f>
        <v>6.78</v>
      </c>
      <c r="GQ164">
        <v>-1</v>
      </c>
      <c r="GR164">
        <v>-1</v>
      </c>
    </row>
    <row r="165" spans="1:200" x14ac:dyDescent="0.2">
      <c r="A165">
        <f>ROW(Source!A69)</f>
        <v>69</v>
      </c>
      <c r="B165">
        <v>34753102</v>
      </c>
      <c r="C165">
        <v>34753332</v>
      </c>
      <c r="D165">
        <v>31482593</v>
      </c>
      <c r="E165">
        <v>1</v>
      </c>
      <c r="F165">
        <v>1</v>
      </c>
      <c r="G165">
        <v>1</v>
      </c>
      <c r="H165">
        <v>3</v>
      </c>
      <c r="I165" t="s">
        <v>358</v>
      </c>
      <c r="J165" t="s">
        <v>359</v>
      </c>
      <c r="K165" t="s">
        <v>360</v>
      </c>
      <c r="L165">
        <v>1348</v>
      </c>
      <c r="N165">
        <v>1009</v>
      </c>
      <c r="O165" t="s">
        <v>81</v>
      </c>
      <c r="P165" t="s">
        <v>81</v>
      </c>
      <c r="Q165">
        <v>1000</v>
      </c>
      <c r="W165">
        <v>0</v>
      </c>
      <c r="X165">
        <v>-1437304549</v>
      </c>
      <c r="Y165">
        <v>7.4999999999999997E-3</v>
      </c>
      <c r="AA165">
        <v>174679.92</v>
      </c>
      <c r="AB165">
        <v>0</v>
      </c>
      <c r="AC165">
        <v>0</v>
      </c>
      <c r="AD165">
        <v>0</v>
      </c>
      <c r="AE165">
        <v>25764</v>
      </c>
      <c r="AF165">
        <v>0</v>
      </c>
      <c r="AG165">
        <v>0</v>
      </c>
      <c r="AH165">
        <v>0</v>
      </c>
      <c r="AI165">
        <v>6.78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6</v>
      </c>
      <c r="AT165">
        <v>7.4999999999999997E-3</v>
      </c>
      <c r="AU165" t="s">
        <v>6</v>
      </c>
      <c r="AV165">
        <v>0</v>
      </c>
      <c r="AW165">
        <v>2</v>
      </c>
      <c r="AX165">
        <v>34753351</v>
      </c>
      <c r="AY165">
        <v>1</v>
      </c>
      <c r="AZ165">
        <v>0</v>
      </c>
      <c r="BA165">
        <v>165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Y165*Source!I69</f>
        <v>2.8500000000000001E-3</v>
      </c>
      <c r="CY165">
        <f t="shared" si="20"/>
        <v>174679.92</v>
      </c>
      <c r="CZ165">
        <f t="shared" si="21"/>
        <v>25764</v>
      </c>
      <c r="DA165">
        <f t="shared" si="22"/>
        <v>6.78</v>
      </c>
      <c r="DB165">
        <v>0</v>
      </c>
      <c r="DH165">
        <f>Source!I69*SmtRes!Y165</f>
        <v>2.8500000000000001E-3</v>
      </c>
      <c r="DI165">
        <f t="shared" si="23"/>
        <v>174679.92</v>
      </c>
      <c r="DJ165">
        <f>EtalonRes!Y165</f>
        <v>25764</v>
      </c>
      <c r="DK165">
        <f>Source!BC69</f>
        <v>6.78</v>
      </c>
      <c r="GQ165">
        <v>-1</v>
      </c>
      <c r="GR165">
        <v>-1</v>
      </c>
    </row>
    <row r="166" spans="1:200" x14ac:dyDescent="0.2">
      <c r="A166">
        <f>ROW(Source!A69)</f>
        <v>69</v>
      </c>
      <c r="B166">
        <v>34753102</v>
      </c>
      <c r="C166">
        <v>34753332</v>
      </c>
      <c r="D166">
        <v>31442177</v>
      </c>
      <c r="E166">
        <v>17</v>
      </c>
      <c r="F166">
        <v>1</v>
      </c>
      <c r="G166">
        <v>1</v>
      </c>
      <c r="H166">
        <v>3</v>
      </c>
      <c r="I166" t="s">
        <v>130</v>
      </c>
      <c r="J166" t="s">
        <v>6</v>
      </c>
      <c r="K166" t="s">
        <v>131</v>
      </c>
      <c r="L166">
        <v>1348</v>
      </c>
      <c r="N166">
        <v>1009</v>
      </c>
      <c r="O166" t="s">
        <v>81</v>
      </c>
      <c r="P166" t="s">
        <v>81</v>
      </c>
      <c r="Q166">
        <v>1000</v>
      </c>
      <c r="W166">
        <v>0</v>
      </c>
      <c r="X166">
        <v>84301199</v>
      </c>
      <c r="Y166">
        <v>1.8370000000000001E-2</v>
      </c>
      <c r="AA166">
        <v>208000</v>
      </c>
      <c r="AB166">
        <v>0</v>
      </c>
      <c r="AC166">
        <v>0</v>
      </c>
      <c r="AD166">
        <v>0</v>
      </c>
      <c r="AE166">
        <v>31292.04</v>
      </c>
      <c r="AF166">
        <v>0</v>
      </c>
      <c r="AG166">
        <v>0</v>
      </c>
      <c r="AH166">
        <v>0</v>
      </c>
      <c r="AI166">
        <v>6.78</v>
      </c>
      <c r="AJ166">
        <v>1</v>
      </c>
      <c r="AK166">
        <v>1</v>
      </c>
      <c r="AL166">
        <v>1</v>
      </c>
      <c r="AN166">
        <v>0</v>
      </c>
      <c r="AO166">
        <v>0</v>
      </c>
      <c r="AP166">
        <v>1</v>
      </c>
      <c r="AQ166">
        <v>0</v>
      </c>
      <c r="AR166">
        <v>0</v>
      </c>
      <c r="AS166" t="s">
        <v>6</v>
      </c>
      <c r="AT166">
        <v>1.8370000000000001E-2</v>
      </c>
      <c r="AU166" t="s">
        <v>6</v>
      </c>
      <c r="AV166">
        <v>0</v>
      </c>
      <c r="AW166">
        <v>2</v>
      </c>
      <c r="AX166">
        <v>34753352</v>
      </c>
      <c r="AY166">
        <v>2</v>
      </c>
      <c r="AZ166">
        <v>16384</v>
      </c>
      <c r="BA166">
        <v>166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Y166*Source!I69</f>
        <v>6.9806E-3</v>
      </c>
      <c r="CY166">
        <f t="shared" si="20"/>
        <v>208000</v>
      </c>
      <c r="CZ166">
        <f t="shared" si="21"/>
        <v>31292.04</v>
      </c>
      <c r="DA166">
        <f t="shared" si="22"/>
        <v>6.78</v>
      </c>
      <c r="DB166">
        <v>0</v>
      </c>
      <c r="DH166">
        <f>Source!I69*SmtRes!Y166</f>
        <v>6.9806E-3</v>
      </c>
      <c r="DI166">
        <f t="shared" si="23"/>
        <v>208000</v>
      </c>
      <c r="DJ166">
        <f>EtalonRes!Y166</f>
        <v>0</v>
      </c>
      <c r="DK166">
        <f>Source!BC69</f>
        <v>6.78</v>
      </c>
      <c r="GP166">
        <v>1</v>
      </c>
      <c r="GQ166">
        <v>-1</v>
      </c>
      <c r="GR166">
        <v>-1</v>
      </c>
    </row>
    <row r="167" spans="1:200" x14ac:dyDescent="0.2">
      <c r="A167">
        <f>ROW(Source!A69)</f>
        <v>69</v>
      </c>
      <c r="B167">
        <v>34753102</v>
      </c>
      <c r="C167">
        <v>34753332</v>
      </c>
      <c r="D167">
        <v>31483554</v>
      </c>
      <c r="E167">
        <v>1</v>
      </c>
      <c r="F167">
        <v>1</v>
      </c>
      <c r="G167">
        <v>1</v>
      </c>
      <c r="H167">
        <v>3</v>
      </c>
      <c r="I167" t="s">
        <v>361</v>
      </c>
      <c r="J167" t="s">
        <v>362</v>
      </c>
      <c r="K167" t="s">
        <v>363</v>
      </c>
      <c r="L167">
        <v>1348</v>
      </c>
      <c r="N167">
        <v>1009</v>
      </c>
      <c r="O167" t="s">
        <v>81</v>
      </c>
      <c r="P167" t="s">
        <v>81</v>
      </c>
      <c r="Q167">
        <v>1000</v>
      </c>
      <c r="W167">
        <v>0</v>
      </c>
      <c r="X167">
        <v>293380687</v>
      </c>
      <c r="Y167">
        <v>1.1299999999999999E-2</v>
      </c>
      <c r="AA167">
        <v>177839.4</v>
      </c>
      <c r="AB167">
        <v>0</v>
      </c>
      <c r="AC167">
        <v>0</v>
      </c>
      <c r="AD167">
        <v>0</v>
      </c>
      <c r="AE167">
        <v>26230</v>
      </c>
      <c r="AF167">
        <v>0</v>
      </c>
      <c r="AG167">
        <v>0</v>
      </c>
      <c r="AH167">
        <v>0</v>
      </c>
      <c r="AI167">
        <v>6.78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6</v>
      </c>
      <c r="AT167">
        <v>1.1299999999999999E-2</v>
      </c>
      <c r="AU167" t="s">
        <v>6</v>
      </c>
      <c r="AV167">
        <v>0</v>
      </c>
      <c r="AW167">
        <v>2</v>
      </c>
      <c r="AX167">
        <v>34753353</v>
      </c>
      <c r="AY167">
        <v>1</v>
      </c>
      <c r="AZ167">
        <v>0</v>
      </c>
      <c r="BA167">
        <v>167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Y167*Source!I69</f>
        <v>4.2940000000000001E-3</v>
      </c>
      <c r="CY167">
        <f t="shared" si="20"/>
        <v>177839.4</v>
      </c>
      <c r="CZ167">
        <f t="shared" si="21"/>
        <v>26230</v>
      </c>
      <c r="DA167">
        <f t="shared" si="22"/>
        <v>6.78</v>
      </c>
      <c r="DB167">
        <v>0</v>
      </c>
      <c r="DH167">
        <f>Source!I69*SmtRes!Y167</f>
        <v>4.2940000000000001E-3</v>
      </c>
      <c r="DI167">
        <f t="shared" si="23"/>
        <v>177839.4</v>
      </c>
      <c r="DJ167">
        <f>EtalonRes!Y167</f>
        <v>26230</v>
      </c>
      <c r="DK167">
        <f>Source!BC69</f>
        <v>6.78</v>
      </c>
      <c r="GQ167">
        <v>-1</v>
      </c>
      <c r="GR167">
        <v>-1</v>
      </c>
    </row>
    <row r="168" spans="1:200" x14ac:dyDescent="0.2">
      <c r="A168">
        <f>ROW(Source!A69)</f>
        <v>69</v>
      </c>
      <c r="B168">
        <v>34753102</v>
      </c>
      <c r="C168">
        <v>34753332</v>
      </c>
      <c r="D168">
        <v>31483820</v>
      </c>
      <c r="E168">
        <v>1</v>
      </c>
      <c r="F168">
        <v>1</v>
      </c>
      <c r="G168">
        <v>1</v>
      </c>
      <c r="H168">
        <v>3</v>
      </c>
      <c r="I168" t="s">
        <v>364</v>
      </c>
      <c r="J168" t="s">
        <v>365</v>
      </c>
      <c r="K168" t="s">
        <v>366</v>
      </c>
      <c r="L168">
        <v>1348</v>
      </c>
      <c r="N168">
        <v>1009</v>
      </c>
      <c r="O168" t="s">
        <v>81</v>
      </c>
      <c r="P168" t="s">
        <v>81</v>
      </c>
      <c r="Q168">
        <v>1000</v>
      </c>
      <c r="W168">
        <v>0</v>
      </c>
      <c r="X168">
        <v>1851784219</v>
      </c>
      <c r="Y168">
        <v>5.0999999999999997E-2</v>
      </c>
      <c r="AA168">
        <v>19651.830000000002</v>
      </c>
      <c r="AB168">
        <v>0</v>
      </c>
      <c r="AC168">
        <v>0</v>
      </c>
      <c r="AD168">
        <v>0</v>
      </c>
      <c r="AE168">
        <v>2898.5</v>
      </c>
      <c r="AF168">
        <v>0</v>
      </c>
      <c r="AG168">
        <v>0</v>
      </c>
      <c r="AH168">
        <v>0</v>
      </c>
      <c r="AI168">
        <v>6.78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6</v>
      </c>
      <c r="AT168">
        <v>5.0999999999999997E-2</v>
      </c>
      <c r="AU168" t="s">
        <v>6</v>
      </c>
      <c r="AV168">
        <v>0</v>
      </c>
      <c r="AW168">
        <v>2</v>
      </c>
      <c r="AX168">
        <v>34753354</v>
      </c>
      <c r="AY168">
        <v>1</v>
      </c>
      <c r="AZ168">
        <v>0</v>
      </c>
      <c r="BA168">
        <v>168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Y168*Source!I69</f>
        <v>1.9379999999999998E-2</v>
      </c>
      <c r="CY168">
        <f t="shared" si="20"/>
        <v>19651.830000000002</v>
      </c>
      <c r="CZ168">
        <f t="shared" si="21"/>
        <v>2898.5</v>
      </c>
      <c r="DA168">
        <f t="shared" si="22"/>
        <v>6.78</v>
      </c>
      <c r="DB168">
        <v>0</v>
      </c>
      <c r="DH168">
        <f>Source!I69*SmtRes!Y168</f>
        <v>1.9379999999999998E-2</v>
      </c>
      <c r="DI168">
        <f t="shared" si="23"/>
        <v>19651.830000000002</v>
      </c>
      <c r="DJ168">
        <f>EtalonRes!Y168</f>
        <v>2898.5</v>
      </c>
      <c r="DK168">
        <f>Source!BC69</f>
        <v>6.78</v>
      </c>
      <c r="GQ168">
        <v>-1</v>
      </c>
      <c r="GR168">
        <v>-1</v>
      </c>
    </row>
    <row r="169" spans="1:200" x14ac:dyDescent="0.2">
      <c r="A169">
        <f>ROW(Source!A72)</f>
        <v>72</v>
      </c>
      <c r="B169">
        <v>34753101</v>
      </c>
      <c r="C169">
        <v>34753356</v>
      </c>
      <c r="D169">
        <v>31709544</v>
      </c>
      <c r="E169">
        <v>1</v>
      </c>
      <c r="F169">
        <v>1</v>
      </c>
      <c r="G169">
        <v>1</v>
      </c>
      <c r="H169">
        <v>1</v>
      </c>
      <c r="I169" t="s">
        <v>353</v>
      </c>
      <c r="J169" t="s">
        <v>6</v>
      </c>
      <c r="K169" t="s">
        <v>354</v>
      </c>
      <c r="L169">
        <v>1191</v>
      </c>
      <c r="N169">
        <v>1013</v>
      </c>
      <c r="O169" t="s">
        <v>266</v>
      </c>
      <c r="P169" t="s">
        <v>266</v>
      </c>
      <c r="Q169">
        <v>1</v>
      </c>
      <c r="W169">
        <v>0</v>
      </c>
      <c r="X169">
        <v>145020957</v>
      </c>
      <c r="Y169">
        <v>62.7</v>
      </c>
      <c r="AA169">
        <v>0</v>
      </c>
      <c r="AB169">
        <v>0</v>
      </c>
      <c r="AC169">
        <v>0</v>
      </c>
      <c r="AD169">
        <v>9.07</v>
      </c>
      <c r="AE169">
        <v>0</v>
      </c>
      <c r="AF169">
        <v>0</v>
      </c>
      <c r="AG169">
        <v>0</v>
      </c>
      <c r="AH169">
        <v>9.07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6</v>
      </c>
      <c r="AT169">
        <v>62.7</v>
      </c>
      <c r="AU169" t="s">
        <v>6</v>
      </c>
      <c r="AV169">
        <v>1</v>
      </c>
      <c r="AW169">
        <v>2</v>
      </c>
      <c r="AX169">
        <v>34753368</v>
      </c>
      <c r="AY169">
        <v>1</v>
      </c>
      <c r="AZ169">
        <v>0</v>
      </c>
      <c r="BA169">
        <v>169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Y169*Source!I72</f>
        <v>8.7780000000000005</v>
      </c>
      <c r="CY169">
        <f>AD169</f>
        <v>9.07</v>
      </c>
      <c r="CZ169">
        <f>AH169</f>
        <v>9.07</v>
      </c>
      <c r="DA169">
        <f>AL169</f>
        <v>1</v>
      </c>
      <c r="DB169">
        <v>0</v>
      </c>
      <c r="GQ169">
        <v>-1</v>
      </c>
      <c r="GR169">
        <v>-1</v>
      </c>
    </row>
    <row r="170" spans="1:200" x14ac:dyDescent="0.2">
      <c r="A170">
        <f>ROW(Source!A72)</f>
        <v>72</v>
      </c>
      <c r="B170">
        <v>34753101</v>
      </c>
      <c r="C170">
        <v>34753356</v>
      </c>
      <c r="D170">
        <v>31709492</v>
      </c>
      <c r="E170">
        <v>1</v>
      </c>
      <c r="F170">
        <v>1</v>
      </c>
      <c r="G170">
        <v>1</v>
      </c>
      <c r="H170">
        <v>1</v>
      </c>
      <c r="I170" t="s">
        <v>267</v>
      </c>
      <c r="J170" t="s">
        <v>6</v>
      </c>
      <c r="K170" t="s">
        <v>268</v>
      </c>
      <c r="L170">
        <v>1191</v>
      </c>
      <c r="N170">
        <v>1013</v>
      </c>
      <c r="O170" t="s">
        <v>266</v>
      </c>
      <c r="P170" t="s">
        <v>266</v>
      </c>
      <c r="Q170">
        <v>1</v>
      </c>
      <c r="W170">
        <v>0</v>
      </c>
      <c r="X170">
        <v>-1417349443</v>
      </c>
      <c r="Y170">
        <v>0.13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6</v>
      </c>
      <c r="AT170">
        <v>0.13</v>
      </c>
      <c r="AU170" t="s">
        <v>6</v>
      </c>
      <c r="AV170">
        <v>2</v>
      </c>
      <c r="AW170">
        <v>2</v>
      </c>
      <c r="AX170">
        <v>34753369</v>
      </c>
      <c r="AY170">
        <v>1</v>
      </c>
      <c r="AZ170">
        <v>0</v>
      </c>
      <c r="BA170">
        <v>170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Y170*Source!I72</f>
        <v>1.8200000000000001E-2</v>
      </c>
      <c r="CY170">
        <f>AD170</f>
        <v>0</v>
      </c>
      <c r="CZ170">
        <f>AH170</f>
        <v>0</v>
      </c>
      <c r="DA170">
        <f>AL170</f>
        <v>1</v>
      </c>
      <c r="DB170">
        <v>0</v>
      </c>
      <c r="GQ170">
        <v>-1</v>
      </c>
      <c r="GR170">
        <v>-1</v>
      </c>
    </row>
    <row r="171" spans="1:200" x14ac:dyDescent="0.2">
      <c r="A171">
        <f>ROW(Source!A72)</f>
        <v>72</v>
      </c>
      <c r="B171">
        <v>34753101</v>
      </c>
      <c r="C171">
        <v>34753356</v>
      </c>
      <c r="D171">
        <v>31527047</v>
      </c>
      <c r="E171">
        <v>1</v>
      </c>
      <c r="F171">
        <v>1</v>
      </c>
      <c r="G171">
        <v>1</v>
      </c>
      <c r="H171">
        <v>2</v>
      </c>
      <c r="I171" t="s">
        <v>269</v>
      </c>
      <c r="J171" t="s">
        <v>270</v>
      </c>
      <c r="K171" t="s">
        <v>271</v>
      </c>
      <c r="L171">
        <v>1368</v>
      </c>
      <c r="N171">
        <v>1011</v>
      </c>
      <c r="O171" t="s">
        <v>272</v>
      </c>
      <c r="P171" t="s">
        <v>272</v>
      </c>
      <c r="Q171">
        <v>1</v>
      </c>
      <c r="W171">
        <v>0</v>
      </c>
      <c r="X171">
        <v>1188625873</v>
      </c>
      <c r="Y171">
        <v>0.02</v>
      </c>
      <c r="AA171">
        <v>0</v>
      </c>
      <c r="AB171">
        <v>31.26</v>
      </c>
      <c r="AC171">
        <v>13.5</v>
      </c>
      <c r="AD171">
        <v>0</v>
      </c>
      <c r="AE171">
        <v>0</v>
      </c>
      <c r="AF171">
        <v>31.26</v>
      </c>
      <c r="AG171">
        <v>13.5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6</v>
      </c>
      <c r="AT171">
        <v>0.02</v>
      </c>
      <c r="AU171" t="s">
        <v>6</v>
      </c>
      <c r="AV171">
        <v>0</v>
      </c>
      <c r="AW171">
        <v>2</v>
      </c>
      <c r="AX171">
        <v>34753370</v>
      </c>
      <c r="AY171">
        <v>1</v>
      </c>
      <c r="AZ171">
        <v>0</v>
      </c>
      <c r="BA171">
        <v>171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Y171*Source!I72</f>
        <v>2.8000000000000004E-3</v>
      </c>
      <c r="CY171">
        <f>AB171</f>
        <v>31.26</v>
      </c>
      <c r="CZ171">
        <f>AF171</f>
        <v>31.26</v>
      </c>
      <c r="DA171">
        <f>AJ171</f>
        <v>1</v>
      </c>
      <c r="DB171">
        <v>0</v>
      </c>
      <c r="GQ171">
        <v>-1</v>
      </c>
      <c r="GR171">
        <v>-1</v>
      </c>
    </row>
    <row r="172" spans="1:200" x14ac:dyDescent="0.2">
      <c r="A172">
        <f>ROW(Source!A72)</f>
        <v>72</v>
      </c>
      <c r="B172">
        <v>34753101</v>
      </c>
      <c r="C172">
        <v>34753356</v>
      </c>
      <c r="D172">
        <v>31528142</v>
      </c>
      <c r="E172">
        <v>1</v>
      </c>
      <c r="F172">
        <v>1</v>
      </c>
      <c r="G172">
        <v>1</v>
      </c>
      <c r="H172">
        <v>2</v>
      </c>
      <c r="I172" t="s">
        <v>273</v>
      </c>
      <c r="J172" t="s">
        <v>274</v>
      </c>
      <c r="K172" t="s">
        <v>275</v>
      </c>
      <c r="L172">
        <v>1368</v>
      </c>
      <c r="N172">
        <v>1011</v>
      </c>
      <c r="O172" t="s">
        <v>272</v>
      </c>
      <c r="P172" t="s">
        <v>272</v>
      </c>
      <c r="Q172">
        <v>1</v>
      </c>
      <c r="W172">
        <v>0</v>
      </c>
      <c r="X172">
        <v>1372534845</v>
      </c>
      <c r="Y172">
        <v>0.11</v>
      </c>
      <c r="AA172">
        <v>0</v>
      </c>
      <c r="AB172">
        <v>65.709999999999994</v>
      </c>
      <c r="AC172">
        <v>11.6</v>
      </c>
      <c r="AD172">
        <v>0</v>
      </c>
      <c r="AE172">
        <v>0</v>
      </c>
      <c r="AF172">
        <v>65.709999999999994</v>
      </c>
      <c r="AG172">
        <v>11.6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6</v>
      </c>
      <c r="AT172">
        <v>0.11</v>
      </c>
      <c r="AU172" t="s">
        <v>6</v>
      </c>
      <c r="AV172">
        <v>0</v>
      </c>
      <c r="AW172">
        <v>2</v>
      </c>
      <c r="AX172">
        <v>34753371</v>
      </c>
      <c r="AY172">
        <v>1</v>
      </c>
      <c r="AZ172">
        <v>0</v>
      </c>
      <c r="BA172">
        <v>172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Y172*Source!I72</f>
        <v>1.5400000000000002E-2</v>
      </c>
      <c r="CY172">
        <f>AB172</f>
        <v>65.709999999999994</v>
      </c>
      <c r="CZ172">
        <f>AF172</f>
        <v>65.709999999999994</v>
      </c>
      <c r="DA172">
        <f>AJ172</f>
        <v>1</v>
      </c>
      <c r="DB172">
        <v>0</v>
      </c>
      <c r="GQ172">
        <v>-1</v>
      </c>
      <c r="GR172">
        <v>-1</v>
      </c>
    </row>
    <row r="173" spans="1:200" x14ac:dyDescent="0.2">
      <c r="A173">
        <f>ROW(Source!A72)</f>
        <v>72</v>
      </c>
      <c r="B173">
        <v>34753101</v>
      </c>
      <c r="C173">
        <v>34753356</v>
      </c>
      <c r="D173">
        <v>31449791</v>
      </c>
      <c r="E173">
        <v>1</v>
      </c>
      <c r="F173">
        <v>1</v>
      </c>
      <c r="G173">
        <v>1</v>
      </c>
      <c r="H173">
        <v>3</v>
      </c>
      <c r="I173" t="s">
        <v>355</v>
      </c>
      <c r="J173" t="s">
        <v>356</v>
      </c>
      <c r="K173" t="s">
        <v>357</v>
      </c>
      <c r="L173">
        <v>1327</v>
      </c>
      <c r="N173">
        <v>1005</v>
      </c>
      <c r="O173" t="s">
        <v>26</v>
      </c>
      <c r="P173" t="s">
        <v>26</v>
      </c>
      <c r="Q173">
        <v>1</v>
      </c>
      <c r="W173">
        <v>0</v>
      </c>
      <c r="X173">
        <v>-1987926685</v>
      </c>
      <c r="Y173">
        <v>0.84</v>
      </c>
      <c r="AA173">
        <v>72.319999999999993</v>
      </c>
      <c r="AB173">
        <v>0</v>
      </c>
      <c r="AC173">
        <v>0</v>
      </c>
      <c r="AD173">
        <v>0</v>
      </c>
      <c r="AE173">
        <v>72.319999999999993</v>
      </c>
      <c r="AF173">
        <v>0</v>
      </c>
      <c r="AG173">
        <v>0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6</v>
      </c>
      <c r="AT173">
        <v>0.84</v>
      </c>
      <c r="AU173" t="s">
        <v>6</v>
      </c>
      <c r="AV173">
        <v>0</v>
      </c>
      <c r="AW173">
        <v>2</v>
      </c>
      <c r="AX173">
        <v>34753372</v>
      </c>
      <c r="AY173">
        <v>1</v>
      </c>
      <c r="AZ173">
        <v>0</v>
      </c>
      <c r="BA173">
        <v>173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Y173*Source!I72</f>
        <v>0.11760000000000001</v>
      </c>
      <c r="CY173">
        <f t="shared" ref="CY173:CY179" si="24">AA173</f>
        <v>72.319999999999993</v>
      </c>
      <c r="CZ173">
        <f t="shared" ref="CZ173:CZ179" si="25">AE173</f>
        <v>72.319999999999993</v>
      </c>
      <c r="DA173">
        <f t="shared" ref="DA173:DA179" si="26">AI173</f>
        <v>1</v>
      </c>
      <c r="DB173">
        <v>0</v>
      </c>
      <c r="DH173">
        <f>Source!I72*SmtRes!Y173</f>
        <v>0.11760000000000001</v>
      </c>
      <c r="DI173">
        <f t="shared" ref="DI173:DI179" si="27">AA173</f>
        <v>72.319999999999993</v>
      </c>
      <c r="DJ173">
        <f>EtalonRes!Y173</f>
        <v>72.319999999999993</v>
      </c>
      <c r="DK173">
        <f>Source!BC72</f>
        <v>1</v>
      </c>
      <c r="GQ173">
        <v>-1</v>
      </c>
      <c r="GR173">
        <v>-1</v>
      </c>
    </row>
    <row r="174" spans="1:200" x14ac:dyDescent="0.2">
      <c r="A174">
        <f>ROW(Source!A72)</f>
        <v>72</v>
      </c>
      <c r="B174">
        <v>34753101</v>
      </c>
      <c r="C174">
        <v>34753356</v>
      </c>
      <c r="D174">
        <v>31450127</v>
      </c>
      <c r="E174">
        <v>1</v>
      </c>
      <c r="F174">
        <v>1</v>
      </c>
      <c r="G174">
        <v>1</v>
      </c>
      <c r="H174">
        <v>3</v>
      </c>
      <c r="I174" t="s">
        <v>307</v>
      </c>
      <c r="J174" t="s">
        <v>308</v>
      </c>
      <c r="K174" t="s">
        <v>309</v>
      </c>
      <c r="L174">
        <v>1346</v>
      </c>
      <c r="N174">
        <v>1009</v>
      </c>
      <c r="O174" t="s">
        <v>34</v>
      </c>
      <c r="P174" t="s">
        <v>34</v>
      </c>
      <c r="Q174">
        <v>1</v>
      </c>
      <c r="W174">
        <v>0</v>
      </c>
      <c r="X174">
        <v>813963326</v>
      </c>
      <c r="Y174">
        <v>0.31</v>
      </c>
      <c r="AA174">
        <v>1.82</v>
      </c>
      <c r="AB174">
        <v>0</v>
      </c>
      <c r="AC174">
        <v>0</v>
      </c>
      <c r="AD174">
        <v>0</v>
      </c>
      <c r="AE174">
        <v>1.82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6</v>
      </c>
      <c r="AT174">
        <v>0.31</v>
      </c>
      <c r="AU174" t="s">
        <v>6</v>
      </c>
      <c r="AV174">
        <v>0</v>
      </c>
      <c r="AW174">
        <v>2</v>
      </c>
      <c r="AX174">
        <v>34753373</v>
      </c>
      <c r="AY174">
        <v>1</v>
      </c>
      <c r="AZ174">
        <v>0</v>
      </c>
      <c r="BA174">
        <v>174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Y174*Source!I72</f>
        <v>4.3400000000000001E-2</v>
      </c>
      <c r="CY174">
        <f t="shared" si="24"/>
        <v>1.82</v>
      </c>
      <c r="CZ174">
        <f t="shared" si="25"/>
        <v>1.82</v>
      </c>
      <c r="DA174">
        <f t="shared" si="26"/>
        <v>1</v>
      </c>
      <c r="DB174">
        <v>0</v>
      </c>
      <c r="DH174">
        <f>Source!I72*SmtRes!Y174</f>
        <v>4.3400000000000001E-2</v>
      </c>
      <c r="DI174">
        <f t="shared" si="27"/>
        <v>1.82</v>
      </c>
      <c r="DJ174">
        <f>EtalonRes!Y174</f>
        <v>1.82</v>
      </c>
      <c r="DK174">
        <f>Source!BC72</f>
        <v>1</v>
      </c>
      <c r="GQ174">
        <v>-1</v>
      </c>
      <c r="GR174">
        <v>-1</v>
      </c>
    </row>
    <row r="175" spans="1:200" x14ac:dyDescent="0.2">
      <c r="A175">
        <f>ROW(Source!A72)</f>
        <v>72</v>
      </c>
      <c r="B175">
        <v>34753101</v>
      </c>
      <c r="C175">
        <v>34753356</v>
      </c>
      <c r="D175">
        <v>31451016</v>
      </c>
      <c r="E175">
        <v>1</v>
      </c>
      <c r="F175">
        <v>1</v>
      </c>
      <c r="G175">
        <v>1</v>
      </c>
      <c r="H175">
        <v>3</v>
      </c>
      <c r="I175" t="s">
        <v>341</v>
      </c>
      <c r="J175" t="s">
        <v>342</v>
      </c>
      <c r="K175" t="s">
        <v>343</v>
      </c>
      <c r="L175">
        <v>1339</v>
      </c>
      <c r="N175">
        <v>1007</v>
      </c>
      <c r="O175" t="s">
        <v>100</v>
      </c>
      <c r="P175" t="s">
        <v>100</v>
      </c>
      <c r="Q175">
        <v>1</v>
      </c>
      <c r="W175">
        <v>0</v>
      </c>
      <c r="X175">
        <v>1795918813</v>
      </c>
      <c r="Y175">
        <v>2.3999999999999998E-3</v>
      </c>
      <c r="AA175">
        <v>74.58</v>
      </c>
      <c r="AB175">
        <v>0</v>
      </c>
      <c r="AC175">
        <v>0</v>
      </c>
      <c r="AD175">
        <v>0</v>
      </c>
      <c r="AE175">
        <v>74.58</v>
      </c>
      <c r="AF175">
        <v>0</v>
      </c>
      <c r="AG175">
        <v>0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6</v>
      </c>
      <c r="AT175">
        <v>2.3999999999999998E-3</v>
      </c>
      <c r="AU175" t="s">
        <v>6</v>
      </c>
      <c r="AV175">
        <v>0</v>
      </c>
      <c r="AW175">
        <v>2</v>
      </c>
      <c r="AX175">
        <v>34753374</v>
      </c>
      <c r="AY175">
        <v>1</v>
      </c>
      <c r="AZ175">
        <v>0</v>
      </c>
      <c r="BA175">
        <v>175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Y175*Source!I72</f>
        <v>3.3599999999999998E-4</v>
      </c>
      <c r="CY175">
        <f t="shared" si="24"/>
        <v>74.58</v>
      </c>
      <c r="CZ175">
        <f t="shared" si="25"/>
        <v>74.58</v>
      </c>
      <c r="DA175">
        <f t="shared" si="26"/>
        <v>1</v>
      </c>
      <c r="DB175">
        <v>0</v>
      </c>
      <c r="DH175">
        <f>Source!I72*SmtRes!Y175</f>
        <v>3.3599999999999998E-4</v>
      </c>
      <c r="DI175">
        <f t="shared" si="27"/>
        <v>74.58</v>
      </c>
      <c r="DJ175">
        <f>EtalonRes!Y175</f>
        <v>74.58</v>
      </c>
      <c r="DK175">
        <f>Source!BC72</f>
        <v>1</v>
      </c>
      <c r="GQ175">
        <v>-1</v>
      </c>
      <c r="GR175">
        <v>-1</v>
      </c>
    </row>
    <row r="176" spans="1:200" x14ac:dyDescent="0.2">
      <c r="A176">
        <f>ROW(Source!A72)</f>
        <v>72</v>
      </c>
      <c r="B176">
        <v>34753101</v>
      </c>
      <c r="C176">
        <v>34753356</v>
      </c>
      <c r="D176">
        <v>31482593</v>
      </c>
      <c r="E176">
        <v>1</v>
      </c>
      <c r="F176">
        <v>1</v>
      </c>
      <c r="G176">
        <v>1</v>
      </c>
      <c r="H176">
        <v>3</v>
      </c>
      <c r="I176" t="s">
        <v>358</v>
      </c>
      <c r="J176" t="s">
        <v>359</v>
      </c>
      <c r="K176" t="s">
        <v>360</v>
      </c>
      <c r="L176">
        <v>1348</v>
      </c>
      <c r="N176">
        <v>1009</v>
      </c>
      <c r="O176" t="s">
        <v>81</v>
      </c>
      <c r="P176" t="s">
        <v>81</v>
      </c>
      <c r="Q176">
        <v>1000</v>
      </c>
      <c r="W176">
        <v>0</v>
      </c>
      <c r="X176">
        <v>-1437304549</v>
      </c>
      <c r="Y176">
        <v>8.8999999999999999E-3</v>
      </c>
      <c r="AA176">
        <v>25764</v>
      </c>
      <c r="AB176">
        <v>0</v>
      </c>
      <c r="AC176">
        <v>0</v>
      </c>
      <c r="AD176">
        <v>0</v>
      </c>
      <c r="AE176">
        <v>25764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6</v>
      </c>
      <c r="AT176">
        <v>8.8999999999999999E-3</v>
      </c>
      <c r="AU176" t="s">
        <v>6</v>
      </c>
      <c r="AV176">
        <v>0</v>
      </c>
      <c r="AW176">
        <v>2</v>
      </c>
      <c r="AX176">
        <v>34753375</v>
      </c>
      <c r="AY176">
        <v>1</v>
      </c>
      <c r="AZ176">
        <v>0</v>
      </c>
      <c r="BA176">
        <v>176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Y176*Source!I72</f>
        <v>1.2460000000000001E-3</v>
      </c>
      <c r="CY176">
        <f t="shared" si="24"/>
        <v>25764</v>
      </c>
      <c r="CZ176">
        <f t="shared" si="25"/>
        <v>25764</v>
      </c>
      <c r="DA176">
        <f t="shared" si="26"/>
        <v>1</v>
      </c>
      <c r="DB176">
        <v>0</v>
      </c>
      <c r="DH176">
        <f>Source!I72*SmtRes!Y176</f>
        <v>1.2460000000000001E-3</v>
      </c>
      <c r="DI176">
        <f t="shared" si="27"/>
        <v>25764</v>
      </c>
      <c r="DJ176">
        <f>EtalonRes!Y176</f>
        <v>25764</v>
      </c>
      <c r="DK176">
        <f>Source!BC72</f>
        <v>1</v>
      </c>
      <c r="GQ176">
        <v>-1</v>
      </c>
      <c r="GR176">
        <v>-1</v>
      </c>
    </row>
    <row r="177" spans="1:200" x14ac:dyDescent="0.2">
      <c r="A177">
        <f>ROW(Source!A72)</f>
        <v>72</v>
      </c>
      <c r="B177">
        <v>34753101</v>
      </c>
      <c r="C177">
        <v>34753356</v>
      </c>
      <c r="D177">
        <v>31442177</v>
      </c>
      <c r="E177">
        <v>17</v>
      </c>
      <c r="F177">
        <v>1</v>
      </c>
      <c r="G177">
        <v>1</v>
      </c>
      <c r="H177">
        <v>3</v>
      </c>
      <c r="I177" t="s">
        <v>130</v>
      </c>
      <c r="J177" t="s">
        <v>6</v>
      </c>
      <c r="K177" t="s">
        <v>131</v>
      </c>
      <c r="L177">
        <v>1348</v>
      </c>
      <c r="N177">
        <v>1009</v>
      </c>
      <c r="O177" t="s">
        <v>81</v>
      </c>
      <c r="P177" t="s">
        <v>81</v>
      </c>
      <c r="Q177">
        <v>1000</v>
      </c>
      <c r="W177">
        <v>0</v>
      </c>
      <c r="X177">
        <v>84301199</v>
      </c>
      <c r="Y177">
        <v>2.1000000000000001E-2</v>
      </c>
      <c r="AA177">
        <v>31292.04</v>
      </c>
      <c r="AB177">
        <v>0</v>
      </c>
      <c r="AC177">
        <v>0</v>
      </c>
      <c r="AD177">
        <v>0</v>
      </c>
      <c r="AE177">
        <v>31292.04</v>
      </c>
      <c r="AF177">
        <v>0</v>
      </c>
      <c r="AG177">
        <v>0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0</v>
      </c>
      <c r="AP177">
        <v>1</v>
      </c>
      <c r="AQ177">
        <v>0</v>
      </c>
      <c r="AR177">
        <v>0</v>
      </c>
      <c r="AS177" t="s">
        <v>6</v>
      </c>
      <c r="AT177">
        <v>2.1000000000000001E-2</v>
      </c>
      <c r="AU177" t="s">
        <v>6</v>
      </c>
      <c r="AV177">
        <v>0</v>
      </c>
      <c r="AW177">
        <v>2</v>
      </c>
      <c r="AX177">
        <v>34753376</v>
      </c>
      <c r="AY177">
        <v>2</v>
      </c>
      <c r="AZ177">
        <v>16384</v>
      </c>
      <c r="BA177">
        <v>177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Y177*Source!I72</f>
        <v>2.9400000000000003E-3</v>
      </c>
      <c r="CY177">
        <f t="shared" si="24"/>
        <v>31292.04</v>
      </c>
      <c r="CZ177">
        <f t="shared" si="25"/>
        <v>31292.04</v>
      </c>
      <c r="DA177">
        <f t="shared" si="26"/>
        <v>1</v>
      </c>
      <c r="DB177">
        <v>0</v>
      </c>
      <c r="DH177">
        <f>Source!I72*SmtRes!Y177</f>
        <v>2.9400000000000003E-3</v>
      </c>
      <c r="DI177">
        <f t="shared" si="27"/>
        <v>31292.04</v>
      </c>
      <c r="DJ177">
        <f>EtalonRes!Y177</f>
        <v>0</v>
      </c>
      <c r="DK177">
        <f>Source!BC72</f>
        <v>1</v>
      </c>
      <c r="GP177">
        <v>1</v>
      </c>
      <c r="GQ177">
        <v>-1</v>
      </c>
      <c r="GR177">
        <v>-1</v>
      </c>
    </row>
    <row r="178" spans="1:200" x14ac:dyDescent="0.2">
      <c r="A178">
        <f>ROW(Source!A72)</f>
        <v>72</v>
      </c>
      <c r="B178">
        <v>34753101</v>
      </c>
      <c r="C178">
        <v>34753356</v>
      </c>
      <c r="D178">
        <v>31483554</v>
      </c>
      <c r="E178">
        <v>1</v>
      </c>
      <c r="F178">
        <v>1</v>
      </c>
      <c r="G178">
        <v>1</v>
      </c>
      <c r="H178">
        <v>3</v>
      </c>
      <c r="I178" t="s">
        <v>361</v>
      </c>
      <c r="J178" t="s">
        <v>362</v>
      </c>
      <c r="K178" t="s">
        <v>363</v>
      </c>
      <c r="L178">
        <v>1348</v>
      </c>
      <c r="N178">
        <v>1009</v>
      </c>
      <c r="O178" t="s">
        <v>81</v>
      </c>
      <c r="P178" t="s">
        <v>81</v>
      </c>
      <c r="Q178">
        <v>1000</v>
      </c>
      <c r="W178">
        <v>0</v>
      </c>
      <c r="X178">
        <v>293380687</v>
      </c>
      <c r="Y178">
        <v>1.2999999999999999E-2</v>
      </c>
      <c r="AA178">
        <v>26230</v>
      </c>
      <c r="AB178">
        <v>0</v>
      </c>
      <c r="AC178">
        <v>0</v>
      </c>
      <c r="AD178">
        <v>0</v>
      </c>
      <c r="AE178">
        <v>26230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6</v>
      </c>
      <c r="AT178">
        <v>1.2999999999999999E-2</v>
      </c>
      <c r="AU178" t="s">
        <v>6</v>
      </c>
      <c r="AV178">
        <v>0</v>
      </c>
      <c r="AW178">
        <v>2</v>
      </c>
      <c r="AX178">
        <v>34753377</v>
      </c>
      <c r="AY178">
        <v>1</v>
      </c>
      <c r="AZ178">
        <v>0</v>
      </c>
      <c r="BA178">
        <v>178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Y178*Source!I72</f>
        <v>1.82E-3</v>
      </c>
      <c r="CY178">
        <f t="shared" si="24"/>
        <v>26230</v>
      </c>
      <c r="CZ178">
        <f t="shared" si="25"/>
        <v>26230</v>
      </c>
      <c r="DA178">
        <f t="shared" si="26"/>
        <v>1</v>
      </c>
      <c r="DB178">
        <v>0</v>
      </c>
      <c r="DH178">
        <f>Source!I72*SmtRes!Y178</f>
        <v>1.82E-3</v>
      </c>
      <c r="DI178">
        <f t="shared" si="27"/>
        <v>26230</v>
      </c>
      <c r="DJ178">
        <f>EtalonRes!Y178</f>
        <v>26230</v>
      </c>
      <c r="DK178">
        <f>Source!BC72</f>
        <v>1</v>
      </c>
      <c r="GQ178">
        <v>-1</v>
      </c>
      <c r="GR178">
        <v>-1</v>
      </c>
    </row>
    <row r="179" spans="1:200" x14ac:dyDescent="0.2">
      <c r="A179">
        <f>ROW(Source!A72)</f>
        <v>72</v>
      </c>
      <c r="B179">
        <v>34753101</v>
      </c>
      <c r="C179">
        <v>34753356</v>
      </c>
      <c r="D179">
        <v>31483820</v>
      </c>
      <c r="E179">
        <v>1</v>
      </c>
      <c r="F179">
        <v>1</v>
      </c>
      <c r="G179">
        <v>1</v>
      </c>
      <c r="H179">
        <v>3</v>
      </c>
      <c r="I179" t="s">
        <v>364</v>
      </c>
      <c r="J179" t="s">
        <v>365</v>
      </c>
      <c r="K179" t="s">
        <v>366</v>
      </c>
      <c r="L179">
        <v>1348</v>
      </c>
      <c r="N179">
        <v>1009</v>
      </c>
      <c r="O179" t="s">
        <v>81</v>
      </c>
      <c r="P179" t="s">
        <v>81</v>
      </c>
      <c r="Q179">
        <v>1000</v>
      </c>
      <c r="W179">
        <v>0</v>
      </c>
      <c r="X179">
        <v>1851784219</v>
      </c>
      <c r="Y179">
        <v>5.5E-2</v>
      </c>
      <c r="AA179">
        <v>2898.5</v>
      </c>
      <c r="AB179">
        <v>0</v>
      </c>
      <c r="AC179">
        <v>0</v>
      </c>
      <c r="AD179">
        <v>0</v>
      </c>
      <c r="AE179">
        <v>2898.5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6</v>
      </c>
      <c r="AT179">
        <v>5.5E-2</v>
      </c>
      <c r="AU179" t="s">
        <v>6</v>
      </c>
      <c r="AV179">
        <v>0</v>
      </c>
      <c r="AW179">
        <v>2</v>
      </c>
      <c r="AX179">
        <v>34753378</v>
      </c>
      <c r="AY179">
        <v>1</v>
      </c>
      <c r="AZ179">
        <v>0</v>
      </c>
      <c r="BA179">
        <v>179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Y179*Source!I72</f>
        <v>7.7000000000000011E-3</v>
      </c>
      <c r="CY179">
        <f t="shared" si="24"/>
        <v>2898.5</v>
      </c>
      <c r="CZ179">
        <f t="shared" si="25"/>
        <v>2898.5</v>
      </c>
      <c r="DA179">
        <f t="shared" si="26"/>
        <v>1</v>
      </c>
      <c r="DB179">
        <v>0</v>
      </c>
      <c r="DH179">
        <f>Source!I72*SmtRes!Y179</f>
        <v>7.7000000000000011E-3</v>
      </c>
      <c r="DI179">
        <f t="shared" si="27"/>
        <v>2898.5</v>
      </c>
      <c r="DJ179">
        <f>EtalonRes!Y179</f>
        <v>2898.5</v>
      </c>
      <c r="DK179">
        <f>Source!BC72</f>
        <v>1</v>
      </c>
      <c r="GQ179">
        <v>-1</v>
      </c>
      <c r="GR179">
        <v>-1</v>
      </c>
    </row>
    <row r="180" spans="1:200" x14ac:dyDescent="0.2">
      <c r="A180">
        <f>ROW(Source!A73)</f>
        <v>73</v>
      </c>
      <c r="B180">
        <v>34753102</v>
      </c>
      <c r="C180">
        <v>34753356</v>
      </c>
      <c r="D180">
        <v>31709544</v>
      </c>
      <c r="E180">
        <v>1</v>
      </c>
      <c r="F180">
        <v>1</v>
      </c>
      <c r="G180">
        <v>1</v>
      </c>
      <c r="H180">
        <v>1</v>
      </c>
      <c r="I180" t="s">
        <v>353</v>
      </c>
      <c r="J180" t="s">
        <v>6</v>
      </c>
      <c r="K180" t="s">
        <v>354</v>
      </c>
      <c r="L180">
        <v>1191</v>
      </c>
      <c r="N180">
        <v>1013</v>
      </c>
      <c r="O180" t="s">
        <v>266</v>
      </c>
      <c r="P180" t="s">
        <v>266</v>
      </c>
      <c r="Q180">
        <v>1</v>
      </c>
      <c r="W180">
        <v>0</v>
      </c>
      <c r="X180">
        <v>145020957</v>
      </c>
      <c r="Y180">
        <v>62.7</v>
      </c>
      <c r="AA180">
        <v>0</v>
      </c>
      <c r="AB180">
        <v>0</v>
      </c>
      <c r="AC180">
        <v>0</v>
      </c>
      <c r="AD180">
        <v>61.49</v>
      </c>
      <c r="AE180">
        <v>0</v>
      </c>
      <c r="AF180">
        <v>0</v>
      </c>
      <c r="AG180">
        <v>0</v>
      </c>
      <c r="AH180">
        <v>9.07</v>
      </c>
      <c r="AI180">
        <v>1</v>
      </c>
      <c r="AJ180">
        <v>1</v>
      </c>
      <c r="AK180">
        <v>1</v>
      </c>
      <c r="AL180">
        <v>6.78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6</v>
      </c>
      <c r="AT180">
        <v>62.7</v>
      </c>
      <c r="AU180" t="s">
        <v>6</v>
      </c>
      <c r="AV180">
        <v>1</v>
      </c>
      <c r="AW180">
        <v>2</v>
      </c>
      <c r="AX180">
        <v>34753368</v>
      </c>
      <c r="AY180">
        <v>1</v>
      </c>
      <c r="AZ180">
        <v>0</v>
      </c>
      <c r="BA180">
        <v>180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Y180*Source!I73</f>
        <v>8.7780000000000005</v>
      </c>
      <c r="CY180">
        <f>AD180</f>
        <v>61.49</v>
      </c>
      <c r="CZ180">
        <f>AH180</f>
        <v>9.07</v>
      </c>
      <c r="DA180">
        <f>AL180</f>
        <v>6.78</v>
      </c>
      <c r="DB180">
        <v>0</v>
      </c>
      <c r="GQ180">
        <v>-1</v>
      </c>
      <c r="GR180">
        <v>-1</v>
      </c>
    </row>
    <row r="181" spans="1:200" x14ac:dyDescent="0.2">
      <c r="A181">
        <f>ROW(Source!A73)</f>
        <v>73</v>
      </c>
      <c r="B181">
        <v>34753102</v>
      </c>
      <c r="C181">
        <v>34753356</v>
      </c>
      <c r="D181">
        <v>31709492</v>
      </c>
      <c r="E181">
        <v>1</v>
      </c>
      <c r="F181">
        <v>1</v>
      </c>
      <c r="G181">
        <v>1</v>
      </c>
      <c r="H181">
        <v>1</v>
      </c>
      <c r="I181" t="s">
        <v>267</v>
      </c>
      <c r="J181" t="s">
        <v>6</v>
      </c>
      <c r="K181" t="s">
        <v>268</v>
      </c>
      <c r="L181">
        <v>1191</v>
      </c>
      <c r="N181">
        <v>1013</v>
      </c>
      <c r="O181" t="s">
        <v>266</v>
      </c>
      <c r="P181" t="s">
        <v>266</v>
      </c>
      <c r="Q181">
        <v>1</v>
      </c>
      <c r="W181">
        <v>0</v>
      </c>
      <c r="X181">
        <v>-1417349443</v>
      </c>
      <c r="Y181">
        <v>0.13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6.78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6</v>
      </c>
      <c r="AT181">
        <v>0.13</v>
      </c>
      <c r="AU181" t="s">
        <v>6</v>
      </c>
      <c r="AV181">
        <v>2</v>
      </c>
      <c r="AW181">
        <v>2</v>
      </c>
      <c r="AX181">
        <v>34753369</v>
      </c>
      <c r="AY181">
        <v>1</v>
      </c>
      <c r="AZ181">
        <v>0</v>
      </c>
      <c r="BA181">
        <v>181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Y181*Source!I73</f>
        <v>1.8200000000000001E-2</v>
      </c>
      <c r="CY181">
        <f>AD181</f>
        <v>0</v>
      </c>
      <c r="CZ181">
        <f>AH181</f>
        <v>0</v>
      </c>
      <c r="DA181">
        <f>AL181</f>
        <v>1</v>
      </c>
      <c r="DB181">
        <v>0</v>
      </c>
      <c r="GQ181">
        <v>-1</v>
      </c>
      <c r="GR181">
        <v>-1</v>
      </c>
    </row>
    <row r="182" spans="1:200" x14ac:dyDescent="0.2">
      <c r="A182">
        <f>ROW(Source!A73)</f>
        <v>73</v>
      </c>
      <c r="B182">
        <v>34753102</v>
      </c>
      <c r="C182">
        <v>34753356</v>
      </c>
      <c r="D182">
        <v>31527047</v>
      </c>
      <c r="E182">
        <v>1</v>
      </c>
      <c r="F182">
        <v>1</v>
      </c>
      <c r="G182">
        <v>1</v>
      </c>
      <c r="H182">
        <v>2</v>
      </c>
      <c r="I182" t="s">
        <v>269</v>
      </c>
      <c r="J182" t="s">
        <v>270</v>
      </c>
      <c r="K182" t="s">
        <v>271</v>
      </c>
      <c r="L182">
        <v>1368</v>
      </c>
      <c r="N182">
        <v>1011</v>
      </c>
      <c r="O182" t="s">
        <v>272</v>
      </c>
      <c r="P182" t="s">
        <v>272</v>
      </c>
      <c r="Q182">
        <v>1</v>
      </c>
      <c r="W182">
        <v>0</v>
      </c>
      <c r="X182">
        <v>1188625873</v>
      </c>
      <c r="Y182">
        <v>0.02</v>
      </c>
      <c r="AA182">
        <v>0</v>
      </c>
      <c r="AB182">
        <v>211.94</v>
      </c>
      <c r="AC182">
        <v>13.5</v>
      </c>
      <c r="AD182">
        <v>0</v>
      </c>
      <c r="AE182">
        <v>0</v>
      </c>
      <c r="AF182">
        <v>31.26</v>
      </c>
      <c r="AG182">
        <v>13.5</v>
      </c>
      <c r="AH182">
        <v>0</v>
      </c>
      <c r="AI182">
        <v>1</v>
      </c>
      <c r="AJ182">
        <v>6.78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6</v>
      </c>
      <c r="AT182">
        <v>0.02</v>
      </c>
      <c r="AU182" t="s">
        <v>6</v>
      </c>
      <c r="AV182">
        <v>0</v>
      </c>
      <c r="AW182">
        <v>2</v>
      </c>
      <c r="AX182">
        <v>34753370</v>
      </c>
      <c r="AY182">
        <v>1</v>
      </c>
      <c r="AZ182">
        <v>0</v>
      </c>
      <c r="BA182">
        <v>182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Y182*Source!I73</f>
        <v>2.8000000000000004E-3</v>
      </c>
      <c r="CY182">
        <f>AB182</f>
        <v>211.94</v>
      </c>
      <c r="CZ182">
        <f>AF182</f>
        <v>31.26</v>
      </c>
      <c r="DA182">
        <f>AJ182</f>
        <v>6.78</v>
      </c>
      <c r="DB182">
        <v>0</v>
      </c>
      <c r="GQ182">
        <v>-1</v>
      </c>
      <c r="GR182">
        <v>-1</v>
      </c>
    </row>
    <row r="183" spans="1:200" x14ac:dyDescent="0.2">
      <c r="A183">
        <f>ROW(Source!A73)</f>
        <v>73</v>
      </c>
      <c r="B183">
        <v>34753102</v>
      </c>
      <c r="C183">
        <v>34753356</v>
      </c>
      <c r="D183">
        <v>31528142</v>
      </c>
      <c r="E183">
        <v>1</v>
      </c>
      <c r="F183">
        <v>1</v>
      </c>
      <c r="G183">
        <v>1</v>
      </c>
      <c r="H183">
        <v>2</v>
      </c>
      <c r="I183" t="s">
        <v>273</v>
      </c>
      <c r="J183" t="s">
        <v>274</v>
      </c>
      <c r="K183" t="s">
        <v>275</v>
      </c>
      <c r="L183">
        <v>1368</v>
      </c>
      <c r="N183">
        <v>1011</v>
      </c>
      <c r="O183" t="s">
        <v>272</v>
      </c>
      <c r="P183" t="s">
        <v>272</v>
      </c>
      <c r="Q183">
        <v>1</v>
      </c>
      <c r="W183">
        <v>0</v>
      </c>
      <c r="X183">
        <v>1372534845</v>
      </c>
      <c r="Y183">
        <v>0.11</v>
      </c>
      <c r="AA183">
        <v>0</v>
      </c>
      <c r="AB183">
        <v>445.51</v>
      </c>
      <c r="AC183">
        <v>11.6</v>
      </c>
      <c r="AD183">
        <v>0</v>
      </c>
      <c r="AE183">
        <v>0</v>
      </c>
      <c r="AF183">
        <v>65.709999999999994</v>
      </c>
      <c r="AG183">
        <v>11.6</v>
      </c>
      <c r="AH183">
        <v>0</v>
      </c>
      <c r="AI183">
        <v>1</v>
      </c>
      <c r="AJ183">
        <v>6.78</v>
      </c>
      <c r="AK183">
        <v>1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6</v>
      </c>
      <c r="AT183">
        <v>0.11</v>
      </c>
      <c r="AU183" t="s">
        <v>6</v>
      </c>
      <c r="AV183">
        <v>0</v>
      </c>
      <c r="AW183">
        <v>2</v>
      </c>
      <c r="AX183">
        <v>34753371</v>
      </c>
      <c r="AY183">
        <v>1</v>
      </c>
      <c r="AZ183">
        <v>0</v>
      </c>
      <c r="BA183">
        <v>183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Y183*Source!I73</f>
        <v>1.5400000000000002E-2</v>
      </c>
      <c r="CY183">
        <f>AB183</f>
        <v>445.51</v>
      </c>
      <c r="CZ183">
        <f>AF183</f>
        <v>65.709999999999994</v>
      </c>
      <c r="DA183">
        <f>AJ183</f>
        <v>6.78</v>
      </c>
      <c r="DB183">
        <v>0</v>
      </c>
      <c r="GQ183">
        <v>-1</v>
      </c>
      <c r="GR183">
        <v>-1</v>
      </c>
    </row>
    <row r="184" spans="1:200" x14ac:dyDescent="0.2">
      <c r="A184">
        <f>ROW(Source!A73)</f>
        <v>73</v>
      </c>
      <c r="B184">
        <v>34753102</v>
      </c>
      <c r="C184">
        <v>34753356</v>
      </c>
      <c r="D184">
        <v>31449791</v>
      </c>
      <c r="E184">
        <v>1</v>
      </c>
      <c r="F184">
        <v>1</v>
      </c>
      <c r="G184">
        <v>1</v>
      </c>
      <c r="H184">
        <v>3</v>
      </c>
      <c r="I184" t="s">
        <v>355</v>
      </c>
      <c r="J184" t="s">
        <v>356</v>
      </c>
      <c r="K184" t="s">
        <v>357</v>
      </c>
      <c r="L184">
        <v>1327</v>
      </c>
      <c r="N184">
        <v>1005</v>
      </c>
      <c r="O184" t="s">
        <v>26</v>
      </c>
      <c r="P184" t="s">
        <v>26</v>
      </c>
      <c r="Q184">
        <v>1</v>
      </c>
      <c r="W184">
        <v>0</v>
      </c>
      <c r="X184">
        <v>-1987926685</v>
      </c>
      <c r="Y184">
        <v>0.84</v>
      </c>
      <c r="AA184">
        <v>490.33</v>
      </c>
      <c r="AB184">
        <v>0</v>
      </c>
      <c r="AC184">
        <v>0</v>
      </c>
      <c r="AD184">
        <v>0</v>
      </c>
      <c r="AE184">
        <v>72.319999999999993</v>
      </c>
      <c r="AF184">
        <v>0</v>
      </c>
      <c r="AG184">
        <v>0</v>
      </c>
      <c r="AH184">
        <v>0</v>
      </c>
      <c r="AI184">
        <v>6.78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6</v>
      </c>
      <c r="AT184">
        <v>0.84</v>
      </c>
      <c r="AU184" t="s">
        <v>6</v>
      </c>
      <c r="AV184">
        <v>0</v>
      </c>
      <c r="AW184">
        <v>2</v>
      </c>
      <c r="AX184">
        <v>34753372</v>
      </c>
      <c r="AY184">
        <v>1</v>
      </c>
      <c r="AZ184">
        <v>0</v>
      </c>
      <c r="BA184">
        <v>184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Y184*Source!I73</f>
        <v>0.11760000000000001</v>
      </c>
      <c r="CY184">
        <f t="shared" ref="CY184:CY190" si="28">AA184</f>
        <v>490.33</v>
      </c>
      <c r="CZ184">
        <f t="shared" ref="CZ184:CZ190" si="29">AE184</f>
        <v>72.319999999999993</v>
      </c>
      <c r="DA184">
        <f t="shared" ref="DA184:DA190" si="30">AI184</f>
        <v>6.78</v>
      </c>
      <c r="DB184">
        <v>0</v>
      </c>
      <c r="DH184">
        <f>Source!I73*SmtRes!Y184</f>
        <v>0.11760000000000001</v>
      </c>
      <c r="DI184">
        <f t="shared" ref="DI184:DI190" si="31">AA184</f>
        <v>490.33</v>
      </c>
      <c r="DJ184">
        <f>EtalonRes!Y184</f>
        <v>72.319999999999993</v>
      </c>
      <c r="DK184">
        <f>Source!BC73</f>
        <v>6.78</v>
      </c>
      <c r="GQ184">
        <v>-1</v>
      </c>
      <c r="GR184">
        <v>-1</v>
      </c>
    </row>
    <row r="185" spans="1:200" x14ac:dyDescent="0.2">
      <c r="A185">
        <f>ROW(Source!A73)</f>
        <v>73</v>
      </c>
      <c r="B185">
        <v>34753102</v>
      </c>
      <c r="C185">
        <v>34753356</v>
      </c>
      <c r="D185">
        <v>31450127</v>
      </c>
      <c r="E185">
        <v>1</v>
      </c>
      <c r="F185">
        <v>1</v>
      </c>
      <c r="G185">
        <v>1</v>
      </c>
      <c r="H185">
        <v>3</v>
      </c>
      <c r="I185" t="s">
        <v>307</v>
      </c>
      <c r="J185" t="s">
        <v>308</v>
      </c>
      <c r="K185" t="s">
        <v>309</v>
      </c>
      <c r="L185">
        <v>1346</v>
      </c>
      <c r="N185">
        <v>1009</v>
      </c>
      <c r="O185" t="s">
        <v>34</v>
      </c>
      <c r="P185" t="s">
        <v>34</v>
      </c>
      <c r="Q185">
        <v>1</v>
      </c>
      <c r="W185">
        <v>0</v>
      </c>
      <c r="X185">
        <v>813963326</v>
      </c>
      <c r="Y185">
        <v>0.31</v>
      </c>
      <c r="AA185">
        <v>12.34</v>
      </c>
      <c r="AB185">
        <v>0</v>
      </c>
      <c r="AC185">
        <v>0</v>
      </c>
      <c r="AD185">
        <v>0</v>
      </c>
      <c r="AE185">
        <v>1.82</v>
      </c>
      <c r="AF185">
        <v>0</v>
      </c>
      <c r="AG185">
        <v>0</v>
      </c>
      <c r="AH185">
        <v>0</v>
      </c>
      <c r="AI185">
        <v>6.78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6</v>
      </c>
      <c r="AT185">
        <v>0.31</v>
      </c>
      <c r="AU185" t="s">
        <v>6</v>
      </c>
      <c r="AV185">
        <v>0</v>
      </c>
      <c r="AW185">
        <v>2</v>
      </c>
      <c r="AX185">
        <v>34753373</v>
      </c>
      <c r="AY185">
        <v>1</v>
      </c>
      <c r="AZ185">
        <v>0</v>
      </c>
      <c r="BA185">
        <v>185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Y185*Source!I73</f>
        <v>4.3400000000000001E-2</v>
      </c>
      <c r="CY185">
        <f t="shared" si="28"/>
        <v>12.34</v>
      </c>
      <c r="CZ185">
        <f t="shared" si="29"/>
        <v>1.82</v>
      </c>
      <c r="DA185">
        <f t="shared" si="30"/>
        <v>6.78</v>
      </c>
      <c r="DB185">
        <v>0</v>
      </c>
      <c r="DH185">
        <f>Source!I73*SmtRes!Y185</f>
        <v>4.3400000000000001E-2</v>
      </c>
      <c r="DI185">
        <f t="shared" si="31"/>
        <v>12.34</v>
      </c>
      <c r="DJ185">
        <f>EtalonRes!Y185</f>
        <v>1.82</v>
      </c>
      <c r="DK185">
        <f>Source!BC73</f>
        <v>6.78</v>
      </c>
      <c r="GQ185">
        <v>-1</v>
      </c>
      <c r="GR185">
        <v>-1</v>
      </c>
    </row>
    <row r="186" spans="1:200" x14ac:dyDescent="0.2">
      <c r="A186">
        <f>ROW(Source!A73)</f>
        <v>73</v>
      </c>
      <c r="B186">
        <v>34753102</v>
      </c>
      <c r="C186">
        <v>34753356</v>
      </c>
      <c r="D186">
        <v>31451016</v>
      </c>
      <c r="E186">
        <v>1</v>
      </c>
      <c r="F186">
        <v>1</v>
      </c>
      <c r="G186">
        <v>1</v>
      </c>
      <c r="H186">
        <v>3</v>
      </c>
      <c r="I186" t="s">
        <v>341</v>
      </c>
      <c r="J186" t="s">
        <v>342</v>
      </c>
      <c r="K186" t="s">
        <v>343</v>
      </c>
      <c r="L186">
        <v>1339</v>
      </c>
      <c r="N186">
        <v>1007</v>
      </c>
      <c r="O186" t="s">
        <v>100</v>
      </c>
      <c r="P186" t="s">
        <v>100</v>
      </c>
      <c r="Q186">
        <v>1</v>
      </c>
      <c r="W186">
        <v>0</v>
      </c>
      <c r="X186">
        <v>1795918813</v>
      </c>
      <c r="Y186">
        <v>2.3999999999999998E-3</v>
      </c>
      <c r="AA186">
        <v>505.65</v>
      </c>
      <c r="AB186">
        <v>0</v>
      </c>
      <c r="AC186">
        <v>0</v>
      </c>
      <c r="AD186">
        <v>0</v>
      </c>
      <c r="AE186">
        <v>74.58</v>
      </c>
      <c r="AF186">
        <v>0</v>
      </c>
      <c r="AG186">
        <v>0</v>
      </c>
      <c r="AH186">
        <v>0</v>
      </c>
      <c r="AI186">
        <v>6.78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6</v>
      </c>
      <c r="AT186">
        <v>2.3999999999999998E-3</v>
      </c>
      <c r="AU186" t="s">
        <v>6</v>
      </c>
      <c r="AV186">
        <v>0</v>
      </c>
      <c r="AW186">
        <v>2</v>
      </c>
      <c r="AX186">
        <v>34753374</v>
      </c>
      <c r="AY186">
        <v>1</v>
      </c>
      <c r="AZ186">
        <v>0</v>
      </c>
      <c r="BA186">
        <v>186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Y186*Source!I73</f>
        <v>3.3599999999999998E-4</v>
      </c>
      <c r="CY186">
        <f t="shared" si="28"/>
        <v>505.65</v>
      </c>
      <c r="CZ186">
        <f t="shared" si="29"/>
        <v>74.58</v>
      </c>
      <c r="DA186">
        <f t="shared" si="30"/>
        <v>6.78</v>
      </c>
      <c r="DB186">
        <v>0</v>
      </c>
      <c r="DH186">
        <f>Source!I73*SmtRes!Y186</f>
        <v>3.3599999999999998E-4</v>
      </c>
      <c r="DI186">
        <f t="shared" si="31"/>
        <v>505.65</v>
      </c>
      <c r="DJ186">
        <f>EtalonRes!Y186</f>
        <v>74.58</v>
      </c>
      <c r="DK186">
        <f>Source!BC73</f>
        <v>6.78</v>
      </c>
      <c r="GQ186">
        <v>-1</v>
      </c>
      <c r="GR186">
        <v>-1</v>
      </c>
    </row>
    <row r="187" spans="1:200" x14ac:dyDescent="0.2">
      <c r="A187">
        <f>ROW(Source!A73)</f>
        <v>73</v>
      </c>
      <c r="B187">
        <v>34753102</v>
      </c>
      <c r="C187">
        <v>34753356</v>
      </c>
      <c r="D187">
        <v>31482593</v>
      </c>
      <c r="E187">
        <v>1</v>
      </c>
      <c r="F187">
        <v>1</v>
      </c>
      <c r="G187">
        <v>1</v>
      </c>
      <c r="H187">
        <v>3</v>
      </c>
      <c r="I187" t="s">
        <v>358</v>
      </c>
      <c r="J187" t="s">
        <v>359</v>
      </c>
      <c r="K187" t="s">
        <v>360</v>
      </c>
      <c r="L187">
        <v>1348</v>
      </c>
      <c r="N187">
        <v>1009</v>
      </c>
      <c r="O187" t="s">
        <v>81</v>
      </c>
      <c r="P187" t="s">
        <v>81</v>
      </c>
      <c r="Q187">
        <v>1000</v>
      </c>
      <c r="W187">
        <v>0</v>
      </c>
      <c r="X187">
        <v>-1437304549</v>
      </c>
      <c r="Y187">
        <v>8.8999999999999999E-3</v>
      </c>
      <c r="AA187">
        <v>174679.92</v>
      </c>
      <c r="AB187">
        <v>0</v>
      </c>
      <c r="AC187">
        <v>0</v>
      </c>
      <c r="AD187">
        <v>0</v>
      </c>
      <c r="AE187">
        <v>25764</v>
      </c>
      <c r="AF187">
        <v>0</v>
      </c>
      <c r="AG187">
        <v>0</v>
      </c>
      <c r="AH187">
        <v>0</v>
      </c>
      <c r="AI187">
        <v>6.78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6</v>
      </c>
      <c r="AT187">
        <v>8.8999999999999999E-3</v>
      </c>
      <c r="AU187" t="s">
        <v>6</v>
      </c>
      <c r="AV187">
        <v>0</v>
      </c>
      <c r="AW187">
        <v>2</v>
      </c>
      <c r="AX187">
        <v>34753375</v>
      </c>
      <c r="AY187">
        <v>1</v>
      </c>
      <c r="AZ187">
        <v>0</v>
      </c>
      <c r="BA187">
        <v>187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Y187*Source!I73</f>
        <v>1.2460000000000001E-3</v>
      </c>
      <c r="CY187">
        <f t="shared" si="28"/>
        <v>174679.92</v>
      </c>
      <c r="CZ187">
        <f t="shared" si="29"/>
        <v>25764</v>
      </c>
      <c r="DA187">
        <f t="shared" si="30"/>
        <v>6.78</v>
      </c>
      <c r="DB187">
        <v>0</v>
      </c>
      <c r="DH187">
        <f>Source!I73*SmtRes!Y187</f>
        <v>1.2460000000000001E-3</v>
      </c>
      <c r="DI187">
        <f t="shared" si="31"/>
        <v>174679.92</v>
      </c>
      <c r="DJ187">
        <f>EtalonRes!Y187</f>
        <v>25764</v>
      </c>
      <c r="DK187">
        <f>Source!BC73</f>
        <v>6.78</v>
      </c>
      <c r="GQ187">
        <v>-1</v>
      </c>
      <c r="GR187">
        <v>-1</v>
      </c>
    </row>
    <row r="188" spans="1:200" x14ac:dyDescent="0.2">
      <c r="A188">
        <f>ROW(Source!A73)</f>
        <v>73</v>
      </c>
      <c r="B188">
        <v>34753102</v>
      </c>
      <c r="C188">
        <v>34753356</v>
      </c>
      <c r="D188">
        <v>31442177</v>
      </c>
      <c r="E188">
        <v>17</v>
      </c>
      <c r="F188">
        <v>1</v>
      </c>
      <c r="G188">
        <v>1</v>
      </c>
      <c r="H188">
        <v>3</v>
      </c>
      <c r="I188" t="s">
        <v>130</v>
      </c>
      <c r="J188" t="s">
        <v>6</v>
      </c>
      <c r="K188" t="s">
        <v>131</v>
      </c>
      <c r="L188">
        <v>1348</v>
      </c>
      <c r="N188">
        <v>1009</v>
      </c>
      <c r="O188" t="s">
        <v>81</v>
      </c>
      <c r="P188" t="s">
        <v>81</v>
      </c>
      <c r="Q188">
        <v>1000</v>
      </c>
      <c r="W188">
        <v>0</v>
      </c>
      <c r="X188">
        <v>84301199</v>
      </c>
      <c r="Y188">
        <v>2.1000000000000001E-2</v>
      </c>
      <c r="AA188">
        <v>208000</v>
      </c>
      <c r="AB188">
        <v>0</v>
      </c>
      <c r="AC188">
        <v>0</v>
      </c>
      <c r="AD188">
        <v>0</v>
      </c>
      <c r="AE188">
        <v>31292.04</v>
      </c>
      <c r="AF188">
        <v>0</v>
      </c>
      <c r="AG188">
        <v>0</v>
      </c>
      <c r="AH188">
        <v>0</v>
      </c>
      <c r="AI188">
        <v>6.78</v>
      </c>
      <c r="AJ188">
        <v>1</v>
      </c>
      <c r="AK188">
        <v>1</v>
      </c>
      <c r="AL188">
        <v>1</v>
      </c>
      <c r="AN188">
        <v>0</v>
      </c>
      <c r="AO188">
        <v>0</v>
      </c>
      <c r="AP188">
        <v>1</v>
      </c>
      <c r="AQ188">
        <v>0</v>
      </c>
      <c r="AR188">
        <v>0</v>
      </c>
      <c r="AS188" t="s">
        <v>6</v>
      </c>
      <c r="AT188">
        <v>2.1000000000000001E-2</v>
      </c>
      <c r="AU188" t="s">
        <v>6</v>
      </c>
      <c r="AV188">
        <v>0</v>
      </c>
      <c r="AW188">
        <v>2</v>
      </c>
      <c r="AX188">
        <v>34753376</v>
      </c>
      <c r="AY188">
        <v>2</v>
      </c>
      <c r="AZ188">
        <v>16384</v>
      </c>
      <c r="BA188">
        <v>188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Y188*Source!I73</f>
        <v>2.9400000000000003E-3</v>
      </c>
      <c r="CY188">
        <f t="shared" si="28"/>
        <v>208000</v>
      </c>
      <c r="CZ188">
        <f t="shared" si="29"/>
        <v>31292.04</v>
      </c>
      <c r="DA188">
        <f t="shared" si="30"/>
        <v>6.78</v>
      </c>
      <c r="DB188">
        <v>0</v>
      </c>
      <c r="DH188">
        <f>Source!I73*SmtRes!Y188</f>
        <v>2.9400000000000003E-3</v>
      </c>
      <c r="DI188">
        <f t="shared" si="31"/>
        <v>208000</v>
      </c>
      <c r="DJ188">
        <f>EtalonRes!Y188</f>
        <v>0</v>
      </c>
      <c r="DK188">
        <f>Source!BC73</f>
        <v>6.78</v>
      </c>
      <c r="GP188">
        <v>1</v>
      </c>
      <c r="GQ188">
        <v>-1</v>
      </c>
      <c r="GR188">
        <v>-1</v>
      </c>
    </row>
    <row r="189" spans="1:200" x14ac:dyDescent="0.2">
      <c r="A189">
        <f>ROW(Source!A73)</f>
        <v>73</v>
      </c>
      <c r="B189">
        <v>34753102</v>
      </c>
      <c r="C189">
        <v>34753356</v>
      </c>
      <c r="D189">
        <v>31483554</v>
      </c>
      <c r="E189">
        <v>1</v>
      </c>
      <c r="F189">
        <v>1</v>
      </c>
      <c r="G189">
        <v>1</v>
      </c>
      <c r="H189">
        <v>3</v>
      </c>
      <c r="I189" t="s">
        <v>361</v>
      </c>
      <c r="J189" t="s">
        <v>362</v>
      </c>
      <c r="K189" t="s">
        <v>363</v>
      </c>
      <c r="L189">
        <v>1348</v>
      </c>
      <c r="N189">
        <v>1009</v>
      </c>
      <c r="O189" t="s">
        <v>81</v>
      </c>
      <c r="P189" t="s">
        <v>81</v>
      </c>
      <c r="Q189">
        <v>1000</v>
      </c>
      <c r="W189">
        <v>0</v>
      </c>
      <c r="X189">
        <v>293380687</v>
      </c>
      <c r="Y189">
        <v>1.2999999999999999E-2</v>
      </c>
      <c r="AA189">
        <v>177839.4</v>
      </c>
      <c r="AB189">
        <v>0</v>
      </c>
      <c r="AC189">
        <v>0</v>
      </c>
      <c r="AD189">
        <v>0</v>
      </c>
      <c r="AE189">
        <v>26230</v>
      </c>
      <c r="AF189">
        <v>0</v>
      </c>
      <c r="AG189">
        <v>0</v>
      </c>
      <c r="AH189">
        <v>0</v>
      </c>
      <c r="AI189">
        <v>6.78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6</v>
      </c>
      <c r="AT189">
        <v>1.2999999999999999E-2</v>
      </c>
      <c r="AU189" t="s">
        <v>6</v>
      </c>
      <c r="AV189">
        <v>0</v>
      </c>
      <c r="AW189">
        <v>2</v>
      </c>
      <c r="AX189">
        <v>34753377</v>
      </c>
      <c r="AY189">
        <v>1</v>
      </c>
      <c r="AZ189">
        <v>0</v>
      </c>
      <c r="BA189">
        <v>189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Y189*Source!I73</f>
        <v>1.82E-3</v>
      </c>
      <c r="CY189">
        <f t="shared" si="28"/>
        <v>177839.4</v>
      </c>
      <c r="CZ189">
        <f t="shared" si="29"/>
        <v>26230</v>
      </c>
      <c r="DA189">
        <f t="shared" si="30"/>
        <v>6.78</v>
      </c>
      <c r="DB189">
        <v>0</v>
      </c>
      <c r="DH189">
        <f>Source!I73*SmtRes!Y189</f>
        <v>1.82E-3</v>
      </c>
      <c r="DI189">
        <f t="shared" si="31"/>
        <v>177839.4</v>
      </c>
      <c r="DJ189">
        <f>EtalonRes!Y189</f>
        <v>26230</v>
      </c>
      <c r="DK189">
        <f>Source!BC73</f>
        <v>6.78</v>
      </c>
      <c r="GQ189">
        <v>-1</v>
      </c>
      <c r="GR189">
        <v>-1</v>
      </c>
    </row>
    <row r="190" spans="1:200" x14ac:dyDescent="0.2">
      <c r="A190">
        <f>ROW(Source!A73)</f>
        <v>73</v>
      </c>
      <c r="B190">
        <v>34753102</v>
      </c>
      <c r="C190">
        <v>34753356</v>
      </c>
      <c r="D190">
        <v>31483820</v>
      </c>
      <c r="E190">
        <v>1</v>
      </c>
      <c r="F190">
        <v>1</v>
      </c>
      <c r="G190">
        <v>1</v>
      </c>
      <c r="H190">
        <v>3</v>
      </c>
      <c r="I190" t="s">
        <v>364</v>
      </c>
      <c r="J190" t="s">
        <v>365</v>
      </c>
      <c r="K190" t="s">
        <v>366</v>
      </c>
      <c r="L190">
        <v>1348</v>
      </c>
      <c r="N190">
        <v>1009</v>
      </c>
      <c r="O190" t="s">
        <v>81</v>
      </c>
      <c r="P190" t="s">
        <v>81</v>
      </c>
      <c r="Q190">
        <v>1000</v>
      </c>
      <c r="W190">
        <v>0</v>
      </c>
      <c r="X190">
        <v>1851784219</v>
      </c>
      <c r="Y190">
        <v>5.5E-2</v>
      </c>
      <c r="AA190">
        <v>19651.830000000002</v>
      </c>
      <c r="AB190">
        <v>0</v>
      </c>
      <c r="AC190">
        <v>0</v>
      </c>
      <c r="AD190">
        <v>0</v>
      </c>
      <c r="AE190">
        <v>2898.5</v>
      </c>
      <c r="AF190">
        <v>0</v>
      </c>
      <c r="AG190">
        <v>0</v>
      </c>
      <c r="AH190">
        <v>0</v>
      </c>
      <c r="AI190">
        <v>6.78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6</v>
      </c>
      <c r="AT190">
        <v>5.5E-2</v>
      </c>
      <c r="AU190" t="s">
        <v>6</v>
      </c>
      <c r="AV190">
        <v>0</v>
      </c>
      <c r="AW190">
        <v>2</v>
      </c>
      <c r="AX190">
        <v>34753378</v>
      </c>
      <c r="AY190">
        <v>1</v>
      </c>
      <c r="AZ190">
        <v>0</v>
      </c>
      <c r="BA190">
        <v>190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Y190*Source!I73</f>
        <v>7.7000000000000011E-3</v>
      </c>
      <c r="CY190">
        <f t="shared" si="28"/>
        <v>19651.830000000002</v>
      </c>
      <c r="CZ190">
        <f t="shared" si="29"/>
        <v>2898.5</v>
      </c>
      <c r="DA190">
        <f t="shared" si="30"/>
        <v>6.78</v>
      </c>
      <c r="DB190">
        <v>0</v>
      </c>
      <c r="DH190">
        <f>Source!I73*SmtRes!Y190</f>
        <v>7.7000000000000011E-3</v>
      </c>
      <c r="DI190">
        <f t="shared" si="31"/>
        <v>19651.830000000002</v>
      </c>
      <c r="DJ190">
        <f>EtalonRes!Y190</f>
        <v>2898.5</v>
      </c>
      <c r="DK190">
        <f>Source!BC73</f>
        <v>6.78</v>
      </c>
      <c r="GQ190">
        <v>-1</v>
      </c>
      <c r="GR190">
        <v>-1</v>
      </c>
    </row>
    <row r="191" spans="1:200" x14ac:dyDescent="0.2">
      <c r="A191">
        <f>ROW(Source!A76)</f>
        <v>76</v>
      </c>
      <c r="B191">
        <v>34753101</v>
      </c>
      <c r="C191">
        <v>34753380</v>
      </c>
      <c r="D191">
        <v>31714194</v>
      </c>
      <c r="E191">
        <v>1</v>
      </c>
      <c r="F191">
        <v>1</v>
      </c>
      <c r="G191">
        <v>1</v>
      </c>
      <c r="H191">
        <v>1</v>
      </c>
      <c r="I191" t="s">
        <v>367</v>
      </c>
      <c r="J191" t="s">
        <v>6</v>
      </c>
      <c r="K191" t="s">
        <v>368</v>
      </c>
      <c r="L191">
        <v>1191</v>
      </c>
      <c r="N191">
        <v>1013</v>
      </c>
      <c r="O191" t="s">
        <v>266</v>
      </c>
      <c r="P191" t="s">
        <v>266</v>
      </c>
      <c r="Q191">
        <v>1</v>
      </c>
      <c r="W191">
        <v>0</v>
      </c>
      <c r="X191">
        <v>1010519658</v>
      </c>
      <c r="Y191">
        <v>70.2</v>
      </c>
      <c r="AA191">
        <v>0</v>
      </c>
      <c r="AB191">
        <v>0</v>
      </c>
      <c r="AC191">
        <v>0</v>
      </c>
      <c r="AD191">
        <v>8.64</v>
      </c>
      <c r="AE191">
        <v>0</v>
      </c>
      <c r="AF191">
        <v>0</v>
      </c>
      <c r="AG191">
        <v>0</v>
      </c>
      <c r="AH191">
        <v>8.64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6</v>
      </c>
      <c r="AT191">
        <v>70.2</v>
      </c>
      <c r="AU191" t="s">
        <v>6</v>
      </c>
      <c r="AV191">
        <v>1</v>
      </c>
      <c r="AW191">
        <v>2</v>
      </c>
      <c r="AX191">
        <v>34753387</v>
      </c>
      <c r="AY191">
        <v>1</v>
      </c>
      <c r="AZ191">
        <v>0</v>
      </c>
      <c r="BA191">
        <v>191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Y191*Source!I76</f>
        <v>36.504000000000005</v>
      </c>
      <c r="CY191">
        <f>AD191</f>
        <v>8.64</v>
      </c>
      <c r="CZ191">
        <f>AH191</f>
        <v>8.64</v>
      </c>
      <c r="DA191">
        <f>AL191</f>
        <v>1</v>
      </c>
      <c r="DB191">
        <v>0</v>
      </c>
      <c r="GQ191">
        <v>-1</v>
      </c>
      <c r="GR191">
        <v>-1</v>
      </c>
    </row>
    <row r="192" spans="1:200" x14ac:dyDescent="0.2">
      <c r="A192">
        <f>ROW(Source!A76)</f>
        <v>76</v>
      </c>
      <c r="B192">
        <v>34753101</v>
      </c>
      <c r="C192">
        <v>34753380</v>
      </c>
      <c r="D192">
        <v>31709492</v>
      </c>
      <c r="E192">
        <v>1</v>
      </c>
      <c r="F192">
        <v>1</v>
      </c>
      <c r="G192">
        <v>1</v>
      </c>
      <c r="H192">
        <v>1</v>
      </c>
      <c r="I192" t="s">
        <v>267</v>
      </c>
      <c r="J192" t="s">
        <v>6</v>
      </c>
      <c r="K192" t="s">
        <v>268</v>
      </c>
      <c r="L192">
        <v>1191</v>
      </c>
      <c r="N192">
        <v>1013</v>
      </c>
      <c r="O192" t="s">
        <v>266</v>
      </c>
      <c r="P192" t="s">
        <v>266</v>
      </c>
      <c r="Q192">
        <v>1</v>
      </c>
      <c r="W192">
        <v>0</v>
      </c>
      <c r="X192">
        <v>-1417349443</v>
      </c>
      <c r="Y192">
        <v>0.18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6</v>
      </c>
      <c r="AT192">
        <v>0.18</v>
      </c>
      <c r="AU192" t="s">
        <v>6</v>
      </c>
      <c r="AV192">
        <v>2</v>
      </c>
      <c r="AW192">
        <v>2</v>
      </c>
      <c r="AX192">
        <v>34753388</v>
      </c>
      <c r="AY192">
        <v>1</v>
      </c>
      <c r="AZ192">
        <v>0</v>
      </c>
      <c r="BA192">
        <v>192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Y192*Source!I76</f>
        <v>9.3600000000000003E-2</v>
      </c>
      <c r="CY192">
        <f>AD192</f>
        <v>0</v>
      </c>
      <c r="CZ192">
        <f>AH192</f>
        <v>0</v>
      </c>
      <c r="DA192">
        <f>AL192</f>
        <v>1</v>
      </c>
      <c r="DB192">
        <v>0</v>
      </c>
      <c r="GQ192">
        <v>-1</v>
      </c>
      <c r="GR192">
        <v>-1</v>
      </c>
    </row>
    <row r="193" spans="1:200" x14ac:dyDescent="0.2">
      <c r="A193">
        <f>ROW(Source!A76)</f>
        <v>76</v>
      </c>
      <c r="B193">
        <v>34753101</v>
      </c>
      <c r="C193">
        <v>34753380</v>
      </c>
      <c r="D193">
        <v>31528142</v>
      </c>
      <c r="E193">
        <v>1</v>
      </c>
      <c r="F193">
        <v>1</v>
      </c>
      <c r="G193">
        <v>1</v>
      </c>
      <c r="H193">
        <v>2</v>
      </c>
      <c r="I193" t="s">
        <v>273</v>
      </c>
      <c r="J193" t="s">
        <v>274</v>
      </c>
      <c r="K193" t="s">
        <v>275</v>
      </c>
      <c r="L193">
        <v>1368</v>
      </c>
      <c r="N193">
        <v>1011</v>
      </c>
      <c r="O193" t="s">
        <v>272</v>
      </c>
      <c r="P193" t="s">
        <v>272</v>
      </c>
      <c r="Q193">
        <v>1</v>
      </c>
      <c r="W193">
        <v>0</v>
      </c>
      <c r="X193">
        <v>1372534845</v>
      </c>
      <c r="Y193">
        <v>0.18</v>
      </c>
      <c r="AA193">
        <v>0</v>
      </c>
      <c r="AB193">
        <v>65.709999999999994</v>
      </c>
      <c r="AC193">
        <v>11.6</v>
      </c>
      <c r="AD193">
        <v>0</v>
      </c>
      <c r="AE193">
        <v>0</v>
      </c>
      <c r="AF193">
        <v>65.709999999999994</v>
      </c>
      <c r="AG193">
        <v>11.6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6</v>
      </c>
      <c r="AT193">
        <v>0.18</v>
      </c>
      <c r="AU193" t="s">
        <v>6</v>
      </c>
      <c r="AV193">
        <v>0</v>
      </c>
      <c r="AW193">
        <v>2</v>
      </c>
      <c r="AX193">
        <v>34753389</v>
      </c>
      <c r="AY193">
        <v>1</v>
      </c>
      <c r="AZ193">
        <v>0</v>
      </c>
      <c r="BA193">
        <v>193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Y193*Source!I76</f>
        <v>9.3600000000000003E-2</v>
      </c>
      <c r="CY193">
        <f>AB193</f>
        <v>65.709999999999994</v>
      </c>
      <c r="CZ193">
        <f>AF193</f>
        <v>65.709999999999994</v>
      </c>
      <c r="DA193">
        <f>AJ193</f>
        <v>1</v>
      </c>
      <c r="DB193">
        <v>0</v>
      </c>
      <c r="GQ193">
        <v>-1</v>
      </c>
      <c r="GR193">
        <v>-1</v>
      </c>
    </row>
    <row r="194" spans="1:200" x14ac:dyDescent="0.2">
      <c r="A194">
        <f>ROW(Source!A76)</f>
        <v>76</v>
      </c>
      <c r="B194">
        <v>34753101</v>
      </c>
      <c r="C194">
        <v>34753380</v>
      </c>
      <c r="D194">
        <v>31441385</v>
      </c>
      <c r="E194">
        <v>17</v>
      </c>
      <c r="F194">
        <v>1</v>
      </c>
      <c r="G194">
        <v>1</v>
      </c>
      <c r="H194">
        <v>3</v>
      </c>
      <c r="I194" t="s">
        <v>145</v>
      </c>
      <c r="J194" t="s">
        <v>6</v>
      </c>
      <c r="K194" t="s">
        <v>146</v>
      </c>
      <c r="L194">
        <v>1339</v>
      </c>
      <c r="N194">
        <v>1007</v>
      </c>
      <c r="O194" t="s">
        <v>100</v>
      </c>
      <c r="P194" t="s">
        <v>100</v>
      </c>
      <c r="Q194">
        <v>1</v>
      </c>
      <c r="W194">
        <v>0</v>
      </c>
      <c r="X194">
        <v>-1217945566</v>
      </c>
      <c r="Y194">
        <v>8.0000000000000002E-3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8.0000000000000002E-3</v>
      </c>
      <c r="AU194" t="s">
        <v>6</v>
      </c>
      <c r="AV194">
        <v>0</v>
      </c>
      <c r="AW194">
        <v>2</v>
      </c>
      <c r="AX194">
        <v>34753390</v>
      </c>
      <c r="AY194">
        <v>1</v>
      </c>
      <c r="AZ194">
        <v>0</v>
      </c>
      <c r="BA194">
        <v>194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Y194*Source!I76</f>
        <v>4.1600000000000005E-3</v>
      </c>
      <c r="CY194">
        <f>AA194</f>
        <v>0</v>
      </c>
      <c r="CZ194">
        <f>AE194</f>
        <v>0</v>
      </c>
      <c r="DA194">
        <f>AI194</f>
        <v>1</v>
      </c>
      <c r="DB194">
        <v>0</v>
      </c>
      <c r="DH194">
        <f>Source!I76*SmtRes!Y194</f>
        <v>4.1600000000000005E-3</v>
      </c>
      <c r="DI194">
        <f>AA194</f>
        <v>0</v>
      </c>
      <c r="DJ194">
        <f>EtalonRes!Y194</f>
        <v>0</v>
      </c>
      <c r="DK194">
        <f>Source!BC76</f>
        <v>1</v>
      </c>
      <c r="GP194">
        <v>1</v>
      </c>
      <c r="GQ194">
        <v>-1</v>
      </c>
      <c r="GR194">
        <v>-1</v>
      </c>
    </row>
    <row r="195" spans="1:200" x14ac:dyDescent="0.2">
      <c r="A195">
        <f>ROW(Source!A76)</f>
        <v>76</v>
      </c>
      <c r="B195">
        <v>34753101</v>
      </c>
      <c r="C195">
        <v>34753380</v>
      </c>
      <c r="D195">
        <v>31441385</v>
      </c>
      <c r="E195">
        <v>17</v>
      </c>
      <c r="F195">
        <v>1</v>
      </c>
      <c r="G195">
        <v>1</v>
      </c>
      <c r="H195">
        <v>3</v>
      </c>
      <c r="I195" t="s">
        <v>145</v>
      </c>
      <c r="J195" t="s">
        <v>6</v>
      </c>
      <c r="K195" t="s">
        <v>148</v>
      </c>
      <c r="L195">
        <v>1348</v>
      </c>
      <c r="N195">
        <v>1009</v>
      </c>
      <c r="O195" t="s">
        <v>81</v>
      </c>
      <c r="P195" t="s">
        <v>81</v>
      </c>
      <c r="Q195">
        <v>1000</v>
      </c>
      <c r="W195">
        <v>0</v>
      </c>
      <c r="X195">
        <v>-1651481050</v>
      </c>
      <c r="Y195">
        <v>2.9000000000000001E-2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2.9000000000000001E-2</v>
      </c>
      <c r="AU195" t="s">
        <v>6</v>
      </c>
      <c r="AV195">
        <v>0</v>
      </c>
      <c r="AW195">
        <v>2</v>
      </c>
      <c r="AX195">
        <v>34753391</v>
      </c>
      <c r="AY195">
        <v>1</v>
      </c>
      <c r="AZ195">
        <v>0</v>
      </c>
      <c r="BA195">
        <v>195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Y195*Source!I76</f>
        <v>1.5080000000000001E-2</v>
      </c>
      <c r="CY195">
        <f>AA195</f>
        <v>0</v>
      </c>
      <c r="CZ195">
        <f>AE195</f>
        <v>0</v>
      </c>
      <c r="DA195">
        <f>AI195</f>
        <v>1</v>
      </c>
      <c r="DB195">
        <v>0</v>
      </c>
      <c r="DH195">
        <f>Source!I76*SmtRes!Y195</f>
        <v>1.5080000000000001E-2</v>
      </c>
      <c r="DI195">
        <f>AA195</f>
        <v>0</v>
      </c>
      <c r="DJ195">
        <f>EtalonRes!Y195</f>
        <v>0</v>
      </c>
      <c r="DK195">
        <f>Source!BC76</f>
        <v>1</v>
      </c>
      <c r="GP195">
        <v>1</v>
      </c>
      <c r="GQ195">
        <v>-1</v>
      </c>
      <c r="GR195">
        <v>-1</v>
      </c>
    </row>
    <row r="196" spans="1:200" x14ac:dyDescent="0.2">
      <c r="A196">
        <f>ROW(Source!A76)</f>
        <v>76</v>
      </c>
      <c r="B196">
        <v>34753101</v>
      </c>
      <c r="C196">
        <v>34753380</v>
      </c>
      <c r="D196">
        <v>31476345</v>
      </c>
      <c r="E196">
        <v>1</v>
      </c>
      <c r="F196">
        <v>1</v>
      </c>
      <c r="G196">
        <v>1</v>
      </c>
      <c r="H196">
        <v>3</v>
      </c>
      <c r="I196" t="s">
        <v>369</v>
      </c>
      <c r="J196" t="s">
        <v>370</v>
      </c>
      <c r="K196" t="s">
        <v>371</v>
      </c>
      <c r="L196">
        <v>1327</v>
      </c>
      <c r="N196">
        <v>1005</v>
      </c>
      <c r="O196" t="s">
        <v>26</v>
      </c>
      <c r="P196" t="s">
        <v>26</v>
      </c>
      <c r="Q196">
        <v>1</v>
      </c>
      <c r="W196">
        <v>0</v>
      </c>
      <c r="X196">
        <v>-995787451</v>
      </c>
      <c r="Y196">
        <v>5.5</v>
      </c>
      <c r="AA196">
        <v>35.22</v>
      </c>
      <c r="AB196">
        <v>0</v>
      </c>
      <c r="AC196">
        <v>0</v>
      </c>
      <c r="AD196">
        <v>0</v>
      </c>
      <c r="AE196">
        <v>35.22</v>
      </c>
      <c r="AF196">
        <v>0</v>
      </c>
      <c r="AG196">
        <v>0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S196" t="s">
        <v>6</v>
      </c>
      <c r="AT196">
        <v>5.5</v>
      </c>
      <c r="AU196" t="s">
        <v>6</v>
      </c>
      <c r="AV196">
        <v>0</v>
      </c>
      <c r="AW196">
        <v>2</v>
      </c>
      <c r="AX196">
        <v>34753392</v>
      </c>
      <c r="AY196">
        <v>1</v>
      </c>
      <c r="AZ196">
        <v>0</v>
      </c>
      <c r="BA196">
        <v>196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Y196*Source!I76</f>
        <v>2.8600000000000003</v>
      </c>
      <c r="CY196">
        <f>AA196</f>
        <v>35.22</v>
      </c>
      <c r="CZ196">
        <f>AE196</f>
        <v>35.22</v>
      </c>
      <c r="DA196">
        <f>AI196</f>
        <v>1</v>
      </c>
      <c r="DB196">
        <v>0</v>
      </c>
      <c r="DH196">
        <f>Source!I76*SmtRes!Y196</f>
        <v>2.8600000000000003</v>
      </c>
      <c r="DI196">
        <f>AA196</f>
        <v>35.22</v>
      </c>
      <c r="DJ196">
        <f>EtalonRes!Y196</f>
        <v>35.22</v>
      </c>
      <c r="DK196">
        <f>Source!BC76</f>
        <v>1</v>
      </c>
      <c r="GQ196">
        <v>-1</v>
      </c>
      <c r="GR196">
        <v>-1</v>
      </c>
    </row>
    <row r="197" spans="1:200" x14ac:dyDescent="0.2">
      <c r="A197">
        <f>ROW(Source!A77)</f>
        <v>77</v>
      </c>
      <c r="B197">
        <v>34753102</v>
      </c>
      <c r="C197">
        <v>34753380</v>
      </c>
      <c r="D197">
        <v>31714194</v>
      </c>
      <c r="E197">
        <v>1</v>
      </c>
      <c r="F197">
        <v>1</v>
      </c>
      <c r="G197">
        <v>1</v>
      </c>
      <c r="H197">
        <v>1</v>
      </c>
      <c r="I197" t="s">
        <v>367</v>
      </c>
      <c r="J197" t="s">
        <v>6</v>
      </c>
      <c r="K197" t="s">
        <v>368</v>
      </c>
      <c r="L197">
        <v>1191</v>
      </c>
      <c r="N197">
        <v>1013</v>
      </c>
      <c r="O197" t="s">
        <v>266</v>
      </c>
      <c r="P197" t="s">
        <v>266</v>
      </c>
      <c r="Q197">
        <v>1</v>
      </c>
      <c r="W197">
        <v>0</v>
      </c>
      <c r="X197">
        <v>1010519658</v>
      </c>
      <c r="Y197">
        <v>70.2</v>
      </c>
      <c r="AA197">
        <v>0</v>
      </c>
      <c r="AB197">
        <v>0</v>
      </c>
      <c r="AC197">
        <v>0</v>
      </c>
      <c r="AD197">
        <v>58.58</v>
      </c>
      <c r="AE197">
        <v>0</v>
      </c>
      <c r="AF197">
        <v>0</v>
      </c>
      <c r="AG197">
        <v>0</v>
      </c>
      <c r="AH197">
        <v>8.64</v>
      </c>
      <c r="AI197">
        <v>1</v>
      </c>
      <c r="AJ197">
        <v>1</v>
      </c>
      <c r="AK197">
        <v>1</v>
      </c>
      <c r="AL197">
        <v>6.78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6</v>
      </c>
      <c r="AT197">
        <v>70.2</v>
      </c>
      <c r="AU197" t="s">
        <v>6</v>
      </c>
      <c r="AV197">
        <v>1</v>
      </c>
      <c r="AW197">
        <v>2</v>
      </c>
      <c r="AX197">
        <v>34753387</v>
      </c>
      <c r="AY197">
        <v>1</v>
      </c>
      <c r="AZ197">
        <v>0</v>
      </c>
      <c r="BA197">
        <v>197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Y197*Source!I77</f>
        <v>36.504000000000005</v>
      </c>
      <c r="CY197">
        <f>AD197</f>
        <v>58.58</v>
      </c>
      <c r="CZ197">
        <f>AH197</f>
        <v>8.64</v>
      </c>
      <c r="DA197">
        <f>AL197</f>
        <v>6.78</v>
      </c>
      <c r="DB197">
        <v>0</v>
      </c>
      <c r="GQ197">
        <v>-1</v>
      </c>
      <c r="GR197">
        <v>-1</v>
      </c>
    </row>
    <row r="198" spans="1:200" x14ac:dyDescent="0.2">
      <c r="A198">
        <f>ROW(Source!A77)</f>
        <v>77</v>
      </c>
      <c r="B198">
        <v>34753102</v>
      </c>
      <c r="C198">
        <v>34753380</v>
      </c>
      <c r="D198">
        <v>31709492</v>
      </c>
      <c r="E198">
        <v>1</v>
      </c>
      <c r="F198">
        <v>1</v>
      </c>
      <c r="G198">
        <v>1</v>
      </c>
      <c r="H198">
        <v>1</v>
      </c>
      <c r="I198" t="s">
        <v>267</v>
      </c>
      <c r="J198" t="s">
        <v>6</v>
      </c>
      <c r="K198" t="s">
        <v>268</v>
      </c>
      <c r="L198">
        <v>1191</v>
      </c>
      <c r="N198">
        <v>1013</v>
      </c>
      <c r="O198" t="s">
        <v>266</v>
      </c>
      <c r="P198" t="s">
        <v>266</v>
      </c>
      <c r="Q198">
        <v>1</v>
      </c>
      <c r="W198">
        <v>0</v>
      </c>
      <c r="X198">
        <v>-1417349443</v>
      </c>
      <c r="Y198">
        <v>0.18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6.78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6</v>
      </c>
      <c r="AT198">
        <v>0.18</v>
      </c>
      <c r="AU198" t="s">
        <v>6</v>
      </c>
      <c r="AV198">
        <v>2</v>
      </c>
      <c r="AW198">
        <v>2</v>
      </c>
      <c r="AX198">
        <v>34753388</v>
      </c>
      <c r="AY198">
        <v>1</v>
      </c>
      <c r="AZ198">
        <v>0</v>
      </c>
      <c r="BA198">
        <v>198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Y198*Source!I77</f>
        <v>9.3600000000000003E-2</v>
      </c>
      <c r="CY198">
        <f>AD198</f>
        <v>0</v>
      </c>
      <c r="CZ198">
        <f>AH198</f>
        <v>0</v>
      </c>
      <c r="DA198">
        <f>AL198</f>
        <v>1</v>
      </c>
      <c r="DB198">
        <v>0</v>
      </c>
      <c r="GQ198">
        <v>-1</v>
      </c>
      <c r="GR198">
        <v>-1</v>
      </c>
    </row>
    <row r="199" spans="1:200" x14ac:dyDescent="0.2">
      <c r="A199">
        <f>ROW(Source!A77)</f>
        <v>77</v>
      </c>
      <c r="B199">
        <v>34753102</v>
      </c>
      <c r="C199">
        <v>34753380</v>
      </c>
      <c r="D199">
        <v>31528142</v>
      </c>
      <c r="E199">
        <v>1</v>
      </c>
      <c r="F199">
        <v>1</v>
      </c>
      <c r="G199">
        <v>1</v>
      </c>
      <c r="H199">
        <v>2</v>
      </c>
      <c r="I199" t="s">
        <v>273</v>
      </c>
      <c r="J199" t="s">
        <v>274</v>
      </c>
      <c r="K199" t="s">
        <v>275</v>
      </c>
      <c r="L199">
        <v>1368</v>
      </c>
      <c r="N199">
        <v>1011</v>
      </c>
      <c r="O199" t="s">
        <v>272</v>
      </c>
      <c r="P199" t="s">
        <v>272</v>
      </c>
      <c r="Q199">
        <v>1</v>
      </c>
      <c r="W199">
        <v>0</v>
      </c>
      <c r="X199">
        <v>1372534845</v>
      </c>
      <c r="Y199">
        <v>0.18</v>
      </c>
      <c r="AA199">
        <v>0</v>
      </c>
      <c r="AB199">
        <v>445.51</v>
      </c>
      <c r="AC199">
        <v>11.6</v>
      </c>
      <c r="AD199">
        <v>0</v>
      </c>
      <c r="AE199">
        <v>0</v>
      </c>
      <c r="AF199">
        <v>65.709999999999994</v>
      </c>
      <c r="AG199">
        <v>11.6</v>
      </c>
      <c r="AH199">
        <v>0</v>
      </c>
      <c r="AI199">
        <v>1</v>
      </c>
      <c r="AJ199">
        <v>6.78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6</v>
      </c>
      <c r="AT199">
        <v>0.18</v>
      </c>
      <c r="AU199" t="s">
        <v>6</v>
      </c>
      <c r="AV199">
        <v>0</v>
      </c>
      <c r="AW199">
        <v>2</v>
      </c>
      <c r="AX199">
        <v>34753389</v>
      </c>
      <c r="AY199">
        <v>1</v>
      </c>
      <c r="AZ199">
        <v>0</v>
      </c>
      <c r="BA199">
        <v>199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Y199*Source!I77</f>
        <v>9.3600000000000003E-2</v>
      </c>
      <c r="CY199">
        <f>AB199</f>
        <v>445.51</v>
      </c>
      <c r="CZ199">
        <f>AF199</f>
        <v>65.709999999999994</v>
      </c>
      <c r="DA199">
        <f>AJ199</f>
        <v>6.78</v>
      </c>
      <c r="DB199">
        <v>0</v>
      </c>
      <c r="GQ199">
        <v>-1</v>
      </c>
      <c r="GR199">
        <v>-1</v>
      </c>
    </row>
    <row r="200" spans="1:200" x14ac:dyDescent="0.2">
      <c r="A200">
        <f>ROW(Source!A77)</f>
        <v>77</v>
      </c>
      <c r="B200">
        <v>34753102</v>
      </c>
      <c r="C200">
        <v>34753380</v>
      </c>
      <c r="D200">
        <v>31441385</v>
      </c>
      <c r="E200">
        <v>17</v>
      </c>
      <c r="F200">
        <v>1</v>
      </c>
      <c r="G200">
        <v>1</v>
      </c>
      <c r="H200">
        <v>3</v>
      </c>
      <c r="I200" t="s">
        <v>145</v>
      </c>
      <c r="J200" t="s">
        <v>6</v>
      </c>
      <c r="K200" t="s">
        <v>146</v>
      </c>
      <c r="L200">
        <v>1339</v>
      </c>
      <c r="N200">
        <v>1007</v>
      </c>
      <c r="O200" t="s">
        <v>100</v>
      </c>
      <c r="P200" t="s">
        <v>100</v>
      </c>
      <c r="Q200">
        <v>1</v>
      </c>
      <c r="W200">
        <v>0</v>
      </c>
      <c r="X200">
        <v>-1217945566</v>
      </c>
      <c r="Y200">
        <v>8.0000000000000002E-3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6.78</v>
      </c>
      <c r="AJ200">
        <v>1</v>
      </c>
      <c r="AK200">
        <v>1</v>
      </c>
      <c r="AL200">
        <v>1</v>
      </c>
      <c r="AN200">
        <v>0</v>
      </c>
      <c r="AO200">
        <v>0</v>
      </c>
      <c r="AP200">
        <v>0</v>
      </c>
      <c r="AQ200">
        <v>0</v>
      </c>
      <c r="AR200">
        <v>0</v>
      </c>
      <c r="AS200" t="s">
        <v>6</v>
      </c>
      <c r="AT200">
        <v>8.0000000000000002E-3</v>
      </c>
      <c r="AU200" t="s">
        <v>6</v>
      </c>
      <c r="AV200">
        <v>0</v>
      </c>
      <c r="AW200">
        <v>2</v>
      </c>
      <c r="AX200">
        <v>34753390</v>
      </c>
      <c r="AY200">
        <v>1</v>
      </c>
      <c r="AZ200">
        <v>0</v>
      </c>
      <c r="BA200">
        <v>200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Y200*Source!I77</f>
        <v>4.1600000000000005E-3</v>
      </c>
      <c r="CY200">
        <f>AA200</f>
        <v>0</v>
      </c>
      <c r="CZ200">
        <f>AE200</f>
        <v>0</v>
      </c>
      <c r="DA200">
        <f>AI200</f>
        <v>6.78</v>
      </c>
      <c r="DB200">
        <v>0</v>
      </c>
      <c r="DH200">
        <f>Source!I77*SmtRes!Y200</f>
        <v>4.1600000000000005E-3</v>
      </c>
      <c r="DI200">
        <f>AA200</f>
        <v>0</v>
      </c>
      <c r="DJ200">
        <f>EtalonRes!Y200</f>
        <v>0</v>
      </c>
      <c r="DK200">
        <f>Source!BC77</f>
        <v>6.78</v>
      </c>
      <c r="GP200">
        <v>1</v>
      </c>
      <c r="GQ200">
        <v>-1</v>
      </c>
      <c r="GR200">
        <v>-1</v>
      </c>
    </row>
    <row r="201" spans="1:200" x14ac:dyDescent="0.2">
      <c r="A201">
        <f>ROW(Source!A77)</f>
        <v>77</v>
      </c>
      <c r="B201">
        <v>34753102</v>
      </c>
      <c r="C201">
        <v>34753380</v>
      </c>
      <c r="D201">
        <v>31441385</v>
      </c>
      <c r="E201">
        <v>17</v>
      </c>
      <c r="F201">
        <v>1</v>
      </c>
      <c r="G201">
        <v>1</v>
      </c>
      <c r="H201">
        <v>3</v>
      </c>
      <c r="I201" t="s">
        <v>145</v>
      </c>
      <c r="J201" t="s">
        <v>6</v>
      </c>
      <c r="K201" t="s">
        <v>148</v>
      </c>
      <c r="L201">
        <v>1348</v>
      </c>
      <c r="N201">
        <v>1009</v>
      </c>
      <c r="O201" t="s">
        <v>81</v>
      </c>
      <c r="P201" t="s">
        <v>81</v>
      </c>
      <c r="Q201">
        <v>1000</v>
      </c>
      <c r="W201">
        <v>0</v>
      </c>
      <c r="X201">
        <v>-1651481050</v>
      </c>
      <c r="Y201">
        <v>2.9000000000000001E-2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6.78</v>
      </c>
      <c r="AJ201">
        <v>1</v>
      </c>
      <c r="AK201">
        <v>1</v>
      </c>
      <c r="AL201">
        <v>1</v>
      </c>
      <c r="AN201">
        <v>0</v>
      </c>
      <c r="AO201">
        <v>0</v>
      </c>
      <c r="AP201">
        <v>0</v>
      </c>
      <c r="AQ201">
        <v>0</v>
      </c>
      <c r="AR201">
        <v>0</v>
      </c>
      <c r="AS201" t="s">
        <v>6</v>
      </c>
      <c r="AT201">
        <v>2.9000000000000001E-2</v>
      </c>
      <c r="AU201" t="s">
        <v>6</v>
      </c>
      <c r="AV201">
        <v>0</v>
      </c>
      <c r="AW201">
        <v>2</v>
      </c>
      <c r="AX201">
        <v>34753391</v>
      </c>
      <c r="AY201">
        <v>1</v>
      </c>
      <c r="AZ201">
        <v>0</v>
      </c>
      <c r="BA201">
        <v>201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Y201*Source!I77</f>
        <v>1.5080000000000001E-2</v>
      </c>
      <c r="CY201">
        <f>AA201</f>
        <v>0</v>
      </c>
      <c r="CZ201">
        <f>AE201</f>
        <v>0</v>
      </c>
      <c r="DA201">
        <f>AI201</f>
        <v>6.78</v>
      </c>
      <c r="DB201">
        <v>0</v>
      </c>
      <c r="DH201">
        <f>Source!I77*SmtRes!Y201</f>
        <v>1.5080000000000001E-2</v>
      </c>
      <c r="DI201">
        <f>AA201</f>
        <v>0</v>
      </c>
      <c r="DJ201">
        <f>EtalonRes!Y201</f>
        <v>0</v>
      </c>
      <c r="DK201">
        <f>Source!BC77</f>
        <v>6.78</v>
      </c>
      <c r="GP201">
        <v>1</v>
      </c>
      <c r="GQ201">
        <v>-1</v>
      </c>
      <c r="GR201">
        <v>-1</v>
      </c>
    </row>
    <row r="202" spans="1:200" x14ac:dyDescent="0.2">
      <c r="A202">
        <f>ROW(Source!A77)</f>
        <v>77</v>
      </c>
      <c r="B202">
        <v>34753102</v>
      </c>
      <c r="C202">
        <v>34753380</v>
      </c>
      <c r="D202">
        <v>31476345</v>
      </c>
      <c r="E202">
        <v>1</v>
      </c>
      <c r="F202">
        <v>1</v>
      </c>
      <c r="G202">
        <v>1</v>
      </c>
      <c r="H202">
        <v>3</v>
      </c>
      <c r="I202" t="s">
        <v>369</v>
      </c>
      <c r="J202" t="s">
        <v>370</v>
      </c>
      <c r="K202" t="s">
        <v>371</v>
      </c>
      <c r="L202">
        <v>1327</v>
      </c>
      <c r="N202">
        <v>1005</v>
      </c>
      <c r="O202" t="s">
        <v>26</v>
      </c>
      <c r="P202" t="s">
        <v>26</v>
      </c>
      <c r="Q202">
        <v>1</v>
      </c>
      <c r="W202">
        <v>0</v>
      </c>
      <c r="X202">
        <v>-995787451</v>
      </c>
      <c r="Y202">
        <v>5.5</v>
      </c>
      <c r="AA202">
        <v>238.79</v>
      </c>
      <c r="AB202">
        <v>0</v>
      </c>
      <c r="AC202">
        <v>0</v>
      </c>
      <c r="AD202">
        <v>0</v>
      </c>
      <c r="AE202">
        <v>35.22</v>
      </c>
      <c r="AF202">
        <v>0</v>
      </c>
      <c r="AG202">
        <v>0</v>
      </c>
      <c r="AH202">
        <v>0</v>
      </c>
      <c r="AI202">
        <v>6.78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6</v>
      </c>
      <c r="AT202">
        <v>5.5</v>
      </c>
      <c r="AU202" t="s">
        <v>6</v>
      </c>
      <c r="AV202">
        <v>0</v>
      </c>
      <c r="AW202">
        <v>2</v>
      </c>
      <c r="AX202">
        <v>34753392</v>
      </c>
      <c r="AY202">
        <v>1</v>
      </c>
      <c r="AZ202">
        <v>0</v>
      </c>
      <c r="BA202">
        <v>202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Y202*Source!I77</f>
        <v>2.8600000000000003</v>
      </c>
      <c r="CY202">
        <f>AA202</f>
        <v>238.79</v>
      </c>
      <c r="CZ202">
        <f>AE202</f>
        <v>35.22</v>
      </c>
      <c r="DA202">
        <f>AI202</f>
        <v>6.78</v>
      </c>
      <c r="DB202">
        <v>0</v>
      </c>
      <c r="DH202">
        <f>Source!I77*SmtRes!Y202</f>
        <v>2.8600000000000003</v>
      </c>
      <c r="DI202">
        <f>AA202</f>
        <v>238.79</v>
      </c>
      <c r="DJ202">
        <f>EtalonRes!Y202</f>
        <v>35.22</v>
      </c>
      <c r="DK202">
        <f>Source!BC77</f>
        <v>6.78</v>
      </c>
      <c r="GQ202">
        <v>-1</v>
      </c>
      <c r="GR202">
        <v>-1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2"/>
  <sheetViews>
    <sheetView workbookViewId="0"/>
  </sheetViews>
  <sheetFormatPr defaultRowHeight="12.75" x14ac:dyDescent="0.2"/>
  <sheetData>
    <row r="1" spans="1:44" x14ac:dyDescent="0.2">
      <c r="A1">
        <f>ROW(Source!A24)</f>
        <v>24</v>
      </c>
      <c r="B1">
        <v>34753171</v>
      </c>
      <c r="C1">
        <v>34753164</v>
      </c>
      <c r="D1">
        <v>31717381</v>
      </c>
      <c r="E1">
        <v>1</v>
      </c>
      <c r="F1">
        <v>1</v>
      </c>
      <c r="G1">
        <v>1</v>
      </c>
      <c r="H1">
        <v>1</v>
      </c>
      <c r="I1" t="s">
        <v>264</v>
      </c>
      <c r="J1" t="s">
        <v>6</v>
      </c>
      <c r="K1" t="s">
        <v>265</v>
      </c>
      <c r="L1">
        <v>1191</v>
      </c>
      <c r="N1">
        <v>1013</v>
      </c>
      <c r="O1" t="s">
        <v>266</v>
      </c>
      <c r="P1" t="s">
        <v>266</v>
      </c>
      <c r="Q1">
        <v>1</v>
      </c>
      <c r="X1">
        <v>38.869999999999997</v>
      </c>
      <c r="Y1">
        <v>0</v>
      </c>
      <c r="Z1">
        <v>0</v>
      </c>
      <c r="AA1">
        <v>0</v>
      </c>
      <c r="AB1">
        <v>9.18</v>
      </c>
      <c r="AC1">
        <v>0</v>
      </c>
      <c r="AD1">
        <v>1</v>
      </c>
      <c r="AE1">
        <v>1</v>
      </c>
      <c r="AF1" t="s">
        <v>19</v>
      </c>
      <c r="AG1">
        <v>31.096</v>
      </c>
      <c r="AH1">
        <v>2</v>
      </c>
      <c r="AI1">
        <v>34753165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34753172</v>
      </c>
      <c r="C2">
        <v>34753164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267</v>
      </c>
      <c r="J2" t="s">
        <v>6</v>
      </c>
      <c r="K2" t="s">
        <v>268</v>
      </c>
      <c r="L2">
        <v>1191</v>
      </c>
      <c r="N2">
        <v>1013</v>
      </c>
      <c r="O2" t="s">
        <v>266</v>
      </c>
      <c r="P2" t="s">
        <v>266</v>
      </c>
      <c r="Q2">
        <v>1</v>
      </c>
      <c r="X2">
        <v>0.56000000000000005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0.44800000000000006</v>
      </c>
      <c r="AH2">
        <v>2</v>
      </c>
      <c r="AI2">
        <v>34753166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34753173</v>
      </c>
      <c r="C3">
        <v>34753164</v>
      </c>
      <c r="D3">
        <v>31527047</v>
      </c>
      <c r="E3">
        <v>1</v>
      </c>
      <c r="F3">
        <v>1</v>
      </c>
      <c r="G3">
        <v>1</v>
      </c>
      <c r="H3">
        <v>2</v>
      </c>
      <c r="I3" t="s">
        <v>269</v>
      </c>
      <c r="J3" t="s">
        <v>270</v>
      </c>
      <c r="K3" t="s">
        <v>271</v>
      </c>
      <c r="L3">
        <v>1368</v>
      </c>
      <c r="N3">
        <v>1011</v>
      </c>
      <c r="O3" t="s">
        <v>272</v>
      </c>
      <c r="P3" t="s">
        <v>272</v>
      </c>
      <c r="Q3">
        <v>1</v>
      </c>
      <c r="X3">
        <v>0.08</v>
      </c>
      <c r="Y3">
        <v>0</v>
      </c>
      <c r="Z3">
        <v>31.26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6.4000000000000001E-2</v>
      </c>
      <c r="AH3">
        <v>2</v>
      </c>
      <c r="AI3">
        <v>34753167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34753174</v>
      </c>
      <c r="C4">
        <v>34753164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273</v>
      </c>
      <c r="J4" t="s">
        <v>274</v>
      </c>
      <c r="K4" t="s">
        <v>275</v>
      </c>
      <c r="L4">
        <v>1368</v>
      </c>
      <c r="N4">
        <v>1011</v>
      </c>
      <c r="O4" t="s">
        <v>272</v>
      </c>
      <c r="P4" t="s">
        <v>272</v>
      </c>
      <c r="Q4">
        <v>1</v>
      </c>
      <c r="X4">
        <v>0.48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0.38400000000000001</v>
      </c>
      <c r="AH4">
        <v>2</v>
      </c>
      <c r="AI4">
        <v>34753168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34753175</v>
      </c>
      <c r="C5">
        <v>34753164</v>
      </c>
      <c r="D5">
        <v>31442075</v>
      </c>
      <c r="E5">
        <v>17</v>
      </c>
      <c r="F5">
        <v>1</v>
      </c>
      <c r="G5">
        <v>1</v>
      </c>
      <c r="H5">
        <v>3</v>
      </c>
      <c r="I5" t="s">
        <v>24</v>
      </c>
      <c r="J5" t="s">
        <v>6</v>
      </c>
      <c r="K5" t="s">
        <v>25</v>
      </c>
      <c r="L5">
        <v>1327</v>
      </c>
      <c r="N5">
        <v>1005</v>
      </c>
      <c r="O5" t="s">
        <v>26</v>
      </c>
      <c r="P5" t="s">
        <v>26</v>
      </c>
      <c r="Q5">
        <v>1</v>
      </c>
      <c r="X5">
        <v>101.8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">
        <v>6</v>
      </c>
      <c r="AG5">
        <v>101.8</v>
      </c>
      <c r="AH5">
        <v>2</v>
      </c>
      <c r="AI5">
        <v>34753169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34753176</v>
      </c>
      <c r="C6">
        <v>34753164</v>
      </c>
      <c r="D6">
        <v>31441366</v>
      </c>
      <c r="E6">
        <v>17</v>
      </c>
      <c r="F6">
        <v>1</v>
      </c>
      <c r="G6">
        <v>1</v>
      </c>
      <c r="H6">
        <v>3</v>
      </c>
      <c r="I6" t="s">
        <v>32</v>
      </c>
      <c r="J6" t="s">
        <v>6</v>
      </c>
      <c r="K6" t="s">
        <v>33</v>
      </c>
      <c r="L6">
        <v>1346</v>
      </c>
      <c r="N6">
        <v>1009</v>
      </c>
      <c r="O6" t="s">
        <v>34</v>
      </c>
      <c r="P6" t="s">
        <v>34</v>
      </c>
      <c r="Q6">
        <v>1</v>
      </c>
      <c r="X6">
        <v>29.1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">
        <v>6</v>
      </c>
      <c r="AG6">
        <v>29.1</v>
      </c>
      <c r="AH6">
        <v>2</v>
      </c>
      <c r="AI6">
        <v>34753170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34753171</v>
      </c>
      <c r="C7">
        <v>34753164</v>
      </c>
      <c r="D7">
        <v>31717381</v>
      </c>
      <c r="E7">
        <v>1</v>
      </c>
      <c r="F7">
        <v>1</v>
      </c>
      <c r="G7">
        <v>1</v>
      </c>
      <c r="H7">
        <v>1</v>
      </c>
      <c r="I7" t="s">
        <v>264</v>
      </c>
      <c r="J7" t="s">
        <v>6</v>
      </c>
      <c r="K7" t="s">
        <v>265</v>
      </c>
      <c r="L7">
        <v>1191</v>
      </c>
      <c r="N7">
        <v>1013</v>
      </c>
      <c r="O7" t="s">
        <v>266</v>
      </c>
      <c r="P7" t="s">
        <v>266</v>
      </c>
      <c r="Q7">
        <v>1</v>
      </c>
      <c r="X7">
        <v>38.869999999999997</v>
      </c>
      <c r="Y7">
        <v>0</v>
      </c>
      <c r="Z7">
        <v>0</v>
      </c>
      <c r="AA7">
        <v>0</v>
      </c>
      <c r="AB7">
        <v>9.18</v>
      </c>
      <c r="AC7">
        <v>0</v>
      </c>
      <c r="AD7">
        <v>1</v>
      </c>
      <c r="AE7">
        <v>1</v>
      </c>
      <c r="AF7" t="s">
        <v>19</v>
      </c>
      <c r="AG7">
        <v>31.096</v>
      </c>
      <c r="AH7">
        <v>2</v>
      </c>
      <c r="AI7">
        <v>34753165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34753172</v>
      </c>
      <c r="C8">
        <v>34753164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267</v>
      </c>
      <c r="J8" t="s">
        <v>6</v>
      </c>
      <c r="K8" t="s">
        <v>268</v>
      </c>
      <c r="L8">
        <v>1191</v>
      </c>
      <c r="N8">
        <v>1013</v>
      </c>
      <c r="O8" t="s">
        <v>266</v>
      </c>
      <c r="P8" t="s">
        <v>266</v>
      </c>
      <c r="Q8">
        <v>1</v>
      </c>
      <c r="X8">
        <v>0.56000000000000005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19</v>
      </c>
      <c r="AG8">
        <v>0.44800000000000006</v>
      </c>
      <c r="AH8">
        <v>2</v>
      </c>
      <c r="AI8">
        <v>34753166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34753173</v>
      </c>
      <c r="C9">
        <v>34753164</v>
      </c>
      <c r="D9">
        <v>31527047</v>
      </c>
      <c r="E9">
        <v>1</v>
      </c>
      <c r="F9">
        <v>1</v>
      </c>
      <c r="G9">
        <v>1</v>
      </c>
      <c r="H9">
        <v>2</v>
      </c>
      <c r="I9" t="s">
        <v>269</v>
      </c>
      <c r="J9" t="s">
        <v>270</v>
      </c>
      <c r="K9" t="s">
        <v>271</v>
      </c>
      <c r="L9">
        <v>1368</v>
      </c>
      <c r="N9">
        <v>1011</v>
      </c>
      <c r="O9" t="s">
        <v>272</v>
      </c>
      <c r="P9" t="s">
        <v>272</v>
      </c>
      <c r="Q9">
        <v>1</v>
      </c>
      <c r="X9">
        <v>0.08</v>
      </c>
      <c r="Y9">
        <v>0</v>
      </c>
      <c r="Z9">
        <v>31.26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19</v>
      </c>
      <c r="AG9">
        <v>6.4000000000000001E-2</v>
      </c>
      <c r="AH9">
        <v>2</v>
      </c>
      <c r="AI9">
        <v>34753167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34753174</v>
      </c>
      <c r="C10">
        <v>34753164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273</v>
      </c>
      <c r="J10" t="s">
        <v>274</v>
      </c>
      <c r="K10" t="s">
        <v>275</v>
      </c>
      <c r="L10">
        <v>1368</v>
      </c>
      <c r="N10">
        <v>1011</v>
      </c>
      <c r="O10" t="s">
        <v>272</v>
      </c>
      <c r="P10" t="s">
        <v>272</v>
      </c>
      <c r="Q10">
        <v>1</v>
      </c>
      <c r="X10">
        <v>0.48</v>
      </c>
      <c r="Y10">
        <v>0</v>
      </c>
      <c r="Z10">
        <v>65.709999999999994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19</v>
      </c>
      <c r="AG10">
        <v>0.38400000000000001</v>
      </c>
      <c r="AH10">
        <v>2</v>
      </c>
      <c r="AI10">
        <v>34753168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34753175</v>
      </c>
      <c r="C11">
        <v>34753164</v>
      </c>
      <c r="D11">
        <v>31442075</v>
      </c>
      <c r="E11">
        <v>17</v>
      </c>
      <c r="F11">
        <v>1</v>
      </c>
      <c r="G11">
        <v>1</v>
      </c>
      <c r="H11">
        <v>3</v>
      </c>
      <c r="I11" t="s">
        <v>24</v>
      </c>
      <c r="J11" t="s">
        <v>6</v>
      </c>
      <c r="K11" t="s">
        <v>25</v>
      </c>
      <c r="L11">
        <v>1327</v>
      </c>
      <c r="N11">
        <v>1005</v>
      </c>
      <c r="O11" t="s">
        <v>26</v>
      </c>
      <c r="P11" t="s">
        <v>26</v>
      </c>
      <c r="Q11">
        <v>1</v>
      </c>
      <c r="X11">
        <v>101.8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6</v>
      </c>
      <c r="AG11">
        <v>101.8</v>
      </c>
      <c r="AH11">
        <v>2</v>
      </c>
      <c r="AI11">
        <v>34753169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34753176</v>
      </c>
      <c r="C12">
        <v>34753164</v>
      </c>
      <c r="D12">
        <v>31441366</v>
      </c>
      <c r="E12">
        <v>17</v>
      </c>
      <c r="F12">
        <v>1</v>
      </c>
      <c r="G12">
        <v>1</v>
      </c>
      <c r="H12">
        <v>3</v>
      </c>
      <c r="I12" t="s">
        <v>32</v>
      </c>
      <c r="J12" t="s">
        <v>6</v>
      </c>
      <c r="K12" t="s">
        <v>33</v>
      </c>
      <c r="L12">
        <v>1346</v>
      </c>
      <c r="N12">
        <v>1009</v>
      </c>
      <c r="O12" t="s">
        <v>34</v>
      </c>
      <c r="P12" t="s">
        <v>34</v>
      </c>
      <c r="Q12">
        <v>1</v>
      </c>
      <c r="X12">
        <v>29.1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t="s">
        <v>6</v>
      </c>
      <c r="AG12">
        <v>29.1</v>
      </c>
      <c r="AH12">
        <v>2</v>
      </c>
      <c r="AI12">
        <v>34753170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34753183</v>
      </c>
      <c r="C13">
        <v>34753179</v>
      </c>
      <c r="D13">
        <v>31712762</v>
      </c>
      <c r="E13">
        <v>1</v>
      </c>
      <c r="F13">
        <v>1</v>
      </c>
      <c r="G13">
        <v>1</v>
      </c>
      <c r="H13">
        <v>1</v>
      </c>
      <c r="I13" t="s">
        <v>276</v>
      </c>
      <c r="J13" t="s">
        <v>6</v>
      </c>
      <c r="K13" t="s">
        <v>277</v>
      </c>
      <c r="L13">
        <v>1191</v>
      </c>
      <c r="N13">
        <v>1013</v>
      </c>
      <c r="O13" t="s">
        <v>266</v>
      </c>
      <c r="P13" t="s">
        <v>266</v>
      </c>
      <c r="Q13">
        <v>1</v>
      </c>
      <c r="X13">
        <v>188.54</v>
      </c>
      <c r="Y13">
        <v>0</v>
      </c>
      <c r="Z13">
        <v>0</v>
      </c>
      <c r="AA13">
        <v>0</v>
      </c>
      <c r="AB13">
        <v>8.09</v>
      </c>
      <c r="AC13">
        <v>0</v>
      </c>
      <c r="AD13">
        <v>1</v>
      </c>
      <c r="AE13">
        <v>1</v>
      </c>
      <c r="AF13" t="s">
        <v>6</v>
      </c>
      <c r="AG13">
        <v>188.54</v>
      </c>
      <c r="AH13">
        <v>2</v>
      </c>
      <c r="AI13">
        <v>34753180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34753184</v>
      </c>
      <c r="C14">
        <v>34753179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267</v>
      </c>
      <c r="J14" t="s">
        <v>6</v>
      </c>
      <c r="K14" t="s">
        <v>268</v>
      </c>
      <c r="L14">
        <v>1191</v>
      </c>
      <c r="N14">
        <v>1013</v>
      </c>
      <c r="O14" t="s">
        <v>266</v>
      </c>
      <c r="P14" t="s">
        <v>266</v>
      </c>
      <c r="Q14">
        <v>1</v>
      </c>
      <c r="X14">
        <v>7.74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6</v>
      </c>
      <c r="AG14">
        <v>7.74</v>
      </c>
      <c r="AH14">
        <v>2</v>
      </c>
      <c r="AI14">
        <v>34753181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34753185</v>
      </c>
      <c r="C15">
        <v>34753179</v>
      </c>
      <c r="D15">
        <v>31527047</v>
      </c>
      <c r="E15">
        <v>1</v>
      </c>
      <c r="F15">
        <v>1</v>
      </c>
      <c r="G15">
        <v>1</v>
      </c>
      <c r="H15">
        <v>2</v>
      </c>
      <c r="I15" t="s">
        <v>269</v>
      </c>
      <c r="J15" t="s">
        <v>270</v>
      </c>
      <c r="K15" t="s">
        <v>271</v>
      </c>
      <c r="L15">
        <v>1368</v>
      </c>
      <c r="N15">
        <v>1011</v>
      </c>
      <c r="O15" t="s">
        <v>272</v>
      </c>
      <c r="P15" t="s">
        <v>272</v>
      </c>
      <c r="Q15">
        <v>1</v>
      </c>
      <c r="X15">
        <v>7.74</v>
      </c>
      <c r="Y15">
        <v>0</v>
      </c>
      <c r="Z15">
        <v>31.26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7.74</v>
      </c>
      <c r="AH15">
        <v>2</v>
      </c>
      <c r="AI15">
        <v>34753182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ROW(Source!A31)</f>
        <v>31</v>
      </c>
      <c r="B16">
        <v>34753183</v>
      </c>
      <c r="C16">
        <v>34753179</v>
      </c>
      <c r="D16">
        <v>31712762</v>
      </c>
      <c r="E16">
        <v>1</v>
      </c>
      <c r="F16">
        <v>1</v>
      </c>
      <c r="G16">
        <v>1</v>
      </c>
      <c r="H16">
        <v>1</v>
      </c>
      <c r="I16" t="s">
        <v>276</v>
      </c>
      <c r="J16" t="s">
        <v>6</v>
      </c>
      <c r="K16" t="s">
        <v>277</v>
      </c>
      <c r="L16">
        <v>1191</v>
      </c>
      <c r="N16">
        <v>1013</v>
      </c>
      <c r="O16" t="s">
        <v>266</v>
      </c>
      <c r="P16" t="s">
        <v>266</v>
      </c>
      <c r="Q16">
        <v>1</v>
      </c>
      <c r="X16">
        <v>188.54</v>
      </c>
      <c r="Y16">
        <v>0</v>
      </c>
      <c r="Z16">
        <v>0</v>
      </c>
      <c r="AA16">
        <v>0</v>
      </c>
      <c r="AB16">
        <v>8.09</v>
      </c>
      <c r="AC16">
        <v>0</v>
      </c>
      <c r="AD16">
        <v>1</v>
      </c>
      <c r="AE16">
        <v>1</v>
      </c>
      <c r="AF16" t="s">
        <v>6</v>
      </c>
      <c r="AG16">
        <v>188.54</v>
      </c>
      <c r="AH16">
        <v>2</v>
      </c>
      <c r="AI16">
        <v>34753180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ROW(Source!A31)</f>
        <v>31</v>
      </c>
      <c r="B17">
        <v>34753184</v>
      </c>
      <c r="C17">
        <v>34753179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267</v>
      </c>
      <c r="J17" t="s">
        <v>6</v>
      </c>
      <c r="K17" t="s">
        <v>268</v>
      </c>
      <c r="L17">
        <v>1191</v>
      </c>
      <c r="N17">
        <v>1013</v>
      </c>
      <c r="O17" t="s">
        <v>266</v>
      </c>
      <c r="P17" t="s">
        <v>266</v>
      </c>
      <c r="Q17">
        <v>1</v>
      </c>
      <c r="X17">
        <v>7.74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6</v>
      </c>
      <c r="AG17">
        <v>7.74</v>
      </c>
      <c r="AH17">
        <v>2</v>
      </c>
      <c r="AI17">
        <v>34753181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ROW(Source!A31)</f>
        <v>31</v>
      </c>
      <c r="B18">
        <v>34753185</v>
      </c>
      <c r="C18">
        <v>34753179</v>
      </c>
      <c r="D18">
        <v>31527047</v>
      </c>
      <c r="E18">
        <v>1</v>
      </c>
      <c r="F18">
        <v>1</v>
      </c>
      <c r="G18">
        <v>1</v>
      </c>
      <c r="H18">
        <v>2</v>
      </c>
      <c r="I18" t="s">
        <v>269</v>
      </c>
      <c r="J18" t="s">
        <v>270</v>
      </c>
      <c r="K18" t="s">
        <v>271</v>
      </c>
      <c r="L18">
        <v>1368</v>
      </c>
      <c r="N18">
        <v>1011</v>
      </c>
      <c r="O18" t="s">
        <v>272</v>
      </c>
      <c r="P18" t="s">
        <v>272</v>
      </c>
      <c r="Q18">
        <v>1</v>
      </c>
      <c r="X18">
        <v>7.74</v>
      </c>
      <c r="Y18">
        <v>0</v>
      </c>
      <c r="Z18">
        <v>31.26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7.74</v>
      </c>
      <c r="AH18">
        <v>2</v>
      </c>
      <c r="AI18">
        <v>34753182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ROW(Source!A32)</f>
        <v>32</v>
      </c>
      <c r="B19">
        <v>34753198</v>
      </c>
      <c r="C19">
        <v>34753186</v>
      </c>
      <c r="D19">
        <v>31715109</v>
      </c>
      <c r="E19">
        <v>1</v>
      </c>
      <c r="F19">
        <v>1</v>
      </c>
      <c r="G19">
        <v>1</v>
      </c>
      <c r="H19">
        <v>1</v>
      </c>
      <c r="I19" t="s">
        <v>278</v>
      </c>
      <c r="J19" t="s">
        <v>6</v>
      </c>
      <c r="K19" t="s">
        <v>279</v>
      </c>
      <c r="L19">
        <v>1191</v>
      </c>
      <c r="N19">
        <v>1013</v>
      </c>
      <c r="O19" t="s">
        <v>266</v>
      </c>
      <c r="P19" t="s">
        <v>266</v>
      </c>
      <c r="Q19">
        <v>1</v>
      </c>
      <c r="X19">
        <v>187.55</v>
      </c>
      <c r="Y19">
        <v>0</v>
      </c>
      <c r="Z19">
        <v>0</v>
      </c>
      <c r="AA19">
        <v>0</v>
      </c>
      <c r="AB19">
        <v>8.74</v>
      </c>
      <c r="AC19">
        <v>0</v>
      </c>
      <c r="AD19">
        <v>1</v>
      </c>
      <c r="AE19">
        <v>1</v>
      </c>
      <c r="AF19" t="s">
        <v>6</v>
      </c>
      <c r="AG19">
        <v>187.55</v>
      </c>
      <c r="AH19">
        <v>2</v>
      </c>
      <c r="AI19">
        <v>34753187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ROW(Source!A32)</f>
        <v>32</v>
      </c>
      <c r="B20">
        <v>34753199</v>
      </c>
      <c r="C20">
        <v>34753186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267</v>
      </c>
      <c r="J20" t="s">
        <v>6</v>
      </c>
      <c r="K20" t="s">
        <v>268</v>
      </c>
      <c r="L20">
        <v>1191</v>
      </c>
      <c r="N20">
        <v>1013</v>
      </c>
      <c r="O20" t="s">
        <v>266</v>
      </c>
      <c r="P20" t="s">
        <v>266</v>
      </c>
      <c r="Q20">
        <v>1</v>
      </c>
      <c r="X20">
        <v>5.33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2</v>
      </c>
      <c r="AF20" t="s">
        <v>6</v>
      </c>
      <c r="AG20">
        <v>5.33</v>
      </c>
      <c r="AH20">
        <v>2</v>
      </c>
      <c r="AI20">
        <v>34753188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ROW(Source!A32)</f>
        <v>32</v>
      </c>
      <c r="B21">
        <v>34753200</v>
      </c>
      <c r="C21">
        <v>34753186</v>
      </c>
      <c r="D21">
        <v>31527047</v>
      </c>
      <c r="E21">
        <v>1</v>
      </c>
      <c r="F21">
        <v>1</v>
      </c>
      <c r="G21">
        <v>1</v>
      </c>
      <c r="H21">
        <v>2</v>
      </c>
      <c r="I21" t="s">
        <v>269</v>
      </c>
      <c r="J21" t="s">
        <v>270</v>
      </c>
      <c r="K21" t="s">
        <v>271</v>
      </c>
      <c r="L21">
        <v>1368</v>
      </c>
      <c r="N21">
        <v>1011</v>
      </c>
      <c r="O21" t="s">
        <v>272</v>
      </c>
      <c r="P21" t="s">
        <v>272</v>
      </c>
      <c r="Q21">
        <v>1</v>
      </c>
      <c r="X21">
        <v>1.76</v>
      </c>
      <c r="Y21">
        <v>0</v>
      </c>
      <c r="Z21">
        <v>31.26</v>
      </c>
      <c r="AA21">
        <v>13.5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1.76</v>
      </c>
      <c r="AH21">
        <v>2</v>
      </c>
      <c r="AI21">
        <v>34753189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ROW(Source!A32)</f>
        <v>32</v>
      </c>
      <c r="B22">
        <v>34753201</v>
      </c>
      <c r="C22">
        <v>34753186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273</v>
      </c>
      <c r="J22" t="s">
        <v>274</v>
      </c>
      <c r="K22" t="s">
        <v>275</v>
      </c>
      <c r="L22">
        <v>1368</v>
      </c>
      <c r="N22">
        <v>1011</v>
      </c>
      <c r="O22" t="s">
        <v>272</v>
      </c>
      <c r="P22" t="s">
        <v>272</v>
      </c>
      <c r="Q22">
        <v>1</v>
      </c>
      <c r="X22">
        <v>3.57</v>
      </c>
      <c r="Y22">
        <v>0</v>
      </c>
      <c r="Z22">
        <v>65.709999999999994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3.57</v>
      </c>
      <c r="AH22">
        <v>2</v>
      </c>
      <c r="AI22">
        <v>34753190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ROW(Source!A32)</f>
        <v>32</v>
      </c>
      <c r="B23">
        <v>34753202</v>
      </c>
      <c r="C23">
        <v>34753186</v>
      </c>
      <c r="D23">
        <v>31446660</v>
      </c>
      <c r="E23">
        <v>1</v>
      </c>
      <c r="F23">
        <v>1</v>
      </c>
      <c r="G23">
        <v>1</v>
      </c>
      <c r="H23">
        <v>3</v>
      </c>
      <c r="I23" t="s">
        <v>280</v>
      </c>
      <c r="J23" t="s">
        <v>281</v>
      </c>
      <c r="K23" t="s">
        <v>282</v>
      </c>
      <c r="L23">
        <v>1301</v>
      </c>
      <c r="N23">
        <v>1003</v>
      </c>
      <c r="O23" t="s">
        <v>283</v>
      </c>
      <c r="P23" t="s">
        <v>283</v>
      </c>
      <c r="Q23">
        <v>1</v>
      </c>
      <c r="X23">
        <v>347</v>
      </c>
      <c r="Y23">
        <v>6.38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347</v>
      </c>
      <c r="AH23">
        <v>2</v>
      </c>
      <c r="AI23">
        <v>34753191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ROW(Source!A32)</f>
        <v>32</v>
      </c>
      <c r="B24">
        <v>34753203</v>
      </c>
      <c r="C24">
        <v>34753186</v>
      </c>
      <c r="D24">
        <v>31446661</v>
      </c>
      <c r="E24">
        <v>1</v>
      </c>
      <c r="F24">
        <v>1</v>
      </c>
      <c r="G24">
        <v>1</v>
      </c>
      <c r="H24">
        <v>3</v>
      </c>
      <c r="I24" t="s">
        <v>284</v>
      </c>
      <c r="J24" t="s">
        <v>285</v>
      </c>
      <c r="K24" t="s">
        <v>286</v>
      </c>
      <c r="L24">
        <v>1301</v>
      </c>
      <c r="N24">
        <v>1003</v>
      </c>
      <c r="O24" t="s">
        <v>283</v>
      </c>
      <c r="P24" t="s">
        <v>283</v>
      </c>
      <c r="Q24">
        <v>1</v>
      </c>
      <c r="X24">
        <v>71</v>
      </c>
      <c r="Y24">
        <v>7.95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71</v>
      </c>
      <c r="AH24">
        <v>2</v>
      </c>
      <c r="AI24">
        <v>34753192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ROW(Source!A32)</f>
        <v>32</v>
      </c>
      <c r="B25">
        <v>34753204</v>
      </c>
      <c r="C25">
        <v>34753186</v>
      </c>
      <c r="D25">
        <v>31446749</v>
      </c>
      <c r="E25">
        <v>1</v>
      </c>
      <c r="F25">
        <v>1</v>
      </c>
      <c r="G25">
        <v>1</v>
      </c>
      <c r="H25">
        <v>3</v>
      </c>
      <c r="I25" t="s">
        <v>287</v>
      </c>
      <c r="J25" t="s">
        <v>288</v>
      </c>
      <c r="K25" t="s">
        <v>289</v>
      </c>
      <c r="L25">
        <v>1302</v>
      </c>
      <c r="N25">
        <v>1003</v>
      </c>
      <c r="O25" t="s">
        <v>92</v>
      </c>
      <c r="P25" t="s">
        <v>92</v>
      </c>
      <c r="Q25">
        <v>10</v>
      </c>
      <c r="X25">
        <v>21.4</v>
      </c>
      <c r="Y25">
        <v>64.099999999999994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21.4</v>
      </c>
      <c r="AH25">
        <v>2</v>
      </c>
      <c r="AI25">
        <v>34753193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ROW(Source!A32)</f>
        <v>32</v>
      </c>
      <c r="B26">
        <v>34753205</v>
      </c>
      <c r="C26">
        <v>34753186</v>
      </c>
      <c r="D26">
        <v>31449174</v>
      </c>
      <c r="E26">
        <v>1</v>
      </c>
      <c r="F26">
        <v>1</v>
      </c>
      <c r="G26">
        <v>1</v>
      </c>
      <c r="H26">
        <v>3</v>
      </c>
      <c r="I26" t="s">
        <v>290</v>
      </c>
      <c r="J26" t="s">
        <v>291</v>
      </c>
      <c r="K26" t="s">
        <v>292</v>
      </c>
      <c r="L26">
        <v>1358</v>
      </c>
      <c r="N26">
        <v>1010</v>
      </c>
      <c r="O26" t="s">
        <v>293</v>
      </c>
      <c r="P26" t="s">
        <v>293</v>
      </c>
      <c r="Q26">
        <v>10</v>
      </c>
      <c r="X26">
        <v>61.2</v>
      </c>
      <c r="Y26">
        <v>7.03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61.2</v>
      </c>
      <c r="AH26">
        <v>2</v>
      </c>
      <c r="AI26">
        <v>34753194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34753206</v>
      </c>
      <c r="C27">
        <v>34753186</v>
      </c>
      <c r="D27">
        <v>31441575</v>
      </c>
      <c r="E27">
        <v>17</v>
      </c>
      <c r="F27">
        <v>1</v>
      </c>
      <c r="G27">
        <v>1</v>
      </c>
      <c r="H27">
        <v>3</v>
      </c>
      <c r="I27" t="s">
        <v>49</v>
      </c>
      <c r="J27" t="s">
        <v>6</v>
      </c>
      <c r="K27" t="s">
        <v>50</v>
      </c>
      <c r="L27">
        <v>1327</v>
      </c>
      <c r="N27">
        <v>1005</v>
      </c>
      <c r="O27" t="s">
        <v>26</v>
      </c>
      <c r="P27" t="s">
        <v>26</v>
      </c>
      <c r="Q27">
        <v>1</v>
      </c>
      <c r="X27">
        <v>100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 t="s">
        <v>6</v>
      </c>
      <c r="AG27">
        <v>100</v>
      </c>
      <c r="AH27">
        <v>2</v>
      </c>
      <c r="AI27">
        <v>34753195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34753207</v>
      </c>
      <c r="C28">
        <v>34753186</v>
      </c>
      <c r="D28">
        <v>31476877</v>
      </c>
      <c r="E28">
        <v>1</v>
      </c>
      <c r="F28">
        <v>1</v>
      </c>
      <c r="G28">
        <v>1</v>
      </c>
      <c r="H28">
        <v>3</v>
      </c>
      <c r="I28" t="s">
        <v>294</v>
      </c>
      <c r="J28" t="s">
        <v>295</v>
      </c>
      <c r="K28" t="s">
        <v>296</v>
      </c>
      <c r="L28">
        <v>1355</v>
      </c>
      <c r="N28">
        <v>1010</v>
      </c>
      <c r="O28" t="s">
        <v>297</v>
      </c>
      <c r="P28" t="s">
        <v>297</v>
      </c>
      <c r="Q28">
        <v>100</v>
      </c>
      <c r="X28">
        <v>8</v>
      </c>
      <c r="Y28">
        <v>50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8</v>
      </c>
      <c r="AH28">
        <v>2</v>
      </c>
      <c r="AI28">
        <v>34753196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34753208</v>
      </c>
      <c r="C29">
        <v>34753186</v>
      </c>
      <c r="D29">
        <v>31483328</v>
      </c>
      <c r="E29">
        <v>1</v>
      </c>
      <c r="F29">
        <v>1</v>
      </c>
      <c r="G29">
        <v>1</v>
      </c>
      <c r="H29">
        <v>3</v>
      </c>
      <c r="I29" t="s">
        <v>298</v>
      </c>
      <c r="J29" t="s">
        <v>299</v>
      </c>
      <c r="K29" t="s">
        <v>300</v>
      </c>
      <c r="L29">
        <v>1354</v>
      </c>
      <c r="N29">
        <v>1010</v>
      </c>
      <c r="O29" t="s">
        <v>301</v>
      </c>
      <c r="P29" t="s">
        <v>301</v>
      </c>
      <c r="Q29">
        <v>1</v>
      </c>
      <c r="X29">
        <v>92</v>
      </c>
      <c r="Y29">
        <v>67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92</v>
      </c>
      <c r="AH29">
        <v>2</v>
      </c>
      <c r="AI29">
        <v>34753197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ROW(Source!A33)</f>
        <v>33</v>
      </c>
      <c r="B30">
        <v>34753198</v>
      </c>
      <c r="C30">
        <v>34753186</v>
      </c>
      <c r="D30">
        <v>31715109</v>
      </c>
      <c r="E30">
        <v>1</v>
      </c>
      <c r="F30">
        <v>1</v>
      </c>
      <c r="G30">
        <v>1</v>
      </c>
      <c r="H30">
        <v>1</v>
      </c>
      <c r="I30" t="s">
        <v>278</v>
      </c>
      <c r="J30" t="s">
        <v>6</v>
      </c>
      <c r="K30" t="s">
        <v>279</v>
      </c>
      <c r="L30">
        <v>1191</v>
      </c>
      <c r="N30">
        <v>1013</v>
      </c>
      <c r="O30" t="s">
        <v>266</v>
      </c>
      <c r="P30" t="s">
        <v>266</v>
      </c>
      <c r="Q30">
        <v>1</v>
      </c>
      <c r="X30">
        <v>187.55</v>
      </c>
      <c r="Y30">
        <v>0</v>
      </c>
      <c r="Z30">
        <v>0</v>
      </c>
      <c r="AA30">
        <v>0</v>
      </c>
      <c r="AB30">
        <v>8.74</v>
      </c>
      <c r="AC30">
        <v>0</v>
      </c>
      <c r="AD30">
        <v>1</v>
      </c>
      <c r="AE30">
        <v>1</v>
      </c>
      <c r="AF30" t="s">
        <v>6</v>
      </c>
      <c r="AG30">
        <v>187.55</v>
      </c>
      <c r="AH30">
        <v>2</v>
      </c>
      <c r="AI30">
        <v>34753187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ROW(Source!A33)</f>
        <v>33</v>
      </c>
      <c r="B31">
        <v>34753199</v>
      </c>
      <c r="C31">
        <v>34753186</v>
      </c>
      <c r="D31">
        <v>31709492</v>
      </c>
      <c r="E31">
        <v>1</v>
      </c>
      <c r="F31">
        <v>1</v>
      </c>
      <c r="G31">
        <v>1</v>
      </c>
      <c r="H31">
        <v>1</v>
      </c>
      <c r="I31" t="s">
        <v>267</v>
      </c>
      <c r="J31" t="s">
        <v>6</v>
      </c>
      <c r="K31" t="s">
        <v>268</v>
      </c>
      <c r="L31">
        <v>1191</v>
      </c>
      <c r="N31">
        <v>1013</v>
      </c>
      <c r="O31" t="s">
        <v>266</v>
      </c>
      <c r="P31" t="s">
        <v>266</v>
      </c>
      <c r="Q31">
        <v>1</v>
      </c>
      <c r="X31">
        <v>5.33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2</v>
      </c>
      <c r="AF31" t="s">
        <v>6</v>
      </c>
      <c r="AG31">
        <v>5.33</v>
      </c>
      <c r="AH31">
        <v>2</v>
      </c>
      <c r="AI31">
        <v>34753188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ROW(Source!A33)</f>
        <v>33</v>
      </c>
      <c r="B32">
        <v>34753200</v>
      </c>
      <c r="C32">
        <v>34753186</v>
      </c>
      <c r="D32">
        <v>31527047</v>
      </c>
      <c r="E32">
        <v>1</v>
      </c>
      <c r="F32">
        <v>1</v>
      </c>
      <c r="G32">
        <v>1</v>
      </c>
      <c r="H32">
        <v>2</v>
      </c>
      <c r="I32" t="s">
        <v>269</v>
      </c>
      <c r="J32" t="s">
        <v>270</v>
      </c>
      <c r="K32" t="s">
        <v>271</v>
      </c>
      <c r="L32">
        <v>1368</v>
      </c>
      <c r="N32">
        <v>1011</v>
      </c>
      <c r="O32" t="s">
        <v>272</v>
      </c>
      <c r="P32" t="s">
        <v>272</v>
      </c>
      <c r="Q32">
        <v>1</v>
      </c>
      <c r="X32">
        <v>1.76</v>
      </c>
      <c r="Y32">
        <v>0</v>
      </c>
      <c r="Z32">
        <v>31.26</v>
      </c>
      <c r="AA32">
        <v>13.5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1.76</v>
      </c>
      <c r="AH32">
        <v>2</v>
      </c>
      <c r="AI32">
        <v>34753189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ROW(Source!A33)</f>
        <v>33</v>
      </c>
      <c r="B33">
        <v>34753201</v>
      </c>
      <c r="C33">
        <v>34753186</v>
      </c>
      <c r="D33">
        <v>31528142</v>
      </c>
      <c r="E33">
        <v>1</v>
      </c>
      <c r="F33">
        <v>1</v>
      </c>
      <c r="G33">
        <v>1</v>
      </c>
      <c r="H33">
        <v>2</v>
      </c>
      <c r="I33" t="s">
        <v>273</v>
      </c>
      <c r="J33" t="s">
        <v>274</v>
      </c>
      <c r="K33" t="s">
        <v>275</v>
      </c>
      <c r="L33">
        <v>1368</v>
      </c>
      <c r="N33">
        <v>1011</v>
      </c>
      <c r="O33" t="s">
        <v>272</v>
      </c>
      <c r="P33" t="s">
        <v>272</v>
      </c>
      <c r="Q33">
        <v>1</v>
      </c>
      <c r="X33">
        <v>3.57</v>
      </c>
      <c r="Y33">
        <v>0</v>
      </c>
      <c r="Z33">
        <v>65.709999999999994</v>
      </c>
      <c r="AA33">
        <v>11.6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3.57</v>
      </c>
      <c r="AH33">
        <v>2</v>
      </c>
      <c r="AI33">
        <v>34753190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ROW(Source!A33)</f>
        <v>33</v>
      </c>
      <c r="B34">
        <v>34753202</v>
      </c>
      <c r="C34">
        <v>34753186</v>
      </c>
      <c r="D34">
        <v>31446660</v>
      </c>
      <c r="E34">
        <v>1</v>
      </c>
      <c r="F34">
        <v>1</v>
      </c>
      <c r="G34">
        <v>1</v>
      </c>
      <c r="H34">
        <v>3</v>
      </c>
      <c r="I34" t="s">
        <v>280</v>
      </c>
      <c r="J34" t="s">
        <v>281</v>
      </c>
      <c r="K34" t="s">
        <v>282</v>
      </c>
      <c r="L34">
        <v>1301</v>
      </c>
      <c r="N34">
        <v>1003</v>
      </c>
      <c r="O34" t="s">
        <v>283</v>
      </c>
      <c r="P34" t="s">
        <v>283</v>
      </c>
      <c r="Q34">
        <v>1</v>
      </c>
      <c r="X34">
        <v>347</v>
      </c>
      <c r="Y34">
        <v>6.38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347</v>
      </c>
      <c r="AH34">
        <v>2</v>
      </c>
      <c r="AI34">
        <v>34753191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34753203</v>
      </c>
      <c r="C35">
        <v>34753186</v>
      </c>
      <c r="D35">
        <v>31446661</v>
      </c>
      <c r="E35">
        <v>1</v>
      </c>
      <c r="F35">
        <v>1</v>
      </c>
      <c r="G35">
        <v>1</v>
      </c>
      <c r="H35">
        <v>3</v>
      </c>
      <c r="I35" t="s">
        <v>284</v>
      </c>
      <c r="J35" t="s">
        <v>285</v>
      </c>
      <c r="K35" t="s">
        <v>286</v>
      </c>
      <c r="L35">
        <v>1301</v>
      </c>
      <c r="N35">
        <v>1003</v>
      </c>
      <c r="O35" t="s">
        <v>283</v>
      </c>
      <c r="P35" t="s">
        <v>283</v>
      </c>
      <c r="Q35">
        <v>1</v>
      </c>
      <c r="X35">
        <v>71</v>
      </c>
      <c r="Y35">
        <v>7.95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71</v>
      </c>
      <c r="AH35">
        <v>2</v>
      </c>
      <c r="AI35">
        <v>34753192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34753204</v>
      </c>
      <c r="C36">
        <v>34753186</v>
      </c>
      <c r="D36">
        <v>31446749</v>
      </c>
      <c r="E36">
        <v>1</v>
      </c>
      <c r="F36">
        <v>1</v>
      </c>
      <c r="G36">
        <v>1</v>
      </c>
      <c r="H36">
        <v>3</v>
      </c>
      <c r="I36" t="s">
        <v>287</v>
      </c>
      <c r="J36" t="s">
        <v>288</v>
      </c>
      <c r="K36" t="s">
        <v>289</v>
      </c>
      <c r="L36">
        <v>1302</v>
      </c>
      <c r="N36">
        <v>1003</v>
      </c>
      <c r="O36" t="s">
        <v>92</v>
      </c>
      <c r="P36" t="s">
        <v>92</v>
      </c>
      <c r="Q36">
        <v>10</v>
      </c>
      <c r="X36">
        <v>21.4</v>
      </c>
      <c r="Y36">
        <v>64.099999999999994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21.4</v>
      </c>
      <c r="AH36">
        <v>2</v>
      </c>
      <c r="AI36">
        <v>34753193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34753205</v>
      </c>
      <c r="C37">
        <v>34753186</v>
      </c>
      <c r="D37">
        <v>31449174</v>
      </c>
      <c r="E37">
        <v>1</v>
      </c>
      <c r="F37">
        <v>1</v>
      </c>
      <c r="G37">
        <v>1</v>
      </c>
      <c r="H37">
        <v>3</v>
      </c>
      <c r="I37" t="s">
        <v>290</v>
      </c>
      <c r="J37" t="s">
        <v>291</v>
      </c>
      <c r="K37" t="s">
        <v>292</v>
      </c>
      <c r="L37">
        <v>1358</v>
      </c>
      <c r="N37">
        <v>1010</v>
      </c>
      <c r="O37" t="s">
        <v>293</v>
      </c>
      <c r="P37" t="s">
        <v>293</v>
      </c>
      <c r="Q37">
        <v>10</v>
      </c>
      <c r="X37">
        <v>61.2</v>
      </c>
      <c r="Y37">
        <v>7.03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61.2</v>
      </c>
      <c r="AH37">
        <v>2</v>
      </c>
      <c r="AI37">
        <v>34753194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34753206</v>
      </c>
      <c r="C38">
        <v>34753186</v>
      </c>
      <c r="D38">
        <v>31441575</v>
      </c>
      <c r="E38">
        <v>17</v>
      </c>
      <c r="F38">
        <v>1</v>
      </c>
      <c r="G38">
        <v>1</v>
      </c>
      <c r="H38">
        <v>3</v>
      </c>
      <c r="I38" t="s">
        <v>49</v>
      </c>
      <c r="J38" t="s">
        <v>6</v>
      </c>
      <c r="K38" t="s">
        <v>50</v>
      </c>
      <c r="L38">
        <v>1327</v>
      </c>
      <c r="N38">
        <v>1005</v>
      </c>
      <c r="O38" t="s">
        <v>26</v>
      </c>
      <c r="P38" t="s">
        <v>26</v>
      </c>
      <c r="Q38">
        <v>1</v>
      </c>
      <c r="X38">
        <v>100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 t="s">
        <v>6</v>
      </c>
      <c r="AG38">
        <v>100</v>
      </c>
      <c r="AH38">
        <v>2</v>
      </c>
      <c r="AI38">
        <v>34753195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34753207</v>
      </c>
      <c r="C39">
        <v>34753186</v>
      </c>
      <c r="D39">
        <v>31476877</v>
      </c>
      <c r="E39">
        <v>1</v>
      </c>
      <c r="F39">
        <v>1</v>
      </c>
      <c r="G39">
        <v>1</v>
      </c>
      <c r="H39">
        <v>3</v>
      </c>
      <c r="I39" t="s">
        <v>294</v>
      </c>
      <c r="J39" t="s">
        <v>295</v>
      </c>
      <c r="K39" t="s">
        <v>296</v>
      </c>
      <c r="L39">
        <v>1355</v>
      </c>
      <c r="N39">
        <v>1010</v>
      </c>
      <c r="O39" t="s">
        <v>297</v>
      </c>
      <c r="P39" t="s">
        <v>297</v>
      </c>
      <c r="Q39">
        <v>100</v>
      </c>
      <c r="X39">
        <v>8</v>
      </c>
      <c r="Y39">
        <v>50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8</v>
      </c>
      <c r="AH39">
        <v>2</v>
      </c>
      <c r="AI39">
        <v>34753196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34753208</v>
      </c>
      <c r="C40">
        <v>34753186</v>
      </c>
      <c r="D40">
        <v>31483328</v>
      </c>
      <c r="E40">
        <v>1</v>
      </c>
      <c r="F40">
        <v>1</v>
      </c>
      <c r="G40">
        <v>1</v>
      </c>
      <c r="H40">
        <v>3</v>
      </c>
      <c r="I40" t="s">
        <v>298</v>
      </c>
      <c r="J40" t="s">
        <v>299</v>
      </c>
      <c r="K40" t="s">
        <v>300</v>
      </c>
      <c r="L40">
        <v>1354</v>
      </c>
      <c r="N40">
        <v>1010</v>
      </c>
      <c r="O40" t="s">
        <v>301</v>
      </c>
      <c r="P40" t="s">
        <v>301</v>
      </c>
      <c r="Q40">
        <v>1</v>
      </c>
      <c r="X40">
        <v>92</v>
      </c>
      <c r="Y40">
        <v>67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92</v>
      </c>
      <c r="AH40">
        <v>2</v>
      </c>
      <c r="AI40">
        <v>34753197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ROW(Source!A36)</f>
        <v>36</v>
      </c>
      <c r="B41">
        <v>34753218</v>
      </c>
      <c r="C41">
        <v>34753210</v>
      </c>
      <c r="D41">
        <v>31709863</v>
      </c>
      <c r="E41">
        <v>1</v>
      </c>
      <c r="F41">
        <v>1</v>
      </c>
      <c r="G41">
        <v>1</v>
      </c>
      <c r="H41">
        <v>1</v>
      </c>
      <c r="I41" t="s">
        <v>302</v>
      </c>
      <c r="J41" t="s">
        <v>6</v>
      </c>
      <c r="K41" t="s">
        <v>303</v>
      </c>
      <c r="L41">
        <v>1191</v>
      </c>
      <c r="N41">
        <v>1013</v>
      </c>
      <c r="O41" t="s">
        <v>266</v>
      </c>
      <c r="P41" t="s">
        <v>266</v>
      </c>
      <c r="Q41">
        <v>1</v>
      </c>
      <c r="X41">
        <v>21.26</v>
      </c>
      <c r="Y41">
        <v>0</v>
      </c>
      <c r="Z41">
        <v>0</v>
      </c>
      <c r="AA41">
        <v>0</v>
      </c>
      <c r="AB41">
        <v>8.5299999999999994</v>
      </c>
      <c r="AC41">
        <v>0</v>
      </c>
      <c r="AD41">
        <v>1</v>
      </c>
      <c r="AE41">
        <v>1</v>
      </c>
      <c r="AF41" t="s">
        <v>6</v>
      </c>
      <c r="AG41">
        <v>21.26</v>
      </c>
      <c r="AH41">
        <v>2</v>
      </c>
      <c r="AI41">
        <v>34753211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ROW(Source!A36)</f>
        <v>36</v>
      </c>
      <c r="B42">
        <v>34753219</v>
      </c>
      <c r="C42">
        <v>34753210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267</v>
      </c>
      <c r="J42" t="s">
        <v>6</v>
      </c>
      <c r="K42" t="s">
        <v>268</v>
      </c>
      <c r="L42">
        <v>1191</v>
      </c>
      <c r="N42">
        <v>1013</v>
      </c>
      <c r="O42" t="s">
        <v>266</v>
      </c>
      <c r="P42" t="s">
        <v>266</v>
      </c>
      <c r="Q42">
        <v>1</v>
      </c>
      <c r="X42">
        <v>0.24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0.24</v>
      </c>
      <c r="AH42">
        <v>2</v>
      </c>
      <c r="AI42">
        <v>34753212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ROW(Source!A36)</f>
        <v>36</v>
      </c>
      <c r="B43">
        <v>34753220</v>
      </c>
      <c r="C43">
        <v>34753210</v>
      </c>
      <c r="D43">
        <v>31527047</v>
      </c>
      <c r="E43">
        <v>1</v>
      </c>
      <c r="F43">
        <v>1</v>
      </c>
      <c r="G43">
        <v>1</v>
      </c>
      <c r="H43">
        <v>2</v>
      </c>
      <c r="I43" t="s">
        <v>269</v>
      </c>
      <c r="J43" t="s">
        <v>270</v>
      </c>
      <c r="K43" t="s">
        <v>271</v>
      </c>
      <c r="L43">
        <v>1368</v>
      </c>
      <c r="N43">
        <v>1011</v>
      </c>
      <c r="O43" t="s">
        <v>272</v>
      </c>
      <c r="P43" t="s">
        <v>272</v>
      </c>
      <c r="Q43">
        <v>1</v>
      </c>
      <c r="X43">
        <v>0.05</v>
      </c>
      <c r="Y43">
        <v>0</v>
      </c>
      <c r="Z43">
        <v>31.26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0.05</v>
      </c>
      <c r="AH43">
        <v>2</v>
      </c>
      <c r="AI43">
        <v>34753213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ROW(Source!A36)</f>
        <v>36</v>
      </c>
      <c r="B44">
        <v>34753221</v>
      </c>
      <c r="C44">
        <v>34753210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273</v>
      </c>
      <c r="J44" t="s">
        <v>274</v>
      </c>
      <c r="K44" t="s">
        <v>275</v>
      </c>
      <c r="L44">
        <v>1368</v>
      </c>
      <c r="N44">
        <v>1011</v>
      </c>
      <c r="O44" t="s">
        <v>272</v>
      </c>
      <c r="P44" t="s">
        <v>272</v>
      </c>
      <c r="Q44">
        <v>1</v>
      </c>
      <c r="X44">
        <v>0.19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0.19</v>
      </c>
      <c r="AH44">
        <v>2</v>
      </c>
      <c r="AI44">
        <v>34753214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ROW(Source!A36)</f>
        <v>36</v>
      </c>
      <c r="B45">
        <v>34753222</v>
      </c>
      <c r="C45">
        <v>34753210</v>
      </c>
      <c r="D45">
        <v>31441578</v>
      </c>
      <c r="E45">
        <v>17</v>
      </c>
      <c r="F45">
        <v>1</v>
      </c>
      <c r="G45">
        <v>1</v>
      </c>
      <c r="H45">
        <v>3</v>
      </c>
      <c r="I45" t="s">
        <v>59</v>
      </c>
      <c r="J45" t="s">
        <v>6</v>
      </c>
      <c r="K45" t="s">
        <v>60</v>
      </c>
      <c r="L45">
        <v>1301</v>
      </c>
      <c r="N45">
        <v>1003</v>
      </c>
      <c r="O45" t="s">
        <v>283</v>
      </c>
      <c r="P45" t="s">
        <v>283</v>
      </c>
      <c r="Q45">
        <v>1</v>
      </c>
      <c r="X45">
        <v>0</v>
      </c>
      <c r="Y45">
        <v>0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6</v>
      </c>
      <c r="AG45">
        <v>0</v>
      </c>
      <c r="AH45">
        <v>2</v>
      </c>
      <c r="AI45">
        <v>34753215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ROW(Source!A36)</f>
        <v>36</v>
      </c>
      <c r="B46">
        <v>34753223</v>
      </c>
      <c r="C46">
        <v>34753210</v>
      </c>
      <c r="D46">
        <v>31476877</v>
      </c>
      <c r="E46">
        <v>1</v>
      </c>
      <c r="F46">
        <v>1</v>
      </c>
      <c r="G46">
        <v>1</v>
      </c>
      <c r="H46">
        <v>3</v>
      </c>
      <c r="I46" t="s">
        <v>294</v>
      </c>
      <c r="J46" t="s">
        <v>295</v>
      </c>
      <c r="K46" t="s">
        <v>296</v>
      </c>
      <c r="L46">
        <v>1355</v>
      </c>
      <c r="N46">
        <v>1010</v>
      </c>
      <c r="O46" t="s">
        <v>297</v>
      </c>
      <c r="P46" t="s">
        <v>297</v>
      </c>
      <c r="Q46">
        <v>100</v>
      </c>
      <c r="X46">
        <v>4</v>
      </c>
      <c r="Y46">
        <v>50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4</v>
      </c>
      <c r="AH46">
        <v>2</v>
      </c>
      <c r="AI46">
        <v>34753216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ROW(Source!A36)</f>
        <v>36</v>
      </c>
      <c r="B47">
        <v>34753224</v>
      </c>
      <c r="C47">
        <v>34753210</v>
      </c>
      <c r="D47">
        <v>31483328</v>
      </c>
      <c r="E47">
        <v>1</v>
      </c>
      <c r="F47">
        <v>1</v>
      </c>
      <c r="G47">
        <v>1</v>
      </c>
      <c r="H47">
        <v>3</v>
      </c>
      <c r="I47" t="s">
        <v>298</v>
      </c>
      <c r="J47" t="s">
        <v>299</v>
      </c>
      <c r="K47" t="s">
        <v>300</v>
      </c>
      <c r="L47">
        <v>1354</v>
      </c>
      <c r="N47">
        <v>1010</v>
      </c>
      <c r="O47" t="s">
        <v>301</v>
      </c>
      <c r="P47" t="s">
        <v>301</v>
      </c>
      <c r="Q47">
        <v>1</v>
      </c>
      <c r="X47">
        <v>45.3</v>
      </c>
      <c r="Y47">
        <v>67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45.3</v>
      </c>
      <c r="AH47">
        <v>2</v>
      </c>
      <c r="AI47">
        <v>34753217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ROW(Source!A37)</f>
        <v>37</v>
      </c>
      <c r="B48">
        <v>34753218</v>
      </c>
      <c r="C48">
        <v>34753210</v>
      </c>
      <c r="D48">
        <v>31709863</v>
      </c>
      <c r="E48">
        <v>1</v>
      </c>
      <c r="F48">
        <v>1</v>
      </c>
      <c r="G48">
        <v>1</v>
      </c>
      <c r="H48">
        <v>1</v>
      </c>
      <c r="I48" t="s">
        <v>302</v>
      </c>
      <c r="J48" t="s">
        <v>6</v>
      </c>
      <c r="K48" t="s">
        <v>303</v>
      </c>
      <c r="L48">
        <v>1191</v>
      </c>
      <c r="N48">
        <v>1013</v>
      </c>
      <c r="O48" t="s">
        <v>266</v>
      </c>
      <c r="P48" t="s">
        <v>266</v>
      </c>
      <c r="Q48">
        <v>1</v>
      </c>
      <c r="X48">
        <v>21.26</v>
      </c>
      <c r="Y48">
        <v>0</v>
      </c>
      <c r="Z48">
        <v>0</v>
      </c>
      <c r="AA48">
        <v>0</v>
      </c>
      <c r="AB48">
        <v>8.5299999999999994</v>
      </c>
      <c r="AC48">
        <v>0</v>
      </c>
      <c r="AD48">
        <v>1</v>
      </c>
      <c r="AE48">
        <v>1</v>
      </c>
      <c r="AF48" t="s">
        <v>6</v>
      </c>
      <c r="AG48">
        <v>21.26</v>
      </c>
      <c r="AH48">
        <v>2</v>
      </c>
      <c r="AI48">
        <v>34753211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ROW(Source!A37)</f>
        <v>37</v>
      </c>
      <c r="B49">
        <v>34753219</v>
      </c>
      <c r="C49">
        <v>34753210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267</v>
      </c>
      <c r="J49" t="s">
        <v>6</v>
      </c>
      <c r="K49" t="s">
        <v>268</v>
      </c>
      <c r="L49">
        <v>1191</v>
      </c>
      <c r="N49">
        <v>1013</v>
      </c>
      <c r="O49" t="s">
        <v>266</v>
      </c>
      <c r="P49" t="s">
        <v>266</v>
      </c>
      <c r="Q49">
        <v>1</v>
      </c>
      <c r="X49">
        <v>0.24</v>
      </c>
      <c r="Y49">
        <v>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2</v>
      </c>
      <c r="AF49" t="s">
        <v>6</v>
      </c>
      <c r="AG49">
        <v>0.24</v>
      </c>
      <c r="AH49">
        <v>2</v>
      </c>
      <c r="AI49">
        <v>34753212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ROW(Source!A37)</f>
        <v>37</v>
      </c>
      <c r="B50">
        <v>34753220</v>
      </c>
      <c r="C50">
        <v>34753210</v>
      </c>
      <c r="D50">
        <v>31527047</v>
      </c>
      <c r="E50">
        <v>1</v>
      </c>
      <c r="F50">
        <v>1</v>
      </c>
      <c r="G50">
        <v>1</v>
      </c>
      <c r="H50">
        <v>2</v>
      </c>
      <c r="I50" t="s">
        <v>269</v>
      </c>
      <c r="J50" t="s">
        <v>270</v>
      </c>
      <c r="K50" t="s">
        <v>271</v>
      </c>
      <c r="L50">
        <v>1368</v>
      </c>
      <c r="N50">
        <v>1011</v>
      </c>
      <c r="O50" t="s">
        <v>272</v>
      </c>
      <c r="P50" t="s">
        <v>272</v>
      </c>
      <c r="Q50">
        <v>1</v>
      </c>
      <c r="X50">
        <v>0.05</v>
      </c>
      <c r="Y50">
        <v>0</v>
      </c>
      <c r="Z50">
        <v>31.26</v>
      </c>
      <c r="AA50">
        <v>13.5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0.05</v>
      </c>
      <c r="AH50">
        <v>2</v>
      </c>
      <c r="AI50">
        <v>34753213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ROW(Source!A37)</f>
        <v>37</v>
      </c>
      <c r="B51">
        <v>34753221</v>
      </c>
      <c r="C51">
        <v>34753210</v>
      </c>
      <c r="D51">
        <v>31528142</v>
      </c>
      <c r="E51">
        <v>1</v>
      </c>
      <c r="F51">
        <v>1</v>
      </c>
      <c r="G51">
        <v>1</v>
      </c>
      <c r="H51">
        <v>2</v>
      </c>
      <c r="I51" t="s">
        <v>273</v>
      </c>
      <c r="J51" t="s">
        <v>274</v>
      </c>
      <c r="K51" t="s">
        <v>275</v>
      </c>
      <c r="L51">
        <v>1368</v>
      </c>
      <c r="N51">
        <v>1011</v>
      </c>
      <c r="O51" t="s">
        <v>272</v>
      </c>
      <c r="P51" t="s">
        <v>272</v>
      </c>
      <c r="Q51">
        <v>1</v>
      </c>
      <c r="X51">
        <v>0.19</v>
      </c>
      <c r="Y51">
        <v>0</v>
      </c>
      <c r="Z51">
        <v>65.709999999999994</v>
      </c>
      <c r="AA51">
        <v>11.6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0.19</v>
      </c>
      <c r="AH51">
        <v>2</v>
      </c>
      <c r="AI51">
        <v>34753214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ROW(Source!A37)</f>
        <v>37</v>
      </c>
      <c r="B52">
        <v>34753222</v>
      </c>
      <c r="C52">
        <v>34753210</v>
      </c>
      <c r="D52">
        <v>31441578</v>
      </c>
      <c r="E52">
        <v>17</v>
      </c>
      <c r="F52">
        <v>1</v>
      </c>
      <c r="G52">
        <v>1</v>
      </c>
      <c r="H52">
        <v>3</v>
      </c>
      <c r="I52" t="s">
        <v>59</v>
      </c>
      <c r="J52" t="s">
        <v>6</v>
      </c>
      <c r="K52" t="s">
        <v>60</v>
      </c>
      <c r="L52">
        <v>1301</v>
      </c>
      <c r="N52">
        <v>1003</v>
      </c>
      <c r="O52" t="s">
        <v>283</v>
      </c>
      <c r="P52" t="s">
        <v>283</v>
      </c>
      <c r="Q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0</v>
      </c>
      <c r="AF52" t="s">
        <v>6</v>
      </c>
      <c r="AG52">
        <v>0</v>
      </c>
      <c r="AH52">
        <v>2</v>
      </c>
      <c r="AI52">
        <v>34753215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ROW(Source!A37)</f>
        <v>37</v>
      </c>
      <c r="B53">
        <v>34753223</v>
      </c>
      <c r="C53">
        <v>34753210</v>
      </c>
      <c r="D53">
        <v>31476877</v>
      </c>
      <c r="E53">
        <v>1</v>
      </c>
      <c r="F53">
        <v>1</v>
      </c>
      <c r="G53">
        <v>1</v>
      </c>
      <c r="H53">
        <v>3</v>
      </c>
      <c r="I53" t="s">
        <v>294</v>
      </c>
      <c r="J53" t="s">
        <v>295</v>
      </c>
      <c r="K53" t="s">
        <v>296</v>
      </c>
      <c r="L53">
        <v>1355</v>
      </c>
      <c r="N53">
        <v>1010</v>
      </c>
      <c r="O53" t="s">
        <v>297</v>
      </c>
      <c r="P53" t="s">
        <v>297</v>
      </c>
      <c r="Q53">
        <v>100</v>
      </c>
      <c r="X53">
        <v>4</v>
      </c>
      <c r="Y53">
        <v>50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4</v>
      </c>
      <c r="AH53">
        <v>2</v>
      </c>
      <c r="AI53">
        <v>34753216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ROW(Source!A37)</f>
        <v>37</v>
      </c>
      <c r="B54">
        <v>34753224</v>
      </c>
      <c r="C54">
        <v>34753210</v>
      </c>
      <c r="D54">
        <v>31483328</v>
      </c>
      <c r="E54">
        <v>1</v>
      </c>
      <c r="F54">
        <v>1</v>
      </c>
      <c r="G54">
        <v>1</v>
      </c>
      <c r="H54">
        <v>3</v>
      </c>
      <c r="I54" t="s">
        <v>298</v>
      </c>
      <c r="J54" t="s">
        <v>299</v>
      </c>
      <c r="K54" t="s">
        <v>300</v>
      </c>
      <c r="L54">
        <v>1354</v>
      </c>
      <c r="N54">
        <v>1010</v>
      </c>
      <c r="O54" t="s">
        <v>301</v>
      </c>
      <c r="P54" t="s">
        <v>301</v>
      </c>
      <c r="Q54">
        <v>1</v>
      </c>
      <c r="X54">
        <v>45.3</v>
      </c>
      <c r="Y54">
        <v>67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45.3</v>
      </c>
      <c r="AH54">
        <v>2</v>
      </c>
      <c r="AI54">
        <v>34753217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ROW(Source!A40)</f>
        <v>40</v>
      </c>
      <c r="B55">
        <v>34753230</v>
      </c>
      <c r="C55">
        <v>34753226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302</v>
      </c>
      <c r="J55" t="s">
        <v>6</v>
      </c>
      <c r="K55" t="s">
        <v>303</v>
      </c>
      <c r="L55">
        <v>1191</v>
      </c>
      <c r="N55">
        <v>1013</v>
      </c>
      <c r="O55" t="s">
        <v>266</v>
      </c>
      <c r="P55" t="s">
        <v>266</v>
      </c>
      <c r="Q55">
        <v>1</v>
      </c>
      <c r="X55">
        <v>6.7</v>
      </c>
      <c r="Y55">
        <v>0</v>
      </c>
      <c r="Z55">
        <v>0</v>
      </c>
      <c r="AA55">
        <v>0</v>
      </c>
      <c r="AB55">
        <v>8.5299999999999994</v>
      </c>
      <c r="AC55">
        <v>0</v>
      </c>
      <c r="AD55">
        <v>1</v>
      </c>
      <c r="AE55">
        <v>1</v>
      </c>
      <c r="AF55" t="s">
        <v>6</v>
      </c>
      <c r="AG55">
        <v>6.7</v>
      </c>
      <c r="AH55">
        <v>2</v>
      </c>
      <c r="AI55">
        <v>34753227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ROW(Source!A40)</f>
        <v>40</v>
      </c>
      <c r="B56">
        <v>34753231</v>
      </c>
      <c r="C56">
        <v>34753226</v>
      </c>
      <c r="D56">
        <v>31441581</v>
      </c>
      <c r="E56">
        <v>17</v>
      </c>
      <c r="F56">
        <v>1</v>
      </c>
      <c r="G56">
        <v>1</v>
      </c>
      <c r="H56">
        <v>3</v>
      </c>
      <c r="I56" t="s">
        <v>68</v>
      </c>
      <c r="J56" t="s">
        <v>6</v>
      </c>
      <c r="K56" t="s">
        <v>69</v>
      </c>
      <c r="L56">
        <v>2233</v>
      </c>
      <c r="N56">
        <v>1013</v>
      </c>
      <c r="O56" t="s">
        <v>70</v>
      </c>
      <c r="P56" t="s">
        <v>70</v>
      </c>
      <c r="Q56">
        <v>1</v>
      </c>
      <c r="X56">
        <v>100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 t="s">
        <v>6</v>
      </c>
      <c r="AG56">
        <v>100</v>
      </c>
      <c r="AH56">
        <v>2</v>
      </c>
      <c r="AI56">
        <v>34753228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ROW(Source!A40)</f>
        <v>40</v>
      </c>
      <c r="B57">
        <v>34753232</v>
      </c>
      <c r="C57">
        <v>34753226</v>
      </c>
      <c r="D57">
        <v>31481601</v>
      </c>
      <c r="E57">
        <v>1</v>
      </c>
      <c r="F57">
        <v>1</v>
      </c>
      <c r="G57">
        <v>1</v>
      </c>
      <c r="H57">
        <v>3</v>
      </c>
      <c r="I57" t="s">
        <v>304</v>
      </c>
      <c r="J57" t="s">
        <v>305</v>
      </c>
      <c r="K57" t="s">
        <v>306</v>
      </c>
      <c r="L57">
        <v>1346</v>
      </c>
      <c r="N57">
        <v>1009</v>
      </c>
      <c r="O57" t="s">
        <v>34</v>
      </c>
      <c r="P57" t="s">
        <v>34</v>
      </c>
      <c r="Q57">
        <v>1</v>
      </c>
      <c r="X57">
        <v>0.8</v>
      </c>
      <c r="Y57">
        <v>45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0.8</v>
      </c>
      <c r="AH57">
        <v>2</v>
      </c>
      <c r="AI57">
        <v>34753229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ROW(Source!A41)</f>
        <v>41</v>
      </c>
      <c r="B58">
        <v>34753230</v>
      </c>
      <c r="C58">
        <v>34753226</v>
      </c>
      <c r="D58">
        <v>31709863</v>
      </c>
      <c r="E58">
        <v>1</v>
      </c>
      <c r="F58">
        <v>1</v>
      </c>
      <c r="G58">
        <v>1</v>
      </c>
      <c r="H58">
        <v>1</v>
      </c>
      <c r="I58" t="s">
        <v>302</v>
      </c>
      <c r="J58" t="s">
        <v>6</v>
      </c>
      <c r="K58" t="s">
        <v>303</v>
      </c>
      <c r="L58">
        <v>1191</v>
      </c>
      <c r="N58">
        <v>1013</v>
      </c>
      <c r="O58" t="s">
        <v>266</v>
      </c>
      <c r="P58" t="s">
        <v>266</v>
      </c>
      <c r="Q58">
        <v>1</v>
      </c>
      <c r="X58">
        <v>6.7</v>
      </c>
      <c r="Y58">
        <v>0</v>
      </c>
      <c r="Z58">
        <v>0</v>
      </c>
      <c r="AA58">
        <v>0</v>
      </c>
      <c r="AB58">
        <v>8.5299999999999994</v>
      </c>
      <c r="AC58">
        <v>0</v>
      </c>
      <c r="AD58">
        <v>1</v>
      </c>
      <c r="AE58">
        <v>1</v>
      </c>
      <c r="AF58" t="s">
        <v>6</v>
      </c>
      <c r="AG58">
        <v>6.7</v>
      </c>
      <c r="AH58">
        <v>2</v>
      </c>
      <c r="AI58">
        <v>34753227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ROW(Source!A41)</f>
        <v>41</v>
      </c>
      <c r="B59">
        <v>34753231</v>
      </c>
      <c r="C59">
        <v>34753226</v>
      </c>
      <c r="D59">
        <v>31441581</v>
      </c>
      <c r="E59">
        <v>17</v>
      </c>
      <c r="F59">
        <v>1</v>
      </c>
      <c r="G59">
        <v>1</v>
      </c>
      <c r="H59">
        <v>3</v>
      </c>
      <c r="I59" t="s">
        <v>68</v>
      </c>
      <c r="J59" t="s">
        <v>6</v>
      </c>
      <c r="K59" t="s">
        <v>69</v>
      </c>
      <c r="L59">
        <v>2233</v>
      </c>
      <c r="N59">
        <v>1013</v>
      </c>
      <c r="O59" t="s">
        <v>70</v>
      </c>
      <c r="P59" t="s">
        <v>70</v>
      </c>
      <c r="Q59">
        <v>1</v>
      </c>
      <c r="X59">
        <v>100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 t="s">
        <v>6</v>
      </c>
      <c r="AG59">
        <v>100</v>
      </c>
      <c r="AH59">
        <v>2</v>
      </c>
      <c r="AI59">
        <v>34753228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ROW(Source!A41)</f>
        <v>41</v>
      </c>
      <c r="B60">
        <v>34753232</v>
      </c>
      <c r="C60">
        <v>34753226</v>
      </c>
      <c r="D60">
        <v>31481601</v>
      </c>
      <c r="E60">
        <v>1</v>
      </c>
      <c r="F60">
        <v>1</v>
      </c>
      <c r="G60">
        <v>1</v>
      </c>
      <c r="H60">
        <v>3</v>
      </c>
      <c r="I60" t="s">
        <v>304</v>
      </c>
      <c r="J60" t="s">
        <v>305</v>
      </c>
      <c r="K60" t="s">
        <v>306</v>
      </c>
      <c r="L60">
        <v>1346</v>
      </c>
      <c r="N60">
        <v>1009</v>
      </c>
      <c r="O60" t="s">
        <v>34</v>
      </c>
      <c r="P60" t="s">
        <v>34</v>
      </c>
      <c r="Q60">
        <v>1</v>
      </c>
      <c r="X60">
        <v>0.8</v>
      </c>
      <c r="Y60">
        <v>45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0.8</v>
      </c>
      <c r="AH60">
        <v>2</v>
      </c>
      <c r="AI60">
        <v>34753229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ROW(Source!A44)</f>
        <v>44</v>
      </c>
      <c r="B61">
        <v>34753243</v>
      </c>
      <c r="C61">
        <v>34753234</v>
      </c>
      <c r="D61">
        <v>31717381</v>
      </c>
      <c r="E61">
        <v>1</v>
      </c>
      <c r="F61">
        <v>1</v>
      </c>
      <c r="G61">
        <v>1</v>
      </c>
      <c r="H61">
        <v>1</v>
      </c>
      <c r="I61" t="s">
        <v>264</v>
      </c>
      <c r="J61" t="s">
        <v>6</v>
      </c>
      <c r="K61" t="s">
        <v>265</v>
      </c>
      <c r="L61">
        <v>1191</v>
      </c>
      <c r="N61">
        <v>1013</v>
      </c>
      <c r="O61" t="s">
        <v>266</v>
      </c>
      <c r="P61" t="s">
        <v>266</v>
      </c>
      <c r="Q61">
        <v>1</v>
      </c>
      <c r="X61">
        <v>166.47</v>
      </c>
      <c r="Y61">
        <v>0</v>
      </c>
      <c r="Z61">
        <v>0</v>
      </c>
      <c r="AA61">
        <v>0</v>
      </c>
      <c r="AB61">
        <v>9.18</v>
      </c>
      <c r="AC61">
        <v>0</v>
      </c>
      <c r="AD61">
        <v>1</v>
      </c>
      <c r="AE61">
        <v>1</v>
      </c>
      <c r="AF61" t="s">
        <v>6</v>
      </c>
      <c r="AG61">
        <v>166.47</v>
      </c>
      <c r="AH61">
        <v>2</v>
      </c>
      <c r="AI61">
        <v>34753235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ROW(Source!A44)</f>
        <v>44</v>
      </c>
      <c r="B62">
        <v>34753244</v>
      </c>
      <c r="C62">
        <v>34753234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267</v>
      </c>
      <c r="J62" t="s">
        <v>6</v>
      </c>
      <c r="K62" t="s">
        <v>268</v>
      </c>
      <c r="L62">
        <v>1191</v>
      </c>
      <c r="N62">
        <v>1013</v>
      </c>
      <c r="O62" t="s">
        <v>266</v>
      </c>
      <c r="P62" t="s">
        <v>266</v>
      </c>
      <c r="Q62">
        <v>1</v>
      </c>
      <c r="X62">
        <v>0.57999999999999996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2</v>
      </c>
      <c r="AF62" t="s">
        <v>6</v>
      </c>
      <c r="AG62">
        <v>0.57999999999999996</v>
      </c>
      <c r="AH62">
        <v>2</v>
      </c>
      <c r="AI62">
        <v>34753236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ROW(Source!A44)</f>
        <v>44</v>
      </c>
      <c r="B63">
        <v>34753245</v>
      </c>
      <c r="C63">
        <v>34753234</v>
      </c>
      <c r="D63">
        <v>31527047</v>
      </c>
      <c r="E63">
        <v>1</v>
      </c>
      <c r="F63">
        <v>1</v>
      </c>
      <c r="G63">
        <v>1</v>
      </c>
      <c r="H63">
        <v>2</v>
      </c>
      <c r="I63" t="s">
        <v>269</v>
      </c>
      <c r="J63" t="s">
        <v>270</v>
      </c>
      <c r="K63" t="s">
        <v>271</v>
      </c>
      <c r="L63">
        <v>1368</v>
      </c>
      <c r="N63">
        <v>1011</v>
      </c>
      <c r="O63" t="s">
        <v>272</v>
      </c>
      <c r="P63" t="s">
        <v>272</v>
      </c>
      <c r="Q63">
        <v>1</v>
      </c>
      <c r="X63">
        <v>0.08</v>
      </c>
      <c r="Y63">
        <v>0</v>
      </c>
      <c r="Z63">
        <v>31.26</v>
      </c>
      <c r="AA63">
        <v>13.5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0.08</v>
      </c>
      <c r="AH63">
        <v>2</v>
      </c>
      <c r="AI63">
        <v>34753237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ROW(Source!A44)</f>
        <v>44</v>
      </c>
      <c r="B64">
        <v>34753246</v>
      </c>
      <c r="C64">
        <v>34753234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273</v>
      </c>
      <c r="J64" t="s">
        <v>274</v>
      </c>
      <c r="K64" t="s">
        <v>275</v>
      </c>
      <c r="L64">
        <v>1368</v>
      </c>
      <c r="N64">
        <v>1011</v>
      </c>
      <c r="O64" t="s">
        <v>272</v>
      </c>
      <c r="P64" t="s">
        <v>272</v>
      </c>
      <c r="Q64">
        <v>1</v>
      </c>
      <c r="X64">
        <v>0.5</v>
      </c>
      <c r="Y64">
        <v>0</v>
      </c>
      <c r="Z64">
        <v>65.709999999999994</v>
      </c>
      <c r="AA64">
        <v>11.6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0.5</v>
      </c>
      <c r="AH64">
        <v>2</v>
      </c>
      <c r="AI64">
        <v>34753238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ROW(Source!A44)</f>
        <v>44</v>
      </c>
      <c r="B65">
        <v>34753247</v>
      </c>
      <c r="C65">
        <v>34753234</v>
      </c>
      <c r="D65">
        <v>31442075</v>
      </c>
      <c r="E65">
        <v>17</v>
      </c>
      <c r="F65">
        <v>1</v>
      </c>
      <c r="G65">
        <v>1</v>
      </c>
      <c r="H65">
        <v>3</v>
      </c>
      <c r="I65" t="s">
        <v>24</v>
      </c>
      <c r="J65" t="s">
        <v>6</v>
      </c>
      <c r="K65" t="s">
        <v>25</v>
      </c>
      <c r="L65">
        <v>1327</v>
      </c>
      <c r="N65">
        <v>1005</v>
      </c>
      <c r="O65" t="s">
        <v>26</v>
      </c>
      <c r="P65" t="s">
        <v>26</v>
      </c>
      <c r="Q65">
        <v>1</v>
      </c>
      <c r="X65">
        <v>105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 t="s">
        <v>6</v>
      </c>
      <c r="AG65">
        <v>105</v>
      </c>
      <c r="AH65">
        <v>2</v>
      </c>
      <c r="AI65">
        <v>34753239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ROW(Source!A44)</f>
        <v>44</v>
      </c>
      <c r="B66">
        <v>34753248</v>
      </c>
      <c r="C66">
        <v>34753234</v>
      </c>
      <c r="D66">
        <v>31450127</v>
      </c>
      <c r="E66">
        <v>1</v>
      </c>
      <c r="F66">
        <v>1</v>
      </c>
      <c r="G66">
        <v>1</v>
      </c>
      <c r="H66">
        <v>3</v>
      </c>
      <c r="I66" t="s">
        <v>307</v>
      </c>
      <c r="J66" t="s">
        <v>308</v>
      </c>
      <c r="K66" t="s">
        <v>309</v>
      </c>
      <c r="L66">
        <v>1346</v>
      </c>
      <c r="N66">
        <v>1009</v>
      </c>
      <c r="O66" t="s">
        <v>34</v>
      </c>
      <c r="P66" t="s">
        <v>34</v>
      </c>
      <c r="Q66">
        <v>1</v>
      </c>
      <c r="X66">
        <v>0.2</v>
      </c>
      <c r="Y66">
        <v>1.82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0.2</v>
      </c>
      <c r="AH66">
        <v>2</v>
      </c>
      <c r="AI66">
        <v>34753240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ROW(Source!A44)</f>
        <v>44</v>
      </c>
      <c r="B67">
        <v>34753249</v>
      </c>
      <c r="C67">
        <v>34753234</v>
      </c>
      <c r="D67">
        <v>31441366</v>
      </c>
      <c r="E67">
        <v>17</v>
      </c>
      <c r="F67">
        <v>1</v>
      </c>
      <c r="G67">
        <v>1</v>
      </c>
      <c r="H67">
        <v>3</v>
      </c>
      <c r="I67" t="s">
        <v>32</v>
      </c>
      <c r="J67" t="s">
        <v>6</v>
      </c>
      <c r="K67" t="s">
        <v>33</v>
      </c>
      <c r="L67">
        <v>1346</v>
      </c>
      <c r="N67">
        <v>1009</v>
      </c>
      <c r="O67" t="s">
        <v>34</v>
      </c>
      <c r="P67" t="s">
        <v>34</v>
      </c>
      <c r="Q67">
        <v>1</v>
      </c>
      <c r="X67">
        <v>30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 t="s">
        <v>6</v>
      </c>
      <c r="AG67">
        <v>30</v>
      </c>
      <c r="AH67">
        <v>2</v>
      </c>
      <c r="AI67">
        <v>34753241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ROW(Source!A44)</f>
        <v>44</v>
      </c>
      <c r="B68">
        <v>34753250</v>
      </c>
      <c r="C68">
        <v>34753234</v>
      </c>
      <c r="D68">
        <v>31441681</v>
      </c>
      <c r="E68">
        <v>17</v>
      </c>
      <c r="F68">
        <v>1</v>
      </c>
      <c r="G68">
        <v>1</v>
      </c>
      <c r="H68">
        <v>3</v>
      </c>
      <c r="I68" t="s">
        <v>79</v>
      </c>
      <c r="J68" t="s">
        <v>6</v>
      </c>
      <c r="K68" t="s">
        <v>80</v>
      </c>
      <c r="L68">
        <v>1348</v>
      </c>
      <c r="N68">
        <v>1009</v>
      </c>
      <c r="O68" t="s">
        <v>81</v>
      </c>
      <c r="P68" t="s">
        <v>81</v>
      </c>
      <c r="Q68">
        <v>1000</v>
      </c>
      <c r="X68">
        <v>8.8999999999999999E-3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 t="s">
        <v>6</v>
      </c>
      <c r="AG68">
        <v>8.8999999999999999E-3</v>
      </c>
      <c r="AH68">
        <v>2</v>
      </c>
      <c r="AI68">
        <v>34753242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ROW(Source!A45)</f>
        <v>45</v>
      </c>
      <c r="B69">
        <v>34753243</v>
      </c>
      <c r="C69">
        <v>34753234</v>
      </c>
      <c r="D69">
        <v>31717381</v>
      </c>
      <c r="E69">
        <v>1</v>
      </c>
      <c r="F69">
        <v>1</v>
      </c>
      <c r="G69">
        <v>1</v>
      </c>
      <c r="H69">
        <v>1</v>
      </c>
      <c r="I69" t="s">
        <v>264</v>
      </c>
      <c r="J69" t="s">
        <v>6</v>
      </c>
      <c r="K69" t="s">
        <v>265</v>
      </c>
      <c r="L69">
        <v>1191</v>
      </c>
      <c r="N69">
        <v>1013</v>
      </c>
      <c r="O69" t="s">
        <v>266</v>
      </c>
      <c r="P69" t="s">
        <v>266</v>
      </c>
      <c r="Q69">
        <v>1</v>
      </c>
      <c r="X69">
        <v>166.47</v>
      </c>
      <c r="Y69">
        <v>0</v>
      </c>
      <c r="Z69">
        <v>0</v>
      </c>
      <c r="AA69">
        <v>0</v>
      </c>
      <c r="AB69">
        <v>9.18</v>
      </c>
      <c r="AC69">
        <v>0</v>
      </c>
      <c r="AD69">
        <v>1</v>
      </c>
      <c r="AE69">
        <v>1</v>
      </c>
      <c r="AF69" t="s">
        <v>6</v>
      </c>
      <c r="AG69">
        <v>166.47</v>
      </c>
      <c r="AH69">
        <v>2</v>
      </c>
      <c r="AI69">
        <v>34753235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ROW(Source!A45)</f>
        <v>45</v>
      </c>
      <c r="B70">
        <v>34753244</v>
      </c>
      <c r="C70">
        <v>34753234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267</v>
      </c>
      <c r="J70" t="s">
        <v>6</v>
      </c>
      <c r="K70" t="s">
        <v>268</v>
      </c>
      <c r="L70">
        <v>1191</v>
      </c>
      <c r="N70">
        <v>1013</v>
      </c>
      <c r="O70" t="s">
        <v>266</v>
      </c>
      <c r="P70" t="s">
        <v>266</v>
      </c>
      <c r="Q70">
        <v>1</v>
      </c>
      <c r="X70">
        <v>0.57999999999999996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2</v>
      </c>
      <c r="AF70" t="s">
        <v>6</v>
      </c>
      <c r="AG70">
        <v>0.57999999999999996</v>
      </c>
      <c r="AH70">
        <v>2</v>
      </c>
      <c r="AI70">
        <v>34753236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ROW(Source!A45)</f>
        <v>45</v>
      </c>
      <c r="B71">
        <v>34753245</v>
      </c>
      <c r="C71">
        <v>34753234</v>
      </c>
      <c r="D71">
        <v>31527047</v>
      </c>
      <c r="E71">
        <v>1</v>
      </c>
      <c r="F71">
        <v>1</v>
      </c>
      <c r="G71">
        <v>1</v>
      </c>
      <c r="H71">
        <v>2</v>
      </c>
      <c r="I71" t="s">
        <v>269</v>
      </c>
      <c r="J71" t="s">
        <v>270</v>
      </c>
      <c r="K71" t="s">
        <v>271</v>
      </c>
      <c r="L71">
        <v>1368</v>
      </c>
      <c r="N71">
        <v>1011</v>
      </c>
      <c r="O71" t="s">
        <v>272</v>
      </c>
      <c r="P71" t="s">
        <v>272</v>
      </c>
      <c r="Q71">
        <v>1</v>
      </c>
      <c r="X71">
        <v>0.08</v>
      </c>
      <c r="Y71">
        <v>0</v>
      </c>
      <c r="Z71">
        <v>31.26</v>
      </c>
      <c r="AA71">
        <v>13.5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0.08</v>
      </c>
      <c r="AH71">
        <v>2</v>
      </c>
      <c r="AI71">
        <v>34753237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ROW(Source!A45)</f>
        <v>45</v>
      </c>
      <c r="B72">
        <v>34753246</v>
      </c>
      <c r="C72">
        <v>34753234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273</v>
      </c>
      <c r="J72" t="s">
        <v>274</v>
      </c>
      <c r="K72" t="s">
        <v>275</v>
      </c>
      <c r="L72">
        <v>1368</v>
      </c>
      <c r="N72">
        <v>1011</v>
      </c>
      <c r="O72" t="s">
        <v>272</v>
      </c>
      <c r="P72" t="s">
        <v>272</v>
      </c>
      <c r="Q72">
        <v>1</v>
      </c>
      <c r="X72">
        <v>0.5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0.5</v>
      </c>
      <c r="AH72">
        <v>2</v>
      </c>
      <c r="AI72">
        <v>34753238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ROW(Source!A45)</f>
        <v>45</v>
      </c>
      <c r="B73">
        <v>34753247</v>
      </c>
      <c r="C73">
        <v>34753234</v>
      </c>
      <c r="D73">
        <v>31442075</v>
      </c>
      <c r="E73">
        <v>17</v>
      </c>
      <c r="F73">
        <v>1</v>
      </c>
      <c r="G73">
        <v>1</v>
      </c>
      <c r="H73">
        <v>3</v>
      </c>
      <c r="I73" t="s">
        <v>24</v>
      </c>
      <c r="J73" t="s">
        <v>6</v>
      </c>
      <c r="K73" t="s">
        <v>25</v>
      </c>
      <c r="L73">
        <v>1327</v>
      </c>
      <c r="N73">
        <v>1005</v>
      </c>
      <c r="O73" t="s">
        <v>26</v>
      </c>
      <c r="P73" t="s">
        <v>26</v>
      </c>
      <c r="Q73">
        <v>1</v>
      </c>
      <c r="X73">
        <v>105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 t="s">
        <v>6</v>
      </c>
      <c r="AG73">
        <v>105</v>
      </c>
      <c r="AH73">
        <v>2</v>
      </c>
      <c r="AI73">
        <v>34753239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ROW(Source!A45)</f>
        <v>45</v>
      </c>
      <c r="B74">
        <v>34753248</v>
      </c>
      <c r="C74">
        <v>34753234</v>
      </c>
      <c r="D74">
        <v>31450127</v>
      </c>
      <c r="E74">
        <v>1</v>
      </c>
      <c r="F74">
        <v>1</v>
      </c>
      <c r="G74">
        <v>1</v>
      </c>
      <c r="H74">
        <v>3</v>
      </c>
      <c r="I74" t="s">
        <v>307</v>
      </c>
      <c r="J74" t="s">
        <v>308</v>
      </c>
      <c r="K74" t="s">
        <v>309</v>
      </c>
      <c r="L74">
        <v>1346</v>
      </c>
      <c r="N74">
        <v>1009</v>
      </c>
      <c r="O74" t="s">
        <v>34</v>
      </c>
      <c r="P74" t="s">
        <v>34</v>
      </c>
      <c r="Q74">
        <v>1</v>
      </c>
      <c r="X74">
        <v>0.2</v>
      </c>
      <c r="Y74">
        <v>1.82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0.2</v>
      </c>
      <c r="AH74">
        <v>2</v>
      </c>
      <c r="AI74">
        <v>34753240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ROW(Source!A45)</f>
        <v>45</v>
      </c>
      <c r="B75">
        <v>34753249</v>
      </c>
      <c r="C75">
        <v>34753234</v>
      </c>
      <c r="D75">
        <v>31441366</v>
      </c>
      <c r="E75">
        <v>17</v>
      </c>
      <c r="F75">
        <v>1</v>
      </c>
      <c r="G75">
        <v>1</v>
      </c>
      <c r="H75">
        <v>3</v>
      </c>
      <c r="I75" t="s">
        <v>32</v>
      </c>
      <c r="J75" t="s">
        <v>6</v>
      </c>
      <c r="K75" t="s">
        <v>33</v>
      </c>
      <c r="L75">
        <v>1346</v>
      </c>
      <c r="N75">
        <v>1009</v>
      </c>
      <c r="O75" t="s">
        <v>34</v>
      </c>
      <c r="P75" t="s">
        <v>34</v>
      </c>
      <c r="Q75">
        <v>1</v>
      </c>
      <c r="X75">
        <v>30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 t="s">
        <v>6</v>
      </c>
      <c r="AG75">
        <v>30</v>
      </c>
      <c r="AH75">
        <v>2</v>
      </c>
      <c r="AI75">
        <v>34753241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ROW(Source!A45)</f>
        <v>45</v>
      </c>
      <c r="B76">
        <v>34753250</v>
      </c>
      <c r="C76">
        <v>34753234</v>
      </c>
      <c r="D76">
        <v>31441681</v>
      </c>
      <c r="E76">
        <v>17</v>
      </c>
      <c r="F76">
        <v>1</v>
      </c>
      <c r="G76">
        <v>1</v>
      </c>
      <c r="H76">
        <v>3</v>
      </c>
      <c r="I76" t="s">
        <v>79</v>
      </c>
      <c r="J76" t="s">
        <v>6</v>
      </c>
      <c r="K76" t="s">
        <v>80</v>
      </c>
      <c r="L76">
        <v>1348</v>
      </c>
      <c r="N76">
        <v>1009</v>
      </c>
      <c r="O76" t="s">
        <v>81</v>
      </c>
      <c r="P76" t="s">
        <v>81</v>
      </c>
      <c r="Q76">
        <v>1000</v>
      </c>
      <c r="X76">
        <v>8.8999999999999999E-3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 t="s">
        <v>6</v>
      </c>
      <c r="AG76">
        <v>8.8999999999999999E-3</v>
      </c>
      <c r="AH76">
        <v>2</v>
      </c>
      <c r="AI76">
        <v>34753242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ROW(Source!A52)</f>
        <v>52</v>
      </c>
      <c r="B77">
        <v>34753256</v>
      </c>
      <c r="C77">
        <v>34753254</v>
      </c>
      <c r="D77">
        <v>31709863</v>
      </c>
      <c r="E77">
        <v>1</v>
      </c>
      <c r="F77">
        <v>1</v>
      </c>
      <c r="G77">
        <v>1</v>
      </c>
      <c r="H77">
        <v>1</v>
      </c>
      <c r="I77" t="s">
        <v>302</v>
      </c>
      <c r="J77" t="s">
        <v>6</v>
      </c>
      <c r="K77" t="s">
        <v>303</v>
      </c>
      <c r="L77">
        <v>1191</v>
      </c>
      <c r="N77">
        <v>1013</v>
      </c>
      <c r="O77" t="s">
        <v>266</v>
      </c>
      <c r="P77" t="s">
        <v>266</v>
      </c>
      <c r="Q77">
        <v>1</v>
      </c>
      <c r="X77">
        <v>0.9</v>
      </c>
      <c r="Y77">
        <v>0</v>
      </c>
      <c r="Z77">
        <v>0</v>
      </c>
      <c r="AA77">
        <v>0</v>
      </c>
      <c r="AB77">
        <v>8.5299999999999994</v>
      </c>
      <c r="AC77">
        <v>0</v>
      </c>
      <c r="AD77">
        <v>1</v>
      </c>
      <c r="AE77">
        <v>1</v>
      </c>
      <c r="AF77" t="s">
        <v>6</v>
      </c>
      <c r="AG77">
        <v>0.9</v>
      </c>
      <c r="AH77">
        <v>2</v>
      </c>
      <c r="AI77">
        <v>34753255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ROW(Source!A53)</f>
        <v>53</v>
      </c>
      <c r="B78">
        <v>34753256</v>
      </c>
      <c r="C78">
        <v>34753254</v>
      </c>
      <c r="D78">
        <v>31709863</v>
      </c>
      <c r="E78">
        <v>1</v>
      </c>
      <c r="F78">
        <v>1</v>
      </c>
      <c r="G78">
        <v>1</v>
      </c>
      <c r="H78">
        <v>1</v>
      </c>
      <c r="I78" t="s">
        <v>302</v>
      </c>
      <c r="J78" t="s">
        <v>6</v>
      </c>
      <c r="K78" t="s">
        <v>303</v>
      </c>
      <c r="L78">
        <v>1191</v>
      </c>
      <c r="N78">
        <v>1013</v>
      </c>
      <c r="O78" t="s">
        <v>266</v>
      </c>
      <c r="P78" t="s">
        <v>266</v>
      </c>
      <c r="Q78">
        <v>1</v>
      </c>
      <c r="X78">
        <v>0.9</v>
      </c>
      <c r="Y78">
        <v>0</v>
      </c>
      <c r="Z78">
        <v>0</v>
      </c>
      <c r="AA78">
        <v>0</v>
      </c>
      <c r="AB78">
        <v>8.5299999999999994</v>
      </c>
      <c r="AC78">
        <v>0</v>
      </c>
      <c r="AD78">
        <v>1</v>
      </c>
      <c r="AE78">
        <v>1</v>
      </c>
      <c r="AF78" t="s">
        <v>6</v>
      </c>
      <c r="AG78">
        <v>0.9</v>
      </c>
      <c r="AH78">
        <v>2</v>
      </c>
      <c r="AI78">
        <v>34753255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ROW(Source!A54)</f>
        <v>54</v>
      </c>
      <c r="B79">
        <v>34753261</v>
      </c>
      <c r="C79">
        <v>34753257</v>
      </c>
      <c r="D79">
        <v>31714704</v>
      </c>
      <c r="E79">
        <v>1</v>
      </c>
      <c r="F79">
        <v>1</v>
      </c>
      <c r="G79">
        <v>1</v>
      </c>
      <c r="H79">
        <v>1</v>
      </c>
      <c r="I79" t="s">
        <v>310</v>
      </c>
      <c r="J79" t="s">
        <v>6</v>
      </c>
      <c r="K79" t="s">
        <v>311</v>
      </c>
      <c r="L79">
        <v>1191</v>
      </c>
      <c r="N79">
        <v>1013</v>
      </c>
      <c r="O79" t="s">
        <v>266</v>
      </c>
      <c r="P79" t="s">
        <v>266</v>
      </c>
      <c r="Q79">
        <v>1</v>
      </c>
      <c r="X79">
        <v>2.71</v>
      </c>
      <c r="Y79">
        <v>0</v>
      </c>
      <c r="Z79">
        <v>0</v>
      </c>
      <c r="AA79">
        <v>0</v>
      </c>
      <c r="AB79">
        <v>8.9700000000000006</v>
      </c>
      <c r="AC79">
        <v>0</v>
      </c>
      <c r="AD79">
        <v>1</v>
      </c>
      <c r="AE79">
        <v>1</v>
      </c>
      <c r="AF79" t="s">
        <v>6</v>
      </c>
      <c r="AG79">
        <v>2.71</v>
      </c>
      <c r="AH79">
        <v>2</v>
      </c>
      <c r="AI79">
        <v>34753258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ROW(Source!A54)</f>
        <v>54</v>
      </c>
      <c r="B80">
        <v>34753262</v>
      </c>
      <c r="C80">
        <v>34753257</v>
      </c>
      <c r="D80">
        <v>31446395</v>
      </c>
      <c r="E80">
        <v>1</v>
      </c>
      <c r="F80">
        <v>1</v>
      </c>
      <c r="G80">
        <v>1</v>
      </c>
      <c r="H80">
        <v>3</v>
      </c>
      <c r="I80" t="s">
        <v>312</v>
      </c>
      <c r="J80" t="s">
        <v>313</v>
      </c>
      <c r="K80" t="s">
        <v>314</v>
      </c>
      <c r="L80">
        <v>1339</v>
      </c>
      <c r="N80">
        <v>1007</v>
      </c>
      <c r="O80" t="s">
        <v>100</v>
      </c>
      <c r="P80" t="s">
        <v>100</v>
      </c>
      <c r="Q80">
        <v>1</v>
      </c>
      <c r="X80">
        <v>0.01</v>
      </c>
      <c r="Y80">
        <v>2.44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0.01</v>
      </c>
      <c r="AH80">
        <v>2</v>
      </c>
      <c r="AI80">
        <v>34753259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ROW(Source!A54)</f>
        <v>54</v>
      </c>
      <c r="B81">
        <v>34753263</v>
      </c>
      <c r="C81">
        <v>34753257</v>
      </c>
      <c r="D81">
        <v>31440812</v>
      </c>
      <c r="E81">
        <v>17</v>
      </c>
      <c r="F81">
        <v>1</v>
      </c>
      <c r="G81">
        <v>1</v>
      </c>
      <c r="H81">
        <v>3</v>
      </c>
      <c r="I81" t="s">
        <v>98</v>
      </c>
      <c r="J81" t="s">
        <v>6</v>
      </c>
      <c r="K81" t="s">
        <v>99</v>
      </c>
      <c r="L81">
        <v>1339</v>
      </c>
      <c r="N81">
        <v>1007</v>
      </c>
      <c r="O81" t="s">
        <v>100</v>
      </c>
      <c r="P81" t="s">
        <v>100</v>
      </c>
      <c r="Q81">
        <v>1</v>
      </c>
      <c r="X81">
        <v>0.02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 t="s">
        <v>6</v>
      </c>
      <c r="AG81">
        <v>0.02</v>
      </c>
      <c r="AH81">
        <v>2</v>
      </c>
      <c r="AI81">
        <v>34753260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ROW(Source!A55)</f>
        <v>55</v>
      </c>
      <c r="B82">
        <v>34753261</v>
      </c>
      <c r="C82">
        <v>34753257</v>
      </c>
      <c r="D82">
        <v>31714704</v>
      </c>
      <c r="E82">
        <v>1</v>
      </c>
      <c r="F82">
        <v>1</v>
      </c>
      <c r="G82">
        <v>1</v>
      </c>
      <c r="H82">
        <v>1</v>
      </c>
      <c r="I82" t="s">
        <v>310</v>
      </c>
      <c r="J82" t="s">
        <v>6</v>
      </c>
      <c r="K82" t="s">
        <v>311</v>
      </c>
      <c r="L82">
        <v>1191</v>
      </c>
      <c r="N82">
        <v>1013</v>
      </c>
      <c r="O82" t="s">
        <v>266</v>
      </c>
      <c r="P82" t="s">
        <v>266</v>
      </c>
      <c r="Q82">
        <v>1</v>
      </c>
      <c r="X82">
        <v>2.71</v>
      </c>
      <c r="Y82">
        <v>0</v>
      </c>
      <c r="Z82">
        <v>0</v>
      </c>
      <c r="AA82">
        <v>0</v>
      </c>
      <c r="AB82">
        <v>8.9700000000000006</v>
      </c>
      <c r="AC82">
        <v>0</v>
      </c>
      <c r="AD82">
        <v>1</v>
      </c>
      <c r="AE82">
        <v>1</v>
      </c>
      <c r="AF82" t="s">
        <v>6</v>
      </c>
      <c r="AG82">
        <v>2.71</v>
      </c>
      <c r="AH82">
        <v>2</v>
      </c>
      <c r="AI82">
        <v>34753258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ROW(Source!A55)</f>
        <v>55</v>
      </c>
      <c r="B83">
        <v>34753262</v>
      </c>
      <c r="C83">
        <v>34753257</v>
      </c>
      <c r="D83">
        <v>31446395</v>
      </c>
      <c r="E83">
        <v>1</v>
      </c>
      <c r="F83">
        <v>1</v>
      </c>
      <c r="G83">
        <v>1</v>
      </c>
      <c r="H83">
        <v>3</v>
      </c>
      <c r="I83" t="s">
        <v>312</v>
      </c>
      <c r="J83" t="s">
        <v>313</v>
      </c>
      <c r="K83" t="s">
        <v>314</v>
      </c>
      <c r="L83">
        <v>1339</v>
      </c>
      <c r="N83">
        <v>1007</v>
      </c>
      <c r="O83" t="s">
        <v>100</v>
      </c>
      <c r="P83" t="s">
        <v>100</v>
      </c>
      <c r="Q83">
        <v>1</v>
      </c>
      <c r="X83">
        <v>0.01</v>
      </c>
      <c r="Y83">
        <v>2.44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0.01</v>
      </c>
      <c r="AH83">
        <v>2</v>
      </c>
      <c r="AI83">
        <v>34753259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ROW(Source!A55)</f>
        <v>55</v>
      </c>
      <c r="B84">
        <v>34753263</v>
      </c>
      <c r="C84">
        <v>34753257</v>
      </c>
      <c r="D84">
        <v>31440812</v>
      </c>
      <c r="E84">
        <v>17</v>
      </c>
      <c r="F84">
        <v>1</v>
      </c>
      <c r="G84">
        <v>1</v>
      </c>
      <c r="H84">
        <v>3</v>
      </c>
      <c r="I84" t="s">
        <v>98</v>
      </c>
      <c r="J84" t="s">
        <v>6</v>
      </c>
      <c r="K84" t="s">
        <v>99</v>
      </c>
      <c r="L84">
        <v>1339</v>
      </c>
      <c r="N84">
        <v>1007</v>
      </c>
      <c r="O84" t="s">
        <v>100</v>
      </c>
      <c r="P84" t="s">
        <v>100</v>
      </c>
      <c r="Q84">
        <v>1</v>
      </c>
      <c r="X84">
        <v>0.02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 t="s">
        <v>6</v>
      </c>
      <c r="AG84">
        <v>0.02</v>
      </c>
      <c r="AH84">
        <v>2</v>
      </c>
      <c r="AI84">
        <v>34753260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ROW(Source!A58)</f>
        <v>58</v>
      </c>
      <c r="B85">
        <v>34753274</v>
      </c>
      <c r="C85">
        <v>34753265</v>
      </c>
      <c r="D85">
        <v>31709494</v>
      </c>
      <c r="E85">
        <v>1</v>
      </c>
      <c r="F85">
        <v>1</v>
      </c>
      <c r="G85">
        <v>1</v>
      </c>
      <c r="H85">
        <v>1</v>
      </c>
      <c r="I85" t="s">
        <v>315</v>
      </c>
      <c r="J85" t="s">
        <v>6</v>
      </c>
      <c r="K85" t="s">
        <v>316</v>
      </c>
      <c r="L85">
        <v>1191</v>
      </c>
      <c r="N85">
        <v>1013</v>
      </c>
      <c r="O85" t="s">
        <v>266</v>
      </c>
      <c r="P85" t="s">
        <v>266</v>
      </c>
      <c r="Q85">
        <v>1</v>
      </c>
      <c r="X85">
        <v>74.239999999999995</v>
      </c>
      <c r="Y85">
        <v>0</v>
      </c>
      <c r="Z85">
        <v>0</v>
      </c>
      <c r="AA85">
        <v>0</v>
      </c>
      <c r="AB85">
        <v>9.4</v>
      </c>
      <c r="AC85">
        <v>0</v>
      </c>
      <c r="AD85">
        <v>1</v>
      </c>
      <c r="AE85">
        <v>1</v>
      </c>
      <c r="AF85" t="s">
        <v>6</v>
      </c>
      <c r="AG85">
        <v>74.239999999999995</v>
      </c>
      <c r="AH85">
        <v>2</v>
      </c>
      <c r="AI85">
        <v>34753266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ROW(Source!A58)</f>
        <v>58</v>
      </c>
      <c r="B86">
        <v>34753275</v>
      </c>
      <c r="C86">
        <v>34753265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267</v>
      </c>
      <c r="J86" t="s">
        <v>6</v>
      </c>
      <c r="K86" t="s">
        <v>268</v>
      </c>
      <c r="L86">
        <v>1191</v>
      </c>
      <c r="N86">
        <v>1013</v>
      </c>
      <c r="O86" t="s">
        <v>266</v>
      </c>
      <c r="P86" t="s">
        <v>266</v>
      </c>
      <c r="Q86">
        <v>1</v>
      </c>
      <c r="X86">
        <v>5.0199999999999996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6</v>
      </c>
      <c r="AG86">
        <v>5.0199999999999996</v>
      </c>
      <c r="AH86">
        <v>2</v>
      </c>
      <c r="AI86">
        <v>34753267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ROW(Source!A58)</f>
        <v>58</v>
      </c>
      <c r="B87">
        <v>34753276</v>
      </c>
      <c r="C87">
        <v>34753265</v>
      </c>
      <c r="D87">
        <v>31527047</v>
      </c>
      <c r="E87">
        <v>1</v>
      </c>
      <c r="F87">
        <v>1</v>
      </c>
      <c r="G87">
        <v>1</v>
      </c>
      <c r="H87">
        <v>2</v>
      </c>
      <c r="I87" t="s">
        <v>269</v>
      </c>
      <c r="J87" t="s">
        <v>270</v>
      </c>
      <c r="K87" t="s">
        <v>271</v>
      </c>
      <c r="L87">
        <v>1368</v>
      </c>
      <c r="N87">
        <v>1011</v>
      </c>
      <c r="O87" t="s">
        <v>272</v>
      </c>
      <c r="P87" t="s">
        <v>272</v>
      </c>
      <c r="Q87">
        <v>1</v>
      </c>
      <c r="X87">
        <v>0.26</v>
      </c>
      <c r="Y87">
        <v>0</v>
      </c>
      <c r="Z87">
        <v>31.26</v>
      </c>
      <c r="AA87">
        <v>13.5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0.26</v>
      </c>
      <c r="AH87">
        <v>2</v>
      </c>
      <c r="AI87">
        <v>34753268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ROW(Source!A58)</f>
        <v>58</v>
      </c>
      <c r="B88">
        <v>34753277</v>
      </c>
      <c r="C88">
        <v>34753265</v>
      </c>
      <c r="D88">
        <v>31527203</v>
      </c>
      <c r="E88">
        <v>1</v>
      </c>
      <c r="F88">
        <v>1</v>
      </c>
      <c r="G88">
        <v>1</v>
      </c>
      <c r="H88">
        <v>2</v>
      </c>
      <c r="I88" t="s">
        <v>317</v>
      </c>
      <c r="J88" t="s">
        <v>318</v>
      </c>
      <c r="K88" t="s">
        <v>319</v>
      </c>
      <c r="L88">
        <v>1368</v>
      </c>
      <c r="N88">
        <v>1011</v>
      </c>
      <c r="O88" t="s">
        <v>272</v>
      </c>
      <c r="P88" t="s">
        <v>272</v>
      </c>
      <c r="Q88">
        <v>1</v>
      </c>
      <c r="X88">
        <v>4.76</v>
      </c>
      <c r="Y88">
        <v>0</v>
      </c>
      <c r="Z88">
        <v>14.15</v>
      </c>
      <c r="AA88">
        <v>8.91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4.76</v>
      </c>
      <c r="AH88">
        <v>2</v>
      </c>
      <c r="AI88">
        <v>34753269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ROW(Source!A58)</f>
        <v>58</v>
      </c>
      <c r="B89">
        <v>34753278</v>
      </c>
      <c r="C89">
        <v>34753265</v>
      </c>
      <c r="D89">
        <v>31449150</v>
      </c>
      <c r="E89">
        <v>1</v>
      </c>
      <c r="F89">
        <v>1</v>
      </c>
      <c r="G89">
        <v>1</v>
      </c>
      <c r="H89">
        <v>3</v>
      </c>
      <c r="I89" t="s">
        <v>320</v>
      </c>
      <c r="J89" t="s">
        <v>321</v>
      </c>
      <c r="K89" t="s">
        <v>322</v>
      </c>
      <c r="L89">
        <v>1348</v>
      </c>
      <c r="N89">
        <v>1009</v>
      </c>
      <c r="O89" t="s">
        <v>81</v>
      </c>
      <c r="P89" t="s">
        <v>81</v>
      </c>
      <c r="Q89">
        <v>1000</v>
      </c>
      <c r="X89">
        <v>1.2E-4</v>
      </c>
      <c r="Y89">
        <v>8475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1.2E-4</v>
      </c>
      <c r="AH89">
        <v>2</v>
      </c>
      <c r="AI89">
        <v>34753270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ROW(Source!A58)</f>
        <v>58</v>
      </c>
      <c r="B90">
        <v>34753279</v>
      </c>
      <c r="C90">
        <v>34753265</v>
      </c>
      <c r="D90">
        <v>31451928</v>
      </c>
      <c r="E90">
        <v>1</v>
      </c>
      <c r="F90">
        <v>1</v>
      </c>
      <c r="G90">
        <v>1</v>
      </c>
      <c r="H90">
        <v>3</v>
      </c>
      <c r="I90" t="s">
        <v>323</v>
      </c>
      <c r="J90" t="s">
        <v>324</v>
      </c>
      <c r="K90" t="s">
        <v>325</v>
      </c>
      <c r="L90">
        <v>1339</v>
      </c>
      <c r="N90">
        <v>1007</v>
      </c>
      <c r="O90" t="s">
        <v>100</v>
      </c>
      <c r="P90" t="s">
        <v>100</v>
      </c>
      <c r="Q90">
        <v>1</v>
      </c>
      <c r="X90">
        <v>1.58</v>
      </c>
      <c r="Y90">
        <v>510.4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6</v>
      </c>
      <c r="AG90">
        <v>1.58</v>
      </c>
      <c r="AH90">
        <v>2</v>
      </c>
      <c r="AI90">
        <v>34753271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ROW(Source!A58)</f>
        <v>58</v>
      </c>
      <c r="B91">
        <v>34753280</v>
      </c>
      <c r="C91">
        <v>34753265</v>
      </c>
      <c r="D91">
        <v>31451984</v>
      </c>
      <c r="E91">
        <v>1</v>
      </c>
      <c r="F91">
        <v>1</v>
      </c>
      <c r="G91">
        <v>1</v>
      </c>
      <c r="H91">
        <v>3</v>
      </c>
      <c r="I91" t="s">
        <v>326</v>
      </c>
      <c r="J91" t="s">
        <v>327</v>
      </c>
      <c r="K91" t="s">
        <v>328</v>
      </c>
      <c r="L91">
        <v>1339</v>
      </c>
      <c r="N91">
        <v>1007</v>
      </c>
      <c r="O91" t="s">
        <v>100</v>
      </c>
      <c r="P91" t="s">
        <v>100</v>
      </c>
      <c r="Q91">
        <v>1</v>
      </c>
      <c r="X91">
        <v>0.2</v>
      </c>
      <c r="Y91">
        <v>517.91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0.2</v>
      </c>
      <c r="AH91">
        <v>2</v>
      </c>
      <c r="AI91">
        <v>34753272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ROW(Source!A58)</f>
        <v>58</v>
      </c>
      <c r="B92">
        <v>34753281</v>
      </c>
      <c r="C92">
        <v>34753265</v>
      </c>
      <c r="D92">
        <v>31469027</v>
      </c>
      <c r="E92">
        <v>1</v>
      </c>
      <c r="F92">
        <v>1</v>
      </c>
      <c r="G92">
        <v>1</v>
      </c>
      <c r="H92">
        <v>3</v>
      </c>
      <c r="I92" t="s">
        <v>329</v>
      </c>
      <c r="J92" t="s">
        <v>330</v>
      </c>
      <c r="K92" t="s">
        <v>331</v>
      </c>
      <c r="L92">
        <v>1327</v>
      </c>
      <c r="N92">
        <v>1005</v>
      </c>
      <c r="O92" t="s">
        <v>26</v>
      </c>
      <c r="P92" t="s">
        <v>26</v>
      </c>
      <c r="Q92">
        <v>1</v>
      </c>
      <c r="X92">
        <v>5.28</v>
      </c>
      <c r="Y92">
        <v>28.25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5.28</v>
      </c>
      <c r="AH92">
        <v>2</v>
      </c>
      <c r="AI92">
        <v>34753273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ROW(Source!A59)</f>
        <v>59</v>
      </c>
      <c r="B93">
        <v>34753274</v>
      </c>
      <c r="C93">
        <v>34753265</v>
      </c>
      <c r="D93">
        <v>31709494</v>
      </c>
      <c r="E93">
        <v>1</v>
      </c>
      <c r="F93">
        <v>1</v>
      </c>
      <c r="G93">
        <v>1</v>
      </c>
      <c r="H93">
        <v>1</v>
      </c>
      <c r="I93" t="s">
        <v>315</v>
      </c>
      <c r="J93" t="s">
        <v>6</v>
      </c>
      <c r="K93" t="s">
        <v>316</v>
      </c>
      <c r="L93">
        <v>1191</v>
      </c>
      <c r="N93">
        <v>1013</v>
      </c>
      <c r="O93" t="s">
        <v>266</v>
      </c>
      <c r="P93" t="s">
        <v>266</v>
      </c>
      <c r="Q93">
        <v>1</v>
      </c>
      <c r="X93">
        <v>74.239999999999995</v>
      </c>
      <c r="Y93">
        <v>0</v>
      </c>
      <c r="Z93">
        <v>0</v>
      </c>
      <c r="AA93">
        <v>0</v>
      </c>
      <c r="AB93">
        <v>9.4</v>
      </c>
      <c r="AC93">
        <v>0</v>
      </c>
      <c r="AD93">
        <v>1</v>
      </c>
      <c r="AE93">
        <v>1</v>
      </c>
      <c r="AF93" t="s">
        <v>6</v>
      </c>
      <c r="AG93">
        <v>74.239999999999995</v>
      </c>
      <c r="AH93">
        <v>2</v>
      </c>
      <c r="AI93">
        <v>34753266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ROW(Source!A59)</f>
        <v>59</v>
      </c>
      <c r="B94">
        <v>34753275</v>
      </c>
      <c r="C94">
        <v>34753265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267</v>
      </c>
      <c r="J94" t="s">
        <v>6</v>
      </c>
      <c r="K94" t="s">
        <v>268</v>
      </c>
      <c r="L94">
        <v>1191</v>
      </c>
      <c r="N94">
        <v>1013</v>
      </c>
      <c r="O94" t="s">
        <v>266</v>
      </c>
      <c r="P94" t="s">
        <v>266</v>
      </c>
      <c r="Q94">
        <v>1</v>
      </c>
      <c r="X94">
        <v>5.0199999999999996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6</v>
      </c>
      <c r="AG94">
        <v>5.0199999999999996</v>
      </c>
      <c r="AH94">
        <v>2</v>
      </c>
      <c r="AI94">
        <v>34753267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ROW(Source!A59)</f>
        <v>59</v>
      </c>
      <c r="B95">
        <v>34753276</v>
      </c>
      <c r="C95">
        <v>34753265</v>
      </c>
      <c r="D95">
        <v>31527047</v>
      </c>
      <c r="E95">
        <v>1</v>
      </c>
      <c r="F95">
        <v>1</v>
      </c>
      <c r="G95">
        <v>1</v>
      </c>
      <c r="H95">
        <v>2</v>
      </c>
      <c r="I95" t="s">
        <v>269</v>
      </c>
      <c r="J95" t="s">
        <v>270</v>
      </c>
      <c r="K95" t="s">
        <v>271</v>
      </c>
      <c r="L95">
        <v>1368</v>
      </c>
      <c r="N95">
        <v>1011</v>
      </c>
      <c r="O95" t="s">
        <v>272</v>
      </c>
      <c r="P95" t="s">
        <v>272</v>
      </c>
      <c r="Q95">
        <v>1</v>
      </c>
      <c r="X95">
        <v>0.26</v>
      </c>
      <c r="Y95">
        <v>0</v>
      </c>
      <c r="Z95">
        <v>31.26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0.26</v>
      </c>
      <c r="AH95">
        <v>2</v>
      </c>
      <c r="AI95">
        <v>34753268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ROW(Source!A59)</f>
        <v>59</v>
      </c>
      <c r="B96">
        <v>34753277</v>
      </c>
      <c r="C96">
        <v>34753265</v>
      </c>
      <c r="D96">
        <v>31527203</v>
      </c>
      <c r="E96">
        <v>1</v>
      </c>
      <c r="F96">
        <v>1</v>
      </c>
      <c r="G96">
        <v>1</v>
      </c>
      <c r="H96">
        <v>2</v>
      </c>
      <c r="I96" t="s">
        <v>317</v>
      </c>
      <c r="J96" t="s">
        <v>318</v>
      </c>
      <c r="K96" t="s">
        <v>319</v>
      </c>
      <c r="L96">
        <v>1368</v>
      </c>
      <c r="N96">
        <v>1011</v>
      </c>
      <c r="O96" t="s">
        <v>272</v>
      </c>
      <c r="P96" t="s">
        <v>272</v>
      </c>
      <c r="Q96">
        <v>1</v>
      </c>
      <c r="X96">
        <v>4.76</v>
      </c>
      <c r="Y96">
        <v>0</v>
      </c>
      <c r="Z96">
        <v>14.15</v>
      </c>
      <c r="AA96">
        <v>8.91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4.76</v>
      </c>
      <c r="AH96">
        <v>2</v>
      </c>
      <c r="AI96">
        <v>34753269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ROW(Source!A59)</f>
        <v>59</v>
      </c>
      <c r="B97">
        <v>34753278</v>
      </c>
      <c r="C97">
        <v>34753265</v>
      </c>
      <c r="D97">
        <v>31449150</v>
      </c>
      <c r="E97">
        <v>1</v>
      </c>
      <c r="F97">
        <v>1</v>
      </c>
      <c r="G97">
        <v>1</v>
      </c>
      <c r="H97">
        <v>3</v>
      </c>
      <c r="I97" t="s">
        <v>320</v>
      </c>
      <c r="J97" t="s">
        <v>321</v>
      </c>
      <c r="K97" t="s">
        <v>322</v>
      </c>
      <c r="L97">
        <v>1348</v>
      </c>
      <c r="N97">
        <v>1009</v>
      </c>
      <c r="O97" t="s">
        <v>81</v>
      </c>
      <c r="P97" t="s">
        <v>81</v>
      </c>
      <c r="Q97">
        <v>1000</v>
      </c>
      <c r="X97">
        <v>1.2E-4</v>
      </c>
      <c r="Y97">
        <v>8475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1.2E-4</v>
      </c>
      <c r="AH97">
        <v>2</v>
      </c>
      <c r="AI97">
        <v>34753270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ROW(Source!A59)</f>
        <v>59</v>
      </c>
      <c r="B98">
        <v>34753279</v>
      </c>
      <c r="C98">
        <v>34753265</v>
      </c>
      <c r="D98">
        <v>31451928</v>
      </c>
      <c r="E98">
        <v>1</v>
      </c>
      <c r="F98">
        <v>1</v>
      </c>
      <c r="G98">
        <v>1</v>
      </c>
      <c r="H98">
        <v>3</v>
      </c>
      <c r="I98" t="s">
        <v>323</v>
      </c>
      <c r="J98" t="s">
        <v>324</v>
      </c>
      <c r="K98" t="s">
        <v>325</v>
      </c>
      <c r="L98">
        <v>1339</v>
      </c>
      <c r="N98">
        <v>1007</v>
      </c>
      <c r="O98" t="s">
        <v>100</v>
      </c>
      <c r="P98" t="s">
        <v>100</v>
      </c>
      <c r="Q98">
        <v>1</v>
      </c>
      <c r="X98">
        <v>1.58</v>
      </c>
      <c r="Y98">
        <v>510.4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6</v>
      </c>
      <c r="AG98">
        <v>1.58</v>
      </c>
      <c r="AH98">
        <v>2</v>
      </c>
      <c r="AI98">
        <v>34753271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ROW(Source!A59)</f>
        <v>59</v>
      </c>
      <c r="B99">
        <v>34753280</v>
      </c>
      <c r="C99">
        <v>34753265</v>
      </c>
      <c r="D99">
        <v>31451984</v>
      </c>
      <c r="E99">
        <v>1</v>
      </c>
      <c r="F99">
        <v>1</v>
      </c>
      <c r="G99">
        <v>1</v>
      </c>
      <c r="H99">
        <v>3</v>
      </c>
      <c r="I99" t="s">
        <v>326</v>
      </c>
      <c r="J99" t="s">
        <v>327</v>
      </c>
      <c r="K99" t="s">
        <v>328</v>
      </c>
      <c r="L99">
        <v>1339</v>
      </c>
      <c r="N99">
        <v>1007</v>
      </c>
      <c r="O99" t="s">
        <v>100</v>
      </c>
      <c r="P99" t="s">
        <v>100</v>
      </c>
      <c r="Q99">
        <v>1</v>
      </c>
      <c r="X99">
        <v>0.2</v>
      </c>
      <c r="Y99">
        <v>517.91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6</v>
      </c>
      <c r="AG99">
        <v>0.2</v>
      </c>
      <c r="AH99">
        <v>2</v>
      </c>
      <c r="AI99">
        <v>34753272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ROW(Source!A59)</f>
        <v>59</v>
      </c>
      <c r="B100">
        <v>34753281</v>
      </c>
      <c r="C100">
        <v>34753265</v>
      </c>
      <c r="D100">
        <v>31469027</v>
      </c>
      <c r="E100">
        <v>1</v>
      </c>
      <c r="F100">
        <v>1</v>
      </c>
      <c r="G100">
        <v>1</v>
      </c>
      <c r="H100">
        <v>3</v>
      </c>
      <c r="I100" t="s">
        <v>329</v>
      </c>
      <c r="J100" t="s">
        <v>330</v>
      </c>
      <c r="K100" t="s">
        <v>331</v>
      </c>
      <c r="L100">
        <v>1327</v>
      </c>
      <c r="N100">
        <v>1005</v>
      </c>
      <c r="O100" t="s">
        <v>26</v>
      </c>
      <c r="P100" t="s">
        <v>26</v>
      </c>
      <c r="Q100">
        <v>1</v>
      </c>
      <c r="X100">
        <v>5.28</v>
      </c>
      <c r="Y100">
        <v>28.25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6</v>
      </c>
      <c r="AG100">
        <v>5.28</v>
      </c>
      <c r="AH100">
        <v>2</v>
      </c>
      <c r="AI100">
        <v>34753273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ROW(Source!A60)</f>
        <v>60</v>
      </c>
      <c r="B101">
        <v>34753291</v>
      </c>
      <c r="C101">
        <v>34753282</v>
      </c>
      <c r="D101">
        <v>31709494</v>
      </c>
      <c r="E101">
        <v>1</v>
      </c>
      <c r="F101">
        <v>1</v>
      </c>
      <c r="G101">
        <v>1</v>
      </c>
      <c r="H101">
        <v>1</v>
      </c>
      <c r="I101" t="s">
        <v>315</v>
      </c>
      <c r="J101" t="s">
        <v>6</v>
      </c>
      <c r="K101" t="s">
        <v>316</v>
      </c>
      <c r="L101">
        <v>1191</v>
      </c>
      <c r="N101">
        <v>1013</v>
      </c>
      <c r="O101" t="s">
        <v>266</v>
      </c>
      <c r="P101" t="s">
        <v>266</v>
      </c>
      <c r="Q101">
        <v>1</v>
      </c>
      <c r="X101">
        <v>77.95</v>
      </c>
      <c r="Y101">
        <v>0</v>
      </c>
      <c r="Z101">
        <v>0</v>
      </c>
      <c r="AA101">
        <v>0</v>
      </c>
      <c r="AB101">
        <v>9.4</v>
      </c>
      <c r="AC101">
        <v>0</v>
      </c>
      <c r="AD101">
        <v>1</v>
      </c>
      <c r="AE101">
        <v>1</v>
      </c>
      <c r="AF101" t="s">
        <v>6</v>
      </c>
      <c r="AG101">
        <v>77.95</v>
      </c>
      <c r="AH101">
        <v>2</v>
      </c>
      <c r="AI101">
        <v>34753283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ROW(Source!A60)</f>
        <v>60</v>
      </c>
      <c r="B102">
        <v>34753292</v>
      </c>
      <c r="C102">
        <v>34753282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267</v>
      </c>
      <c r="J102" t="s">
        <v>6</v>
      </c>
      <c r="K102" t="s">
        <v>268</v>
      </c>
      <c r="L102">
        <v>1191</v>
      </c>
      <c r="N102">
        <v>1013</v>
      </c>
      <c r="O102" t="s">
        <v>266</v>
      </c>
      <c r="P102" t="s">
        <v>266</v>
      </c>
      <c r="Q102">
        <v>1</v>
      </c>
      <c r="X102">
        <v>5.0199999999999996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2</v>
      </c>
      <c r="AF102" t="s">
        <v>6</v>
      </c>
      <c r="AG102">
        <v>5.0199999999999996</v>
      </c>
      <c r="AH102">
        <v>2</v>
      </c>
      <c r="AI102">
        <v>34753284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ROW(Source!A60)</f>
        <v>60</v>
      </c>
      <c r="B103">
        <v>34753293</v>
      </c>
      <c r="C103">
        <v>34753282</v>
      </c>
      <c r="D103">
        <v>31527047</v>
      </c>
      <c r="E103">
        <v>1</v>
      </c>
      <c r="F103">
        <v>1</v>
      </c>
      <c r="G103">
        <v>1</v>
      </c>
      <c r="H103">
        <v>2</v>
      </c>
      <c r="I103" t="s">
        <v>269</v>
      </c>
      <c r="J103" t="s">
        <v>270</v>
      </c>
      <c r="K103" t="s">
        <v>271</v>
      </c>
      <c r="L103">
        <v>1368</v>
      </c>
      <c r="N103">
        <v>1011</v>
      </c>
      <c r="O103" t="s">
        <v>272</v>
      </c>
      <c r="P103" t="s">
        <v>272</v>
      </c>
      <c r="Q103">
        <v>1</v>
      </c>
      <c r="X103">
        <v>0.26</v>
      </c>
      <c r="Y103">
        <v>0</v>
      </c>
      <c r="Z103">
        <v>31.26</v>
      </c>
      <c r="AA103">
        <v>13.5</v>
      </c>
      <c r="AB103">
        <v>0</v>
      </c>
      <c r="AC103">
        <v>0</v>
      </c>
      <c r="AD103">
        <v>1</v>
      </c>
      <c r="AE103">
        <v>0</v>
      </c>
      <c r="AF103" t="s">
        <v>6</v>
      </c>
      <c r="AG103">
        <v>0.26</v>
      </c>
      <c r="AH103">
        <v>2</v>
      </c>
      <c r="AI103">
        <v>34753285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ROW(Source!A60)</f>
        <v>60</v>
      </c>
      <c r="B104">
        <v>34753294</v>
      </c>
      <c r="C104">
        <v>34753282</v>
      </c>
      <c r="D104">
        <v>31527203</v>
      </c>
      <c r="E104">
        <v>1</v>
      </c>
      <c r="F104">
        <v>1</v>
      </c>
      <c r="G104">
        <v>1</v>
      </c>
      <c r="H104">
        <v>2</v>
      </c>
      <c r="I104" t="s">
        <v>317</v>
      </c>
      <c r="J104" t="s">
        <v>318</v>
      </c>
      <c r="K104" t="s">
        <v>319</v>
      </c>
      <c r="L104">
        <v>1368</v>
      </c>
      <c r="N104">
        <v>1011</v>
      </c>
      <c r="O104" t="s">
        <v>272</v>
      </c>
      <c r="P104" t="s">
        <v>272</v>
      </c>
      <c r="Q104">
        <v>1</v>
      </c>
      <c r="X104">
        <v>4.76</v>
      </c>
      <c r="Y104">
        <v>0</v>
      </c>
      <c r="Z104">
        <v>14.15</v>
      </c>
      <c r="AA104">
        <v>8.91</v>
      </c>
      <c r="AB104">
        <v>0</v>
      </c>
      <c r="AC104">
        <v>0</v>
      </c>
      <c r="AD104">
        <v>1</v>
      </c>
      <c r="AE104">
        <v>0</v>
      </c>
      <c r="AF104" t="s">
        <v>6</v>
      </c>
      <c r="AG104">
        <v>4.76</v>
      </c>
      <c r="AH104">
        <v>2</v>
      </c>
      <c r="AI104">
        <v>34753286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ROW(Source!A60)</f>
        <v>60</v>
      </c>
      <c r="B105">
        <v>34753295</v>
      </c>
      <c r="C105">
        <v>34753282</v>
      </c>
      <c r="D105">
        <v>31449150</v>
      </c>
      <c r="E105">
        <v>1</v>
      </c>
      <c r="F105">
        <v>1</v>
      </c>
      <c r="G105">
        <v>1</v>
      </c>
      <c r="H105">
        <v>3</v>
      </c>
      <c r="I105" t="s">
        <v>320</v>
      </c>
      <c r="J105" t="s">
        <v>321</v>
      </c>
      <c r="K105" t="s">
        <v>322</v>
      </c>
      <c r="L105">
        <v>1348</v>
      </c>
      <c r="N105">
        <v>1009</v>
      </c>
      <c r="O105" t="s">
        <v>81</v>
      </c>
      <c r="P105" t="s">
        <v>81</v>
      </c>
      <c r="Q105">
        <v>1000</v>
      </c>
      <c r="X105">
        <v>1.2E-4</v>
      </c>
      <c r="Y105">
        <v>8475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1.2E-4</v>
      </c>
      <c r="AH105">
        <v>2</v>
      </c>
      <c r="AI105">
        <v>34753287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ROW(Source!A60)</f>
        <v>60</v>
      </c>
      <c r="B106">
        <v>34753296</v>
      </c>
      <c r="C106">
        <v>34753282</v>
      </c>
      <c r="D106">
        <v>31451928</v>
      </c>
      <c r="E106">
        <v>1</v>
      </c>
      <c r="F106">
        <v>1</v>
      </c>
      <c r="G106">
        <v>1</v>
      </c>
      <c r="H106">
        <v>3</v>
      </c>
      <c r="I106" t="s">
        <v>323</v>
      </c>
      <c r="J106" t="s">
        <v>324</v>
      </c>
      <c r="K106" t="s">
        <v>325</v>
      </c>
      <c r="L106">
        <v>1339</v>
      </c>
      <c r="N106">
        <v>1007</v>
      </c>
      <c r="O106" t="s">
        <v>100</v>
      </c>
      <c r="P106" t="s">
        <v>100</v>
      </c>
      <c r="Q106">
        <v>1</v>
      </c>
      <c r="X106">
        <v>1.71</v>
      </c>
      <c r="Y106">
        <v>510.4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1.71</v>
      </c>
      <c r="AH106">
        <v>2</v>
      </c>
      <c r="AI106">
        <v>34753288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ROW(Source!A60)</f>
        <v>60</v>
      </c>
      <c r="B107">
        <v>34753297</v>
      </c>
      <c r="C107">
        <v>34753282</v>
      </c>
      <c r="D107">
        <v>31451984</v>
      </c>
      <c r="E107">
        <v>1</v>
      </c>
      <c r="F107">
        <v>1</v>
      </c>
      <c r="G107">
        <v>1</v>
      </c>
      <c r="H107">
        <v>3</v>
      </c>
      <c r="I107" t="s">
        <v>326</v>
      </c>
      <c r="J107" t="s">
        <v>327</v>
      </c>
      <c r="K107" t="s">
        <v>328</v>
      </c>
      <c r="L107">
        <v>1339</v>
      </c>
      <c r="N107">
        <v>1007</v>
      </c>
      <c r="O107" t="s">
        <v>100</v>
      </c>
      <c r="P107" t="s">
        <v>100</v>
      </c>
      <c r="Q107">
        <v>1</v>
      </c>
      <c r="X107">
        <v>0.11</v>
      </c>
      <c r="Y107">
        <v>517.91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0.11</v>
      </c>
      <c r="AH107">
        <v>2</v>
      </c>
      <c r="AI107">
        <v>34753289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ROW(Source!A60)</f>
        <v>60</v>
      </c>
      <c r="B108">
        <v>34753298</v>
      </c>
      <c r="C108">
        <v>34753282</v>
      </c>
      <c r="D108">
        <v>31469027</v>
      </c>
      <c r="E108">
        <v>1</v>
      </c>
      <c r="F108">
        <v>1</v>
      </c>
      <c r="G108">
        <v>1</v>
      </c>
      <c r="H108">
        <v>3</v>
      </c>
      <c r="I108" t="s">
        <v>329</v>
      </c>
      <c r="J108" t="s">
        <v>330</v>
      </c>
      <c r="K108" t="s">
        <v>331</v>
      </c>
      <c r="L108">
        <v>1327</v>
      </c>
      <c r="N108">
        <v>1005</v>
      </c>
      <c r="O108" t="s">
        <v>26</v>
      </c>
      <c r="P108" t="s">
        <v>26</v>
      </c>
      <c r="Q108">
        <v>1</v>
      </c>
      <c r="X108">
        <v>5.28</v>
      </c>
      <c r="Y108">
        <v>28.25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5.28</v>
      </c>
      <c r="AH108">
        <v>2</v>
      </c>
      <c r="AI108">
        <v>34753290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ROW(Source!A61)</f>
        <v>61</v>
      </c>
      <c r="B109">
        <v>34753291</v>
      </c>
      <c r="C109">
        <v>34753282</v>
      </c>
      <c r="D109">
        <v>31709494</v>
      </c>
      <c r="E109">
        <v>1</v>
      </c>
      <c r="F109">
        <v>1</v>
      </c>
      <c r="G109">
        <v>1</v>
      </c>
      <c r="H109">
        <v>1</v>
      </c>
      <c r="I109" t="s">
        <v>315</v>
      </c>
      <c r="J109" t="s">
        <v>6</v>
      </c>
      <c r="K109" t="s">
        <v>316</v>
      </c>
      <c r="L109">
        <v>1191</v>
      </c>
      <c r="N109">
        <v>1013</v>
      </c>
      <c r="O109" t="s">
        <v>266</v>
      </c>
      <c r="P109" t="s">
        <v>266</v>
      </c>
      <c r="Q109">
        <v>1</v>
      </c>
      <c r="X109">
        <v>77.95</v>
      </c>
      <c r="Y109">
        <v>0</v>
      </c>
      <c r="Z109">
        <v>0</v>
      </c>
      <c r="AA109">
        <v>0</v>
      </c>
      <c r="AB109">
        <v>9.4</v>
      </c>
      <c r="AC109">
        <v>0</v>
      </c>
      <c r="AD109">
        <v>1</v>
      </c>
      <c r="AE109">
        <v>1</v>
      </c>
      <c r="AF109" t="s">
        <v>6</v>
      </c>
      <c r="AG109">
        <v>77.95</v>
      </c>
      <c r="AH109">
        <v>2</v>
      </c>
      <c r="AI109">
        <v>34753283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ROW(Source!A61)</f>
        <v>61</v>
      </c>
      <c r="B110">
        <v>34753292</v>
      </c>
      <c r="C110">
        <v>34753282</v>
      </c>
      <c r="D110">
        <v>31709492</v>
      </c>
      <c r="E110">
        <v>1</v>
      </c>
      <c r="F110">
        <v>1</v>
      </c>
      <c r="G110">
        <v>1</v>
      </c>
      <c r="H110">
        <v>1</v>
      </c>
      <c r="I110" t="s">
        <v>267</v>
      </c>
      <c r="J110" t="s">
        <v>6</v>
      </c>
      <c r="K110" t="s">
        <v>268</v>
      </c>
      <c r="L110">
        <v>1191</v>
      </c>
      <c r="N110">
        <v>1013</v>
      </c>
      <c r="O110" t="s">
        <v>266</v>
      </c>
      <c r="P110" t="s">
        <v>266</v>
      </c>
      <c r="Q110">
        <v>1</v>
      </c>
      <c r="X110">
        <v>5.0199999999999996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2</v>
      </c>
      <c r="AF110" t="s">
        <v>6</v>
      </c>
      <c r="AG110">
        <v>5.0199999999999996</v>
      </c>
      <c r="AH110">
        <v>2</v>
      </c>
      <c r="AI110">
        <v>34753284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ROW(Source!A61)</f>
        <v>61</v>
      </c>
      <c r="B111">
        <v>34753293</v>
      </c>
      <c r="C111">
        <v>34753282</v>
      </c>
      <c r="D111">
        <v>31527047</v>
      </c>
      <c r="E111">
        <v>1</v>
      </c>
      <c r="F111">
        <v>1</v>
      </c>
      <c r="G111">
        <v>1</v>
      </c>
      <c r="H111">
        <v>2</v>
      </c>
      <c r="I111" t="s">
        <v>269</v>
      </c>
      <c r="J111" t="s">
        <v>270</v>
      </c>
      <c r="K111" t="s">
        <v>271</v>
      </c>
      <c r="L111">
        <v>1368</v>
      </c>
      <c r="N111">
        <v>1011</v>
      </c>
      <c r="O111" t="s">
        <v>272</v>
      </c>
      <c r="P111" t="s">
        <v>272</v>
      </c>
      <c r="Q111">
        <v>1</v>
      </c>
      <c r="X111">
        <v>0.26</v>
      </c>
      <c r="Y111">
        <v>0</v>
      </c>
      <c r="Z111">
        <v>31.26</v>
      </c>
      <c r="AA111">
        <v>13.5</v>
      </c>
      <c r="AB111">
        <v>0</v>
      </c>
      <c r="AC111">
        <v>0</v>
      </c>
      <c r="AD111">
        <v>1</v>
      </c>
      <c r="AE111">
        <v>0</v>
      </c>
      <c r="AF111" t="s">
        <v>6</v>
      </c>
      <c r="AG111">
        <v>0.26</v>
      </c>
      <c r="AH111">
        <v>2</v>
      </c>
      <c r="AI111">
        <v>34753285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ROW(Source!A61)</f>
        <v>61</v>
      </c>
      <c r="B112">
        <v>34753294</v>
      </c>
      <c r="C112">
        <v>34753282</v>
      </c>
      <c r="D112">
        <v>31527203</v>
      </c>
      <c r="E112">
        <v>1</v>
      </c>
      <c r="F112">
        <v>1</v>
      </c>
      <c r="G112">
        <v>1</v>
      </c>
      <c r="H112">
        <v>2</v>
      </c>
      <c r="I112" t="s">
        <v>317</v>
      </c>
      <c r="J112" t="s">
        <v>318</v>
      </c>
      <c r="K112" t="s">
        <v>319</v>
      </c>
      <c r="L112">
        <v>1368</v>
      </c>
      <c r="N112">
        <v>1011</v>
      </c>
      <c r="O112" t="s">
        <v>272</v>
      </c>
      <c r="P112" t="s">
        <v>272</v>
      </c>
      <c r="Q112">
        <v>1</v>
      </c>
      <c r="X112">
        <v>4.76</v>
      </c>
      <c r="Y112">
        <v>0</v>
      </c>
      <c r="Z112">
        <v>14.15</v>
      </c>
      <c r="AA112">
        <v>8.91</v>
      </c>
      <c r="AB112">
        <v>0</v>
      </c>
      <c r="AC112">
        <v>0</v>
      </c>
      <c r="AD112">
        <v>1</v>
      </c>
      <c r="AE112">
        <v>0</v>
      </c>
      <c r="AF112" t="s">
        <v>6</v>
      </c>
      <c r="AG112">
        <v>4.76</v>
      </c>
      <c r="AH112">
        <v>2</v>
      </c>
      <c r="AI112">
        <v>34753286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ROW(Source!A61)</f>
        <v>61</v>
      </c>
      <c r="B113">
        <v>34753295</v>
      </c>
      <c r="C113">
        <v>34753282</v>
      </c>
      <c r="D113">
        <v>31449150</v>
      </c>
      <c r="E113">
        <v>1</v>
      </c>
      <c r="F113">
        <v>1</v>
      </c>
      <c r="G113">
        <v>1</v>
      </c>
      <c r="H113">
        <v>3</v>
      </c>
      <c r="I113" t="s">
        <v>320</v>
      </c>
      <c r="J113" t="s">
        <v>321</v>
      </c>
      <c r="K113" t="s">
        <v>322</v>
      </c>
      <c r="L113">
        <v>1348</v>
      </c>
      <c r="N113">
        <v>1009</v>
      </c>
      <c r="O113" t="s">
        <v>81</v>
      </c>
      <c r="P113" t="s">
        <v>81</v>
      </c>
      <c r="Q113">
        <v>1000</v>
      </c>
      <c r="X113">
        <v>1.2E-4</v>
      </c>
      <c r="Y113">
        <v>8475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6</v>
      </c>
      <c r="AG113">
        <v>1.2E-4</v>
      </c>
      <c r="AH113">
        <v>2</v>
      </c>
      <c r="AI113">
        <v>34753287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ROW(Source!A61)</f>
        <v>61</v>
      </c>
      <c r="B114">
        <v>34753296</v>
      </c>
      <c r="C114">
        <v>34753282</v>
      </c>
      <c r="D114">
        <v>31451928</v>
      </c>
      <c r="E114">
        <v>1</v>
      </c>
      <c r="F114">
        <v>1</v>
      </c>
      <c r="G114">
        <v>1</v>
      </c>
      <c r="H114">
        <v>3</v>
      </c>
      <c r="I114" t="s">
        <v>323</v>
      </c>
      <c r="J114" t="s">
        <v>324</v>
      </c>
      <c r="K114" t="s">
        <v>325</v>
      </c>
      <c r="L114">
        <v>1339</v>
      </c>
      <c r="N114">
        <v>1007</v>
      </c>
      <c r="O114" t="s">
        <v>100</v>
      </c>
      <c r="P114" t="s">
        <v>100</v>
      </c>
      <c r="Q114">
        <v>1</v>
      </c>
      <c r="X114">
        <v>1.71</v>
      </c>
      <c r="Y114">
        <v>510.4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6</v>
      </c>
      <c r="AG114">
        <v>1.71</v>
      </c>
      <c r="AH114">
        <v>2</v>
      </c>
      <c r="AI114">
        <v>34753288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ROW(Source!A61)</f>
        <v>61</v>
      </c>
      <c r="B115">
        <v>34753297</v>
      </c>
      <c r="C115">
        <v>34753282</v>
      </c>
      <c r="D115">
        <v>31451984</v>
      </c>
      <c r="E115">
        <v>1</v>
      </c>
      <c r="F115">
        <v>1</v>
      </c>
      <c r="G115">
        <v>1</v>
      </c>
      <c r="H115">
        <v>3</v>
      </c>
      <c r="I115" t="s">
        <v>326</v>
      </c>
      <c r="J115" t="s">
        <v>327</v>
      </c>
      <c r="K115" t="s">
        <v>328</v>
      </c>
      <c r="L115">
        <v>1339</v>
      </c>
      <c r="N115">
        <v>1007</v>
      </c>
      <c r="O115" t="s">
        <v>100</v>
      </c>
      <c r="P115" t="s">
        <v>100</v>
      </c>
      <c r="Q115">
        <v>1</v>
      </c>
      <c r="X115">
        <v>0.11</v>
      </c>
      <c r="Y115">
        <v>517.91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6</v>
      </c>
      <c r="AG115">
        <v>0.11</v>
      </c>
      <c r="AH115">
        <v>2</v>
      </c>
      <c r="AI115">
        <v>34753289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ROW(Source!A61)</f>
        <v>61</v>
      </c>
      <c r="B116">
        <v>34753298</v>
      </c>
      <c r="C116">
        <v>34753282</v>
      </c>
      <c r="D116">
        <v>31469027</v>
      </c>
      <c r="E116">
        <v>1</v>
      </c>
      <c r="F116">
        <v>1</v>
      </c>
      <c r="G116">
        <v>1</v>
      </c>
      <c r="H116">
        <v>3</v>
      </c>
      <c r="I116" t="s">
        <v>329</v>
      </c>
      <c r="J116" t="s">
        <v>330</v>
      </c>
      <c r="K116" t="s">
        <v>331</v>
      </c>
      <c r="L116">
        <v>1327</v>
      </c>
      <c r="N116">
        <v>1005</v>
      </c>
      <c r="O116" t="s">
        <v>26</v>
      </c>
      <c r="P116" t="s">
        <v>26</v>
      </c>
      <c r="Q116">
        <v>1</v>
      </c>
      <c r="X116">
        <v>5.28</v>
      </c>
      <c r="Y116">
        <v>28.25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5.28</v>
      </c>
      <c r="AH116">
        <v>2</v>
      </c>
      <c r="AI116">
        <v>34753290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ROW(Source!A62)</f>
        <v>62</v>
      </c>
      <c r="B117">
        <v>34753309</v>
      </c>
      <c r="C117">
        <v>34753299</v>
      </c>
      <c r="D117">
        <v>31709863</v>
      </c>
      <c r="E117">
        <v>1</v>
      </c>
      <c r="F117">
        <v>1</v>
      </c>
      <c r="G117">
        <v>1</v>
      </c>
      <c r="H117">
        <v>1</v>
      </c>
      <c r="I117" t="s">
        <v>302</v>
      </c>
      <c r="J117" t="s">
        <v>6</v>
      </c>
      <c r="K117" t="s">
        <v>303</v>
      </c>
      <c r="L117">
        <v>1191</v>
      </c>
      <c r="N117">
        <v>1013</v>
      </c>
      <c r="O117" t="s">
        <v>266</v>
      </c>
      <c r="P117" t="s">
        <v>266</v>
      </c>
      <c r="Q117">
        <v>1</v>
      </c>
      <c r="X117">
        <v>24.05</v>
      </c>
      <c r="Y117">
        <v>0</v>
      </c>
      <c r="Z117">
        <v>0</v>
      </c>
      <c r="AA117">
        <v>0</v>
      </c>
      <c r="AB117">
        <v>8.5299999999999994</v>
      </c>
      <c r="AC117">
        <v>0</v>
      </c>
      <c r="AD117">
        <v>1</v>
      </c>
      <c r="AE117">
        <v>1</v>
      </c>
      <c r="AF117" t="s">
        <v>114</v>
      </c>
      <c r="AG117">
        <v>7.2149999999999999</v>
      </c>
      <c r="AH117">
        <v>2</v>
      </c>
      <c r="AI117">
        <v>34753300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ROW(Source!A62)</f>
        <v>62</v>
      </c>
      <c r="B118">
        <v>34753310</v>
      </c>
      <c r="C118">
        <v>34753299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267</v>
      </c>
      <c r="J118" t="s">
        <v>6</v>
      </c>
      <c r="K118" t="s">
        <v>268</v>
      </c>
      <c r="L118">
        <v>1191</v>
      </c>
      <c r="N118">
        <v>1013</v>
      </c>
      <c r="O118" t="s">
        <v>266</v>
      </c>
      <c r="P118" t="s">
        <v>266</v>
      </c>
      <c r="Q118">
        <v>1</v>
      </c>
      <c r="X118">
        <v>0.01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2</v>
      </c>
      <c r="AF118" t="s">
        <v>114</v>
      </c>
      <c r="AG118">
        <v>3.0000000000000001E-3</v>
      </c>
      <c r="AH118">
        <v>2</v>
      </c>
      <c r="AI118">
        <v>34753301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ROW(Source!A62)</f>
        <v>62</v>
      </c>
      <c r="B119">
        <v>34753311</v>
      </c>
      <c r="C119">
        <v>34753299</v>
      </c>
      <c r="D119">
        <v>31528142</v>
      </c>
      <c r="E119">
        <v>1</v>
      </c>
      <c r="F119">
        <v>1</v>
      </c>
      <c r="G119">
        <v>1</v>
      </c>
      <c r="H119">
        <v>2</v>
      </c>
      <c r="I119" t="s">
        <v>273</v>
      </c>
      <c r="J119" t="s">
        <v>274</v>
      </c>
      <c r="K119" t="s">
        <v>275</v>
      </c>
      <c r="L119">
        <v>1368</v>
      </c>
      <c r="N119">
        <v>1011</v>
      </c>
      <c r="O119" t="s">
        <v>272</v>
      </c>
      <c r="P119" t="s">
        <v>272</v>
      </c>
      <c r="Q119">
        <v>1</v>
      </c>
      <c r="X119">
        <v>0.01</v>
      </c>
      <c r="Y119">
        <v>0</v>
      </c>
      <c r="Z119">
        <v>65.709999999999994</v>
      </c>
      <c r="AA119">
        <v>11.6</v>
      </c>
      <c r="AB119">
        <v>0</v>
      </c>
      <c r="AC119">
        <v>0</v>
      </c>
      <c r="AD119">
        <v>1</v>
      </c>
      <c r="AE119">
        <v>0</v>
      </c>
      <c r="AF119" t="s">
        <v>114</v>
      </c>
      <c r="AG119">
        <v>3.0000000000000001E-3</v>
      </c>
      <c r="AH119">
        <v>2</v>
      </c>
      <c r="AI119">
        <v>34753302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ROW(Source!A62)</f>
        <v>62</v>
      </c>
      <c r="B120">
        <v>34753312</v>
      </c>
      <c r="C120">
        <v>34753299</v>
      </c>
      <c r="D120">
        <v>31444415</v>
      </c>
      <c r="E120">
        <v>1</v>
      </c>
      <c r="F120">
        <v>1</v>
      </c>
      <c r="G120">
        <v>1</v>
      </c>
      <c r="H120">
        <v>3</v>
      </c>
      <c r="I120" t="s">
        <v>332</v>
      </c>
      <c r="J120" t="s">
        <v>333</v>
      </c>
      <c r="K120" t="s">
        <v>334</v>
      </c>
      <c r="L120">
        <v>1348</v>
      </c>
      <c r="N120">
        <v>1009</v>
      </c>
      <c r="O120" t="s">
        <v>81</v>
      </c>
      <c r="P120" t="s">
        <v>81</v>
      </c>
      <c r="Q120">
        <v>1000</v>
      </c>
      <c r="X120">
        <v>1.2E-2</v>
      </c>
      <c r="Y120">
        <v>3210.5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6</v>
      </c>
      <c r="AG120">
        <v>1.2E-2</v>
      </c>
      <c r="AH120">
        <v>2</v>
      </c>
      <c r="AI120">
        <v>34753303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ROW(Source!A62)</f>
        <v>62</v>
      </c>
      <c r="B121">
        <v>34753313</v>
      </c>
      <c r="C121">
        <v>34753299</v>
      </c>
      <c r="D121">
        <v>31446826</v>
      </c>
      <c r="E121">
        <v>1</v>
      </c>
      <c r="F121">
        <v>1</v>
      </c>
      <c r="G121">
        <v>1</v>
      </c>
      <c r="H121">
        <v>3</v>
      </c>
      <c r="I121" t="s">
        <v>335</v>
      </c>
      <c r="J121" t="s">
        <v>336</v>
      </c>
      <c r="K121" t="s">
        <v>337</v>
      </c>
      <c r="L121">
        <v>1348</v>
      </c>
      <c r="N121">
        <v>1009</v>
      </c>
      <c r="O121" t="s">
        <v>81</v>
      </c>
      <c r="P121" t="s">
        <v>81</v>
      </c>
      <c r="Q121">
        <v>1000</v>
      </c>
      <c r="X121">
        <v>3.0000000000000001E-3</v>
      </c>
      <c r="Y121">
        <v>16385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6</v>
      </c>
      <c r="AG121">
        <v>3.0000000000000001E-3</v>
      </c>
      <c r="AH121">
        <v>2</v>
      </c>
      <c r="AI121">
        <v>34753304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ROW(Source!A62)</f>
        <v>62</v>
      </c>
      <c r="B122">
        <v>34753314</v>
      </c>
      <c r="C122">
        <v>34753299</v>
      </c>
      <c r="D122">
        <v>31447124</v>
      </c>
      <c r="E122">
        <v>1</v>
      </c>
      <c r="F122">
        <v>1</v>
      </c>
      <c r="G122">
        <v>1</v>
      </c>
      <c r="H122">
        <v>3</v>
      </c>
      <c r="I122" t="s">
        <v>338</v>
      </c>
      <c r="J122" t="s">
        <v>339</v>
      </c>
      <c r="K122" t="s">
        <v>340</v>
      </c>
      <c r="L122">
        <v>1348</v>
      </c>
      <c r="N122">
        <v>1009</v>
      </c>
      <c r="O122" t="s">
        <v>81</v>
      </c>
      <c r="P122" t="s">
        <v>81</v>
      </c>
      <c r="Q122">
        <v>1000</v>
      </c>
      <c r="X122">
        <v>1.2E-2</v>
      </c>
      <c r="Y122">
        <v>586.47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6</v>
      </c>
      <c r="AG122">
        <v>1.2E-2</v>
      </c>
      <c r="AH122">
        <v>2</v>
      </c>
      <c r="AI122">
        <v>34753305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ROW(Source!A62)</f>
        <v>62</v>
      </c>
      <c r="B123">
        <v>34753315</v>
      </c>
      <c r="C123">
        <v>34753299</v>
      </c>
      <c r="D123">
        <v>31451016</v>
      </c>
      <c r="E123">
        <v>1</v>
      </c>
      <c r="F123">
        <v>1</v>
      </c>
      <c r="G123">
        <v>1</v>
      </c>
      <c r="H123">
        <v>3</v>
      </c>
      <c r="I123" t="s">
        <v>341</v>
      </c>
      <c r="J123" t="s">
        <v>342</v>
      </c>
      <c r="K123" t="s">
        <v>343</v>
      </c>
      <c r="L123">
        <v>1339</v>
      </c>
      <c r="N123">
        <v>1007</v>
      </c>
      <c r="O123" t="s">
        <v>100</v>
      </c>
      <c r="P123" t="s">
        <v>100</v>
      </c>
      <c r="Q123">
        <v>1</v>
      </c>
      <c r="X123">
        <v>4.7000000000000002E-3</v>
      </c>
      <c r="Y123">
        <v>74.58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6</v>
      </c>
      <c r="AG123">
        <v>4.7000000000000002E-3</v>
      </c>
      <c r="AH123">
        <v>2</v>
      </c>
      <c r="AI123">
        <v>34753306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ROW(Source!A62)</f>
        <v>62</v>
      </c>
      <c r="B124">
        <v>34753316</v>
      </c>
      <c r="C124">
        <v>34753299</v>
      </c>
      <c r="D124">
        <v>31441084</v>
      </c>
      <c r="E124">
        <v>17</v>
      </c>
      <c r="F124">
        <v>1</v>
      </c>
      <c r="G124">
        <v>1</v>
      </c>
      <c r="H124">
        <v>3</v>
      </c>
      <c r="I124" t="s">
        <v>118</v>
      </c>
      <c r="J124" t="s">
        <v>6</v>
      </c>
      <c r="K124" t="s">
        <v>119</v>
      </c>
      <c r="L124">
        <v>1348</v>
      </c>
      <c r="N124">
        <v>1009</v>
      </c>
      <c r="O124" t="s">
        <v>81</v>
      </c>
      <c r="P124" t="s">
        <v>81</v>
      </c>
      <c r="Q124">
        <v>1000</v>
      </c>
      <c r="X124">
        <v>1.2E-2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 t="s">
        <v>6</v>
      </c>
      <c r="AG124">
        <v>1.2E-2</v>
      </c>
      <c r="AH124">
        <v>2</v>
      </c>
      <c r="AI124">
        <v>34753307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ROW(Source!A62)</f>
        <v>62</v>
      </c>
      <c r="B125">
        <v>34753317</v>
      </c>
      <c r="C125">
        <v>34753299</v>
      </c>
      <c r="D125">
        <v>31481587</v>
      </c>
      <c r="E125">
        <v>1</v>
      </c>
      <c r="F125">
        <v>1</v>
      </c>
      <c r="G125">
        <v>1</v>
      </c>
      <c r="H125">
        <v>3</v>
      </c>
      <c r="I125" t="s">
        <v>344</v>
      </c>
      <c r="J125" t="s">
        <v>345</v>
      </c>
      <c r="K125" t="s">
        <v>346</v>
      </c>
      <c r="L125">
        <v>1346</v>
      </c>
      <c r="N125">
        <v>1009</v>
      </c>
      <c r="O125" t="s">
        <v>34</v>
      </c>
      <c r="P125" t="s">
        <v>34</v>
      </c>
      <c r="Q125">
        <v>1</v>
      </c>
      <c r="X125">
        <v>1.4</v>
      </c>
      <c r="Y125">
        <v>8.09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6</v>
      </c>
      <c r="AG125">
        <v>1.4</v>
      </c>
      <c r="AH125">
        <v>2</v>
      </c>
      <c r="AI125">
        <v>34753308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ROW(Source!A63)</f>
        <v>63</v>
      </c>
      <c r="B126">
        <v>34753309</v>
      </c>
      <c r="C126">
        <v>34753299</v>
      </c>
      <c r="D126">
        <v>31709863</v>
      </c>
      <c r="E126">
        <v>1</v>
      </c>
      <c r="F126">
        <v>1</v>
      </c>
      <c r="G126">
        <v>1</v>
      </c>
      <c r="H126">
        <v>1</v>
      </c>
      <c r="I126" t="s">
        <v>302</v>
      </c>
      <c r="J126" t="s">
        <v>6</v>
      </c>
      <c r="K126" t="s">
        <v>303</v>
      </c>
      <c r="L126">
        <v>1191</v>
      </c>
      <c r="N126">
        <v>1013</v>
      </c>
      <c r="O126" t="s">
        <v>266</v>
      </c>
      <c r="P126" t="s">
        <v>266</v>
      </c>
      <c r="Q126">
        <v>1</v>
      </c>
      <c r="X126">
        <v>24.05</v>
      </c>
      <c r="Y126">
        <v>0</v>
      </c>
      <c r="Z126">
        <v>0</v>
      </c>
      <c r="AA126">
        <v>0</v>
      </c>
      <c r="AB126">
        <v>8.5299999999999994</v>
      </c>
      <c r="AC126">
        <v>0</v>
      </c>
      <c r="AD126">
        <v>1</v>
      </c>
      <c r="AE126">
        <v>1</v>
      </c>
      <c r="AF126" t="s">
        <v>114</v>
      </c>
      <c r="AG126">
        <v>7.2149999999999999</v>
      </c>
      <c r="AH126">
        <v>2</v>
      </c>
      <c r="AI126">
        <v>34753300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ROW(Source!A63)</f>
        <v>63</v>
      </c>
      <c r="B127">
        <v>34753310</v>
      </c>
      <c r="C127">
        <v>34753299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267</v>
      </c>
      <c r="J127" t="s">
        <v>6</v>
      </c>
      <c r="K127" t="s">
        <v>268</v>
      </c>
      <c r="L127">
        <v>1191</v>
      </c>
      <c r="N127">
        <v>1013</v>
      </c>
      <c r="O127" t="s">
        <v>266</v>
      </c>
      <c r="P127" t="s">
        <v>266</v>
      </c>
      <c r="Q127">
        <v>1</v>
      </c>
      <c r="X127">
        <v>0.01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114</v>
      </c>
      <c r="AG127">
        <v>3.0000000000000001E-3</v>
      </c>
      <c r="AH127">
        <v>2</v>
      </c>
      <c r="AI127">
        <v>34753301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ROW(Source!A63)</f>
        <v>63</v>
      </c>
      <c r="B128">
        <v>34753311</v>
      </c>
      <c r="C128">
        <v>34753299</v>
      </c>
      <c r="D128">
        <v>31528142</v>
      </c>
      <c r="E128">
        <v>1</v>
      </c>
      <c r="F128">
        <v>1</v>
      </c>
      <c r="G128">
        <v>1</v>
      </c>
      <c r="H128">
        <v>2</v>
      </c>
      <c r="I128" t="s">
        <v>273</v>
      </c>
      <c r="J128" t="s">
        <v>274</v>
      </c>
      <c r="K128" t="s">
        <v>275</v>
      </c>
      <c r="L128">
        <v>1368</v>
      </c>
      <c r="N128">
        <v>1011</v>
      </c>
      <c r="O128" t="s">
        <v>272</v>
      </c>
      <c r="P128" t="s">
        <v>272</v>
      </c>
      <c r="Q128">
        <v>1</v>
      </c>
      <c r="X128">
        <v>0.01</v>
      </c>
      <c r="Y128">
        <v>0</v>
      </c>
      <c r="Z128">
        <v>65.709999999999994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114</v>
      </c>
      <c r="AG128">
        <v>3.0000000000000001E-3</v>
      </c>
      <c r="AH128">
        <v>2</v>
      </c>
      <c r="AI128">
        <v>34753302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ROW(Source!A63)</f>
        <v>63</v>
      </c>
      <c r="B129">
        <v>34753312</v>
      </c>
      <c r="C129">
        <v>34753299</v>
      </c>
      <c r="D129">
        <v>31444415</v>
      </c>
      <c r="E129">
        <v>1</v>
      </c>
      <c r="F129">
        <v>1</v>
      </c>
      <c r="G129">
        <v>1</v>
      </c>
      <c r="H129">
        <v>3</v>
      </c>
      <c r="I129" t="s">
        <v>332</v>
      </c>
      <c r="J129" t="s">
        <v>333</v>
      </c>
      <c r="K129" t="s">
        <v>334</v>
      </c>
      <c r="L129">
        <v>1348</v>
      </c>
      <c r="N129">
        <v>1009</v>
      </c>
      <c r="O129" t="s">
        <v>81</v>
      </c>
      <c r="P129" t="s">
        <v>81</v>
      </c>
      <c r="Q129">
        <v>1000</v>
      </c>
      <c r="X129">
        <v>1.2E-2</v>
      </c>
      <c r="Y129">
        <v>3210.5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6</v>
      </c>
      <c r="AG129">
        <v>1.2E-2</v>
      </c>
      <c r="AH129">
        <v>2</v>
      </c>
      <c r="AI129">
        <v>34753303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ROW(Source!A63)</f>
        <v>63</v>
      </c>
      <c r="B130">
        <v>34753313</v>
      </c>
      <c r="C130">
        <v>34753299</v>
      </c>
      <c r="D130">
        <v>31446826</v>
      </c>
      <c r="E130">
        <v>1</v>
      </c>
      <c r="F130">
        <v>1</v>
      </c>
      <c r="G130">
        <v>1</v>
      </c>
      <c r="H130">
        <v>3</v>
      </c>
      <c r="I130" t="s">
        <v>335</v>
      </c>
      <c r="J130" t="s">
        <v>336</v>
      </c>
      <c r="K130" t="s">
        <v>337</v>
      </c>
      <c r="L130">
        <v>1348</v>
      </c>
      <c r="N130">
        <v>1009</v>
      </c>
      <c r="O130" t="s">
        <v>81</v>
      </c>
      <c r="P130" t="s">
        <v>81</v>
      </c>
      <c r="Q130">
        <v>1000</v>
      </c>
      <c r="X130">
        <v>3.0000000000000001E-3</v>
      </c>
      <c r="Y130">
        <v>16385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6</v>
      </c>
      <c r="AG130">
        <v>3.0000000000000001E-3</v>
      </c>
      <c r="AH130">
        <v>2</v>
      </c>
      <c r="AI130">
        <v>34753304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ROW(Source!A63)</f>
        <v>63</v>
      </c>
      <c r="B131">
        <v>34753314</v>
      </c>
      <c r="C131">
        <v>34753299</v>
      </c>
      <c r="D131">
        <v>31447124</v>
      </c>
      <c r="E131">
        <v>1</v>
      </c>
      <c r="F131">
        <v>1</v>
      </c>
      <c r="G131">
        <v>1</v>
      </c>
      <c r="H131">
        <v>3</v>
      </c>
      <c r="I131" t="s">
        <v>338</v>
      </c>
      <c r="J131" t="s">
        <v>339</v>
      </c>
      <c r="K131" t="s">
        <v>340</v>
      </c>
      <c r="L131">
        <v>1348</v>
      </c>
      <c r="N131">
        <v>1009</v>
      </c>
      <c r="O131" t="s">
        <v>81</v>
      </c>
      <c r="P131" t="s">
        <v>81</v>
      </c>
      <c r="Q131">
        <v>1000</v>
      </c>
      <c r="X131">
        <v>1.2E-2</v>
      </c>
      <c r="Y131">
        <v>586.47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6</v>
      </c>
      <c r="AG131">
        <v>1.2E-2</v>
      </c>
      <c r="AH131">
        <v>2</v>
      </c>
      <c r="AI131">
        <v>34753305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ROW(Source!A63)</f>
        <v>63</v>
      </c>
      <c r="B132">
        <v>34753315</v>
      </c>
      <c r="C132">
        <v>34753299</v>
      </c>
      <c r="D132">
        <v>31451016</v>
      </c>
      <c r="E132">
        <v>1</v>
      </c>
      <c r="F132">
        <v>1</v>
      </c>
      <c r="G132">
        <v>1</v>
      </c>
      <c r="H132">
        <v>3</v>
      </c>
      <c r="I132" t="s">
        <v>341</v>
      </c>
      <c r="J132" t="s">
        <v>342</v>
      </c>
      <c r="K132" t="s">
        <v>343</v>
      </c>
      <c r="L132">
        <v>1339</v>
      </c>
      <c r="N132">
        <v>1007</v>
      </c>
      <c r="O132" t="s">
        <v>100</v>
      </c>
      <c r="P132" t="s">
        <v>100</v>
      </c>
      <c r="Q132">
        <v>1</v>
      </c>
      <c r="X132">
        <v>4.7000000000000002E-3</v>
      </c>
      <c r="Y132">
        <v>74.58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6</v>
      </c>
      <c r="AG132">
        <v>4.7000000000000002E-3</v>
      </c>
      <c r="AH132">
        <v>2</v>
      </c>
      <c r="AI132">
        <v>34753306</v>
      </c>
      <c r="AJ132">
        <v>132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ROW(Source!A63)</f>
        <v>63</v>
      </c>
      <c r="B133">
        <v>34753316</v>
      </c>
      <c r="C133">
        <v>34753299</v>
      </c>
      <c r="D133">
        <v>31441084</v>
      </c>
      <c r="E133">
        <v>17</v>
      </c>
      <c r="F133">
        <v>1</v>
      </c>
      <c r="G133">
        <v>1</v>
      </c>
      <c r="H133">
        <v>3</v>
      </c>
      <c r="I133" t="s">
        <v>118</v>
      </c>
      <c r="J133" t="s">
        <v>6</v>
      </c>
      <c r="K133" t="s">
        <v>119</v>
      </c>
      <c r="L133">
        <v>1348</v>
      </c>
      <c r="N133">
        <v>1009</v>
      </c>
      <c r="O133" t="s">
        <v>81</v>
      </c>
      <c r="P133" t="s">
        <v>81</v>
      </c>
      <c r="Q133">
        <v>1000</v>
      </c>
      <c r="X133">
        <v>1.2E-2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 t="s">
        <v>6</v>
      </c>
      <c r="AG133">
        <v>1.2E-2</v>
      </c>
      <c r="AH133">
        <v>2</v>
      </c>
      <c r="AI133">
        <v>34753307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ROW(Source!A63)</f>
        <v>63</v>
      </c>
      <c r="B134">
        <v>34753317</v>
      </c>
      <c r="C134">
        <v>34753299</v>
      </c>
      <c r="D134">
        <v>31481587</v>
      </c>
      <c r="E134">
        <v>1</v>
      </c>
      <c r="F134">
        <v>1</v>
      </c>
      <c r="G134">
        <v>1</v>
      </c>
      <c r="H134">
        <v>3</v>
      </c>
      <c r="I134" t="s">
        <v>344</v>
      </c>
      <c r="J134" t="s">
        <v>345</v>
      </c>
      <c r="K134" t="s">
        <v>346</v>
      </c>
      <c r="L134">
        <v>1346</v>
      </c>
      <c r="N134">
        <v>1009</v>
      </c>
      <c r="O134" t="s">
        <v>34</v>
      </c>
      <c r="P134" t="s">
        <v>34</v>
      </c>
      <c r="Q134">
        <v>1</v>
      </c>
      <c r="X134">
        <v>1.4</v>
      </c>
      <c r="Y134">
        <v>8.09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6</v>
      </c>
      <c r="AG134">
        <v>1.4</v>
      </c>
      <c r="AH134">
        <v>2</v>
      </c>
      <c r="AI134">
        <v>34753308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ROW(Source!A66)</f>
        <v>66</v>
      </c>
      <c r="B135">
        <v>34753326</v>
      </c>
      <c r="C135">
        <v>34753319</v>
      </c>
      <c r="D135">
        <v>31715109</v>
      </c>
      <c r="E135">
        <v>1</v>
      </c>
      <c r="F135">
        <v>1</v>
      </c>
      <c r="G135">
        <v>1</v>
      </c>
      <c r="H135">
        <v>1</v>
      </c>
      <c r="I135" t="s">
        <v>278</v>
      </c>
      <c r="J135" t="s">
        <v>6</v>
      </c>
      <c r="K135" t="s">
        <v>279</v>
      </c>
      <c r="L135">
        <v>1191</v>
      </c>
      <c r="N135">
        <v>1013</v>
      </c>
      <c r="O135" t="s">
        <v>266</v>
      </c>
      <c r="P135" t="s">
        <v>266</v>
      </c>
      <c r="Q135">
        <v>1</v>
      </c>
      <c r="X135">
        <v>6.26</v>
      </c>
      <c r="Y135">
        <v>0</v>
      </c>
      <c r="Z135">
        <v>0</v>
      </c>
      <c r="AA135">
        <v>0</v>
      </c>
      <c r="AB135">
        <v>8.74</v>
      </c>
      <c r="AC135">
        <v>0</v>
      </c>
      <c r="AD135">
        <v>1</v>
      </c>
      <c r="AE135">
        <v>1</v>
      </c>
      <c r="AF135" t="s">
        <v>6</v>
      </c>
      <c r="AG135">
        <v>6.26</v>
      </c>
      <c r="AH135">
        <v>2</v>
      </c>
      <c r="AI135">
        <v>34753320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ROW(Source!A66)</f>
        <v>66</v>
      </c>
      <c r="B136">
        <v>34753327</v>
      </c>
      <c r="C136">
        <v>34753319</v>
      </c>
      <c r="D136">
        <v>31709492</v>
      </c>
      <c r="E136">
        <v>1</v>
      </c>
      <c r="F136">
        <v>1</v>
      </c>
      <c r="G136">
        <v>1</v>
      </c>
      <c r="H136">
        <v>1</v>
      </c>
      <c r="I136" t="s">
        <v>267</v>
      </c>
      <c r="J136" t="s">
        <v>6</v>
      </c>
      <c r="K136" t="s">
        <v>268</v>
      </c>
      <c r="L136">
        <v>1191</v>
      </c>
      <c r="N136">
        <v>1013</v>
      </c>
      <c r="O136" t="s">
        <v>266</v>
      </c>
      <c r="P136" t="s">
        <v>266</v>
      </c>
      <c r="Q136">
        <v>1</v>
      </c>
      <c r="X136">
        <v>0.1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2</v>
      </c>
      <c r="AF136" t="s">
        <v>6</v>
      </c>
      <c r="AG136">
        <v>0.1</v>
      </c>
      <c r="AH136">
        <v>2</v>
      </c>
      <c r="AI136">
        <v>34753321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ROW(Source!A66)</f>
        <v>66</v>
      </c>
      <c r="B137">
        <v>34753328</v>
      </c>
      <c r="C137">
        <v>34753319</v>
      </c>
      <c r="D137">
        <v>31526753</v>
      </c>
      <c r="E137">
        <v>1</v>
      </c>
      <c r="F137">
        <v>1</v>
      </c>
      <c r="G137">
        <v>1</v>
      </c>
      <c r="H137">
        <v>2</v>
      </c>
      <c r="I137" t="s">
        <v>347</v>
      </c>
      <c r="J137" t="s">
        <v>348</v>
      </c>
      <c r="K137" t="s">
        <v>349</v>
      </c>
      <c r="L137">
        <v>1368</v>
      </c>
      <c r="N137">
        <v>1011</v>
      </c>
      <c r="O137" t="s">
        <v>272</v>
      </c>
      <c r="P137" t="s">
        <v>272</v>
      </c>
      <c r="Q137">
        <v>1</v>
      </c>
      <c r="X137">
        <v>0.03</v>
      </c>
      <c r="Y137">
        <v>0</v>
      </c>
      <c r="Z137">
        <v>111.99</v>
      </c>
      <c r="AA137">
        <v>13.5</v>
      </c>
      <c r="AB137">
        <v>0</v>
      </c>
      <c r="AC137">
        <v>0</v>
      </c>
      <c r="AD137">
        <v>1</v>
      </c>
      <c r="AE137">
        <v>0</v>
      </c>
      <c r="AF137" t="s">
        <v>6</v>
      </c>
      <c r="AG137">
        <v>0.03</v>
      </c>
      <c r="AH137">
        <v>2</v>
      </c>
      <c r="AI137">
        <v>34753322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ROW(Source!A66)</f>
        <v>66</v>
      </c>
      <c r="B138">
        <v>34753329</v>
      </c>
      <c r="C138">
        <v>34753319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273</v>
      </c>
      <c r="J138" t="s">
        <v>274</v>
      </c>
      <c r="K138" t="s">
        <v>275</v>
      </c>
      <c r="L138">
        <v>1368</v>
      </c>
      <c r="N138">
        <v>1011</v>
      </c>
      <c r="O138" t="s">
        <v>272</v>
      </c>
      <c r="P138" t="s">
        <v>272</v>
      </c>
      <c r="Q138">
        <v>1</v>
      </c>
      <c r="X138">
        <v>7.0000000000000007E-2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6</v>
      </c>
      <c r="AG138">
        <v>7.0000000000000007E-2</v>
      </c>
      <c r="AH138">
        <v>2</v>
      </c>
      <c r="AI138">
        <v>34753323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ROW(Source!A66)</f>
        <v>66</v>
      </c>
      <c r="B139">
        <v>34753330</v>
      </c>
      <c r="C139">
        <v>34753319</v>
      </c>
      <c r="D139">
        <v>31445092</v>
      </c>
      <c r="E139">
        <v>1</v>
      </c>
      <c r="F139">
        <v>1</v>
      </c>
      <c r="G139">
        <v>1</v>
      </c>
      <c r="H139">
        <v>3</v>
      </c>
      <c r="I139" t="s">
        <v>350</v>
      </c>
      <c r="J139" t="s">
        <v>351</v>
      </c>
      <c r="K139" t="s">
        <v>352</v>
      </c>
      <c r="L139">
        <v>1348</v>
      </c>
      <c r="N139">
        <v>1009</v>
      </c>
      <c r="O139" t="s">
        <v>81</v>
      </c>
      <c r="P139" t="s">
        <v>81</v>
      </c>
      <c r="Q139">
        <v>1000</v>
      </c>
      <c r="X139">
        <v>1.2E-2</v>
      </c>
      <c r="Y139">
        <v>19100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6</v>
      </c>
      <c r="AG139">
        <v>1.2E-2</v>
      </c>
      <c r="AH139">
        <v>2</v>
      </c>
      <c r="AI139">
        <v>34753324</v>
      </c>
      <c r="AJ139">
        <v>139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ROW(Source!A66)</f>
        <v>66</v>
      </c>
      <c r="B140">
        <v>34753331</v>
      </c>
      <c r="C140">
        <v>34753319</v>
      </c>
      <c r="D140">
        <v>31446395</v>
      </c>
      <c r="E140">
        <v>1</v>
      </c>
      <c r="F140">
        <v>1</v>
      </c>
      <c r="G140">
        <v>1</v>
      </c>
      <c r="H140">
        <v>3</v>
      </c>
      <c r="I140" t="s">
        <v>312</v>
      </c>
      <c r="J140" t="s">
        <v>313</v>
      </c>
      <c r="K140" t="s">
        <v>314</v>
      </c>
      <c r="L140">
        <v>1339</v>
      </c>
      <c r="N140">
        <v>1007</v>
      </c>
      <c r="O140" t="s">
        <v>100</v>
      </c>
      <c r="P140" t="s">
        <v>100</v>
      </c>
      <c r="Q140">
        <v>1</v>
      </c>
      <c r="X140">
        <v>0.23</v>
      </c>
      <c r="Y140">
        <v>2.44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6</v>
      </c>
      <c r="AG140">
        <v>0.23</v>
      </c>
      <c r="AH140">
        <v>2</v>
      </c>
      <c r="AI140">
        <v>34753325</v>
      </c>
      <c r="AJ140">
        <v>140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ROW(Source!A67)</f>
        <v>67</v>
      </c>
      <c r="B141">
        <v>34753326</v>
      </c>
      <c r="C141">
        <v>34753319</v>
      </c>
      <c r="D141">
        <v>31715109</v>
      </c>
      <c r="E141">
        <v>1</v>
      </c>
      <c r="F141">
        <v>1</v>
      </c>
      <c r="G141">
        <v>1</v>
      </c>
      <c r="H141">
        <v>1</v>
      </c>
      <c r="I141" t="s">
        <v>278</v>
      </c>
      <c r="J141" t="s">
        <v>6</v>
      </c>
      <c r="K141" t="s">
        <v>279</v>
      </c>
      <c r="L141">
        <v>1191</v>
      </c>
      <c r="N141">
        <v>1013</v>
      </c>
      <c r="O141" t="s">
        <v>266</v>
      </c>
      <c r="P141" t="s">
        <v>266</v>
      </c>
      <c r="Q141">
        <v>1</v>
      </c>
      <c r="X141">
        <v>6.26</v>
      </c>
      <c r="Y141">
        <v>0</v>
      </c>
      <c r="Z141">
        <v>0</v>
      </c>
      <c r="AA141">
        <v>0</v>
      </c>
      <c r="AB141">
        <v>8.74</v>
      </c>
      <c r="AC141">
        <v>0</v>
      </c>
      <c r="AD141">
        <v>1</v>
      </c>
      <c r="AE141">
        <v>1</v>
      </c>
      <c r="AF141" t="s">
        <v>6</v>
      </c>
      <c r="AG141">
        <v>6.26</v>
      </c>
      <c r="AH141">
        <v>2</v>
      </c>
      <c r="AI141">
        <v>34753320</v>
      </c>
      <c r="AJ141">
        <v>141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ROW(Source!A67)</f>
        <v>67</v>
      </c>
      <c r="B142">
        <v>34753327</v>
      </c>
      <c r="C142">
        <v>34753319</v>
      </c>
      <c r="D142">
        <v>31709492</v>
      </c>
      <c r="E142">
        <v>1</v>
      </c>
      <c r="F142">
        <v>1</v>
      </c>
      <c r="G142">
        <v>1</v>
      </c>
      <c r="H142">
        <v>1</v>
      </c>
      <c r="I142" t="s">
        <v>267</v>
      </c>
      <c r="J142" t="s">
        <v>6</v>
      </c>
      <c r="K142" t="s">
        <v>268</v>
      </c>
      <c r="L142">
        <v>1191</v>
      </c>
      <c r="N142">
        <v>1013</v>
      </c>
      <c r="O142" t="s">
        <v>266</v>
      </c>
      <c r="P142" t="s">
        <v>266</v>
      </c>
      <c r="Q142">
        <v>1</v>
      </c>
      <c r="X142">
        <v>0.1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2</v>
      </c>
      <c r="AF142" t="s">
        <v>6</v>
      </c>
      <c r="AG142">
        <v>0.1</v>
      </c>
      <c r="AH142">
        <v>2</v>
      </c>
      <c r="AI142">
        <v>34753321</v>
      </c>
      <c r="AJ142">
        <v>142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ROW(Source!A67)</f>
        <v>67</v>
      </c>
      <c r="B143">
        <v>34753328</v>
      </c>
      <c r="C143">
        <v>34753319</v>
      </c>
      <c r="D143">
        <v>31526753</v>
      </c>
      <c r="E143">
        <v>1</v>
      </c>
      <c r="F143">
        <v>1</v>
      </c>
      <c r="G143">
        <v>1</v>
      </c>
      <c r="H143">
        <v>2</v>
      </c>
      <c r="I143" t="s">
        <v>347</v>
      </c>
      <c r="J143" t="s">
        <v>348</v>
      </c>
      <c r="K143" t="s">
        <v>349</v>
      </c>
      <c r="L143">
        <v>1368</v>
      </c>
      <c r="N143">
        <v>1011</v>
      </c>
      <c r="O143" t="s">
        <v>272</v>
      </c>
      <c r="P143" t="s">
        <v>272</v>
      </c>
      <c r="Q143">
        <v>1</v>
      </c>
      <c r="X143">
        <v>0.03</v>
      </c>
      <c r="Y143">
        <v>0</v>
      </c>
      <c r="Z143">
        <v>111.99</v>
      </c>
      <c r="AA143">
        <v>13.5</v>
      </c>
      <c r="AB143">
        <v>0</v>
      </c>
      <c r="AC143">
        <v>0</v>
      </c>
      <c r="AD143">
        <v>1</v>
      </c>
      <c r="AE143">
        <v>0</v>
      </c>
      <c r="AF143" t="s">
        <v>6</v>
      </c>
      <c r="AG143">
        <v>0.03</v>
      </c>
      <c r="AH143">
        <v>2</v>
      </c>
      <c r="AI143">
        <v>34753322</v>
      </c>
      <c r="AJ143">
        <v>143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ROW(Source!A67)</f>
        <v>67</v>
      </c>
      <c r="B144">
        <v>34753329</v>
      </c>
      <c r="C144">
        <v>34753319</v>
      </c>
      <c r="D144">
        <v>31528142</v>
      </c>
      <c r="E144">
        <v>1</v>
      </c>
      <c r="F144">
        <v>1</v>
      </c>
      <c r="G144">
        <v>1</v>
      </c>
      <c r="H144">
        <v>2</v>
      </c>
      <c r="I144" t="s">
        <v>273</v>
      </c>
      <c r="J144" t="s">
        <v>274</v>
      </c>
      <c r="K144" t="s">
        <v>275</v>
      </c>
      <c r="L144">
        <v>1368</v>
      </c>
      <c r="N144">
        <v>1011</v>
      </c>
      <c r="O144" t="s">
        <v>272</v>
      </c>
      <c r="P144" t="s">
        <v>272</v>
      </c>
      <c r="Q144">
        <v>1</v>
      </c>
      <c r="X144">
        <v>7.0000000000000007E-2</v>
      </c>
      <c r="Y144">
        <v>0</v>
      </c>
      <c r="Z144">
        <v>65.709999999999994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6</v>
      </c>
      <c r="AG144">
        <v>7.0000000000000007E-2</v>
      </c>
      <c r="AH144">
        <v>2</v>
      </c>
      <c r="AI144">
        <v>34753323</v>
      </c>
      <c r="AJ144">
        <v>144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ROW(Source!A67)</f>
        <v>67</v>
      </c>
      <c r="B145">
        <v>34753330</v>
      </c>
      <c r="C145">
        <v>34753319</v>
      </c>
      <c r="D145">
        <v>31445092</v>
      </c>
      <c r="E145">
        <v>1</v>
      </c>
      <c r="F145">
        <v>1</v>
      </c>
      <c r="G145">
        <v>1</v>
      </c>
      <c r="H145">
        <v>3</v>
      </c>
      <c r="I145" t="s">
        <v>350</v>
      </c>
      <c r="J145" t="s">
        <v>351</v>
      </c>
      <c r="K145" t="s">
        <v>352</v>
      </c>
      <c r="L145">
        <v>1348</v>
      </c>
      <c r="N145">
        <v>1009</v>
      </c>
      <c r="O145" t="s">
        <v>81</v>
      </c>
      <c r="P145" t="s">
        <v>81</v>
      </c>
      <c r="Q145">
        <v>1000</v>
      </c>
      <c r="X145">
        <v>1.2E-2</v>
      </c>
      <c r="Y145">
        <v>19100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6</v>
      </c>
      <c r="AG145">
        <v>1.2E-2</v>
      </c>
      <c r="AH145">
        <v>2</v>
      </c>
      <c r="AI145">
        <v>34753324</v>
      </c>
      <c r="AJ145">
        <v>145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ROW(Source!A67)</f>
        <v>67</v>
      </c>
      <c r="B146">
        <v>34753331</v>
      </c>
      <c r="C146">
        <v>34753319</v>
      </c>
      <c r="D146">
        <v>31446395</v>
      </c>
      <c r="E146">
        <v>1</v>
      </c>
      <c r="F146">
        <v>1</v>
      </c>
      <c r="G146">
        <v>1</v>
      </c>
      <c r="H146">
        <v>3</v>
      </c>
      <c r="I146" t="s">
        <v>312</v>
      </c>
      <c r="J146" t="s">
        <v>313</v>
      </c>
      <c r="K146" t="s">
        <v>314</v>
      </c>
      <c r="L146">
        <v>1339</v>
      </c>
      <c r="N146">
        <v>1007</v>
      </c>
      <c r="O146" t="s">
        <v>100</v>
      </c>
      <c r="P146" t="s">
        <v>100</v>
      </c>
      <c r="Q146">
        <v>1</v>
      </c>
      <c r="X146">
        <v>0.23</v>
      </c>
      <c r="Y146">
        <v>2.44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6</v>
      </c>
      <c r="AG146">
        <v>0.23</v>
      </c>
      <c r="AH146">
        <v>2</v>
      </c>
      <c r="AI146">
        <v>34753325</v>
      </c>
      <c r="AJ146">
        <v>146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ROW(Source!A68)</f>
        <v>68</v>
      </c>
      <c r="B147">
        <v>34753344</v>
      </c>
      <c r="C147">
        <v>34753332</v>
      </c>
      <c r="D147">
        <v>31709544</v>
      </c>
      <c r="E147">
        <v>1</v>
      </c>
      <c r="F147">
        <v>1</v>
      </c>
      <c r="G147">
        <v>1</v>
      </c>
      <c r="H147">
        <v>1</v>
      </c>
      <c r="I147" t="s">
        <v>353</v>
      </c>
      <c r="J147" t="s">
        <v>6</v>
      </c>
      <c r="K147" t="s">
        <v>354</v>
      </c>
      <c r="L147">
        <v>1191</v>
      </c>
      <c r="N147">
        <v>1013</v>
      </c>
      <c r="O147" t="s">
        <v>266</v>
      </c>
      <c r="P147" t="s">
        <v>266</v>
      </c>
      <c r="Q147">
        <v>1</v>
      </c>
      <c r="X147">
        <v>51.01</v>
      </c>
      <c r="Y147">
        <v>0</v>
      </c>
      <c r="Z147">
        <v>0</v>
      </c>
      <c r="AA147">
        <v>0</v>
      </c>
      <c r="AB147">
        <v>9.07</v>
      </c>
      <c r="AC147">
        <v>0</v>
      </c>
      <c r="AD147">
        <v>1</v>
      </c>
      <c r="AE147">
        <v>1</v>
      </c>
      <c r="AF147" t="s">
        <v>6</v>
      </c>
      <c r="AG147">
        <v>51.01</v>
      </c>
      <c r="AH147">
        <v>2</v>
      </c>
      <c r="AI147">
        <v>34753333</v>
      </c>
      <c r="AJ147">
        <v>147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ROW(Source!A68)</f>
        <v>68</v>
      </c>
      <c r="B148">
        <v>34753345</v>
      </c>
      <c r="C148">
        <v>34753332</v>
      </c>
      <c r="D148">
        <v>31709492</v>
      </c>
      <c r="E148">
        <v>1</v>
      </c>
      <c r="F148">
        <v>1</v>
      </c>
      <c r="G148">
        <v>1</v>
      </c>
      <c r="H148">
        <v>1</v>
      </c>
      <c r="I148" t="s">
        <v>267</v>
      </c>
      <c r="J148" t="s">
        <v>6</v>
      </c>
      <c r="K148" t="s">
        <v>268</v>
      </c>
      <c r="L148">
        <v>1191</v>
      </c>
      <c r="N148">
        <v>1013</v>
      </c>
      <c r="O148" t="s">
        <v>266</v>
      </c>
      <c r="P148" t="s">
        <v>266</v>
      </c>
      <c r="Q148">
        <v>1</v>
      </c>
      <c r="X148">
        <v>0.12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2</v>
      </c>
      <c r="AF148" t="s">
        <v>6</v>
      </c>
      <c r="AG148">
        <v>0.12</v>
      </c>
      <c r="AH148">
        <v>2</v>
      </c>
      <c r="AI148">
        <v>34753334</v>
      </c>
      <c r="AJ148">
        <v>148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ROW(Source!A68)</f>
        <v>68</v>
      </c>
      <c r="B149">
        <v>34753346</v>
      </c>
      <c r="C149">
        <v>34753332</v>
      </c>
      <c r="D149">
        <v>31527047</v>
      </c>
      <c r="E149">
        <v>1</v>
      </c>
      <c r="F149">
        <v>1</v>
      </c>
      <c r="G149">
        <v>1</v>
      </c>
      <c r="H149">
        <v>2</v>
      </c>
      <c r="I149" t="s">
        <v>269</v>
      </c>
      <c r="J149" t="s">
        <v>270</v>
      </c>
      <c r="K149" t="s">
        <v>271</v>
      </c>
      <c r="L149">
        <v>1368</v>
      </c>
      <c r="N149">
        <v>1011</v>
      </c>
      <c r="O149" t="s">
        <v>272</v>
      </c>
      <c r="P149" t="s">
        <v>272</v>
      </c>
      <c r="Q149">
        <v>1</v>
      </c>
      <c r="X149">
        <v>0.01</v>
      </c>
      <c r="Y149">
        <v>0</v>
      </c>
      <c r="Z149">
        <v>31.26</v>
      </c>
      <c r="AA149">
        <v>13.5</v>
      </c>
      <c r="AB149">
        <v>0</v>
      </c>
      <c r="AC149">
        <v>0</v>
      </c>
      <c r="AD149">
        <v>1</v>
      </c>
      <c r="AE149">
        <v>0</v>
      </c>
      <c r="AF149" t="s">
        <v>6</v>
      </c>
      <c r="AG149">
        <v>0.01</v>
      </c>
      <c r="AH149">
        <v>2</v>
      </c>
      <c r="AI149">
        <v>34753335</v>
      </c>
      <c r="AJ149">
        <v>149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ROW(Source!A68)</f>
        <v>68</v>
      </c>
      <c r="B150">
        <v>34753347</v>
      </c>
      <c r="C150">
        <v>34753332</v>
      </c>
      <c r="D150">
        <v>31528142</v>
      </c>
      <c r="E150">
        <v>1</v>
      </c>
      <c r="F150">
        <v>1</v>
      </c>
      <c r="G150">
        <v>1</v>
      </c>
      <c r="H150">
        <v>2</v>
      </c>
      <c r="I150" t="s">
        <v>273</v>
      </c>
      <c r="J150" t="s">
        <v>274</v>
      </c>
      <c r="K150" t="s">
        <v>275</v>
      </c>
      <c r="L150">
        <v>1368</v>
      </c>
      <c r="N150">
        <v>1011</v>
      </c>
      <c r="O150" t="s">
        <v>272</v>
      </c>
      <c r="P150" t="s">
        <v>272</v>
      </c>
      <c r="Q150">
        <v>1</v>
      </c>
      <c r="X150">
        <v>0.11</v>
      </c>
      <c r="Y150">
        <v>0</v>
      </c>
      <c r="Z150">
        <v>65.709999999999994</v>
      </c>
      <c r="AA150">
        <v>11.6</v>
      </c>
      <c r="AB150">
        <v>0</v>
      </c>
      <c r="AC150">
        <v>0</v>
      </c>
      <c r="AD150">
        <v>1</v>
      </c>
      <c r="AE150">
        <v>0</v>
      </c>
      <c r="AF150" t="s">
        <v>6</v>
      </c>
      <c r="AG150">
        <v>0.11</v>
      </c>
      <c r="AH150">
        <v>2</v>
      </c>
      <c r="AI150">
        <v>34753336</v>
      </c>
      <c r="AJ150">
        <v>150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ROW(Source!A68)</f>
        <v>68</v>
      </c>
      <c r="B151">
        <v>34753348</v>
      </c>
      <c r="C151">
        <v>34753332</v>
      </c>
      <c r="D151">
        <v>31449791</v>
      </c>
      <c r="E151">
        <v>1</v>
      </c>
      <c r="F151">
        <v>1</v>
      </c>
      <c r="G151">
        <v>1</v>
      </c>
      <c r="H151">
        <v>3</v>
      </c>
      <c r="I151" t="s">
        <v>355</v>
      </c>
      <c r="J151" t="s">
        <v>356</v>
      </c>
      <c r="K151" t="s">
        <v>357</v>
      </c>
      <c r="L151">
        <v>1327</v>
      </c>
      <c r="N151">
        <v>1005</v>
      </c>
      <c r="O151" t="s">
        <v>26</v>
      </c>
      <c r="P151" t="s">
        <v>26</v>
      </c>
      <c r="Q151">
        <v>1</v>
      </c>
      <c r="X151">
        <v>0.84</v>
      </c>
      <c r="Y151">
        <v>72.319999999999993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6</v>
      </c>
      <c r="AG151">
        <v>0.84</v>
      </c>
      <c r="AH151">
        <v>2</v>
      </c>
      <c r="AI151">
        <v>34753337</v>
      </c>
      <c r="AJ151">
        <v>151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ROW(Source!A68)</f>
        <v>68</v>
      </c>
      <c r="B152">
        <v>34753349</v>
      </c>
      <c r="C152">
        <v>34753332</v>
      </c>
      <c r="D152">
        <v>31450127</v>
      </c>
      <c r="E152">
        <v>1</v>
      </c>
      <c r="F152">
        <v>1</v>
      </c>
      <c r="G152">
        <v>1</v>
      </c>
      <c r="H152">
        <v>3</v>
      </c>
      <c r="I152" t="s">
        <v>307</v>
      </c>
      <c r="J152" t="s">
        <v>308</v>
      </c>
      <c r="K152" t="s">
        <v>309</v>
      </c>
      <c r="L152">
        <v>1346</v>
      </c>
      <c r="N152">
        <v>1009</v>
      </c>
      <c r="O152" t="s">
        <v>34</v>
      </c>
      <c r="P152" t="s">
        <v>34</v>
      </c>
      <c r="Q152">
        <v>1</v>
      </c>
      <c r="X152">
        <v>0.31</v>
      </c>
      <c r="Y152">
        <v>1.82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6</v>
      </c>
      <c r="AG152">
        <v>0.31</v>
      </c>
      <c r="AH152">
        <v>2</v>
      </c>
      <c r="AI152">
        <v>34753338</v>
      </c>
      <c r="AJ152">
        <v>152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ROW(Source!A68)</f>
        <v>68</v>
      </c>
      <c r="B153">
        <v>34753350</v>
      </c>
      <c r="C153">
        <v>34753332</v>
      </c>
      <c r="D153">
        <v>31451016</v>
      </c>
      <c r="E153">
        <v>1</v>
      </c>
      <c r="F153">
        <v>1</v>
      </c>
      <c r="G153">
        <v>1</v>
      </c>
      <c r="H153">
        <v>3</v>
      </c>
      <c r="I153" t="s">
        <v>341</v>
      </c>
      <c r="J153" t="s">
        <v>342</v>
      </c>
      <c r="K153" t="s">
        <v>343</v>
      </c>
      <c r="L153">
        <v>1339</v>
      </c>
      <c r="N153">
        <v>1007</v>
      </c>
      <c r="O153" t="s">
        <v>100</v>
      </c>
      <c r="P153" t="s">
        <v>100</v>
      </c>
      <c r="Q153">
        <v>1</v>
      </c>
      <c r="X153">
        <v>2.3999999999999998E-3</v>
      </c>
      <c r="Y153">
        <v>74.58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2.3999999999999998E-3</v>
      </c>
      <c r="AH153">
        <v>2</v>
      </c>
      <c r="AI153">
        <v>34753339</v>
      </c>
      <c r="AJ153">
        <v>153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ROW(Source!A68)</f>
        <v>68</v>
      </c>
      <c r="B154">
        <v>34753351</v>
      </c>
      <c r="C154">
        <v>34753332</v>
      </c>
      <c r="D154">
        <v>31482593</v>
      </c>
      <c r="E154">
        <v>1</v>
      </c>
      <c r="F154">
        <v>1</v>
      </c>
      <c r="G154">
        <v>1</v>
      </c>
      <c r="H154">
        <v>3</v>
      </c>
      <c r="I154" t="s">
        <v>358</v>
      </c>
      <c r="J154" t="s">
        <v>359</v>
      </c>
      <c r="K154" t="s">
        <v>360</v>
      </c>
      <c r="L154">
        <v>1348</v>
      </c>
      <c r="N154">
        <v>1009</v>
      </c>
      <c r="O154" t="s">
        <v>81</v>
      </c>
      <c r="P154" t="s">
        <v>81</v>
      </c>
      <c r="Q154">
        <v>1000</v>
      </c>
      <c r="X154">
        <v>7.4999999999999997E-3</v>
      </c>
      <c r="Y154">
        <v>25764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6</v>
      </c>
      <c r="AG154">
        <v>7.4999999999999997E-3</v>
      </c>
      <c r="AH154">
        <v>2</v>
      </c>
      <c r="AI154">
        <v>34753340</v>
      </c>
      <c r="AJ154">
        <v>154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ROW(Source!A68)</f>
        <v>68</v>
      </c>
      <c r="B155">
        <v>34753352</v>
      </c>
      <c r="C155">
        <v>34753332</v>
      </c>
      <c r="D155">
        <v>31442177</v>
      </c>
      <c r="E155">
        <v>17</v>
      </c>
      <c r="F155">
        <v>1</v>
      </c>
      <c r="G155">
        <v>1</v>
      </c>
      <c r="H155">
        <v>3</v>
      </c>
      <c r="I155" t="s">
        <v>130</v>
      </c>
      <c r="J155" t="s">
        <v>6</v>
      </c>
      <c r="K155" t="s">
        <v>131</v>
      </c>
      <c r="L155">
        <v>1348</v>
      </c>
      <c r="N155">
        <v>1009</v>
      </c>
      <c r="O155" t="s">
        <v>81</v>
      </c>
      <c r="P155" t="s">
        <v>81</v>
      </c>
      <c r="Q155">
        <v>1000</v>
      </c>
      <c r="X155">
        <v>1.8370000000000001E-2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 t="s">
        <v>6</v>
      </c>
      <c r="AG155">
        <v>1.8370000000000001E-2</v>
      </c>
      <c r="AH155">
        <v>2</v>
      </c>
      <c r="AI155">
        <v>34753341</v>
      </c>
      <c r="AJ155">
        <v>155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ROW(Source!A68)</f>
        <v>68</v>
      </c>
      <c r="B156">
        <v>34753353</v>
      </c>
      <c r="C156">
        <v>34753332</v>
      </c>
      <c r="D156">
        <v>31483554</v>
      </c>
      <c r="E156">
        <v>1</v>
      </c>
      <c r="F156">
        <v>1</v>
      </c>
      <c r="G156">
        <v>1</v>
      </c>
      <c r="H156">
        <v>3</v>
      </c>
      <c r="I156" t="s">
        <v>361</v>
      </c>
      <c r="J156" t="s">
        <v>362</v>
      </c>
      <c r="K156" t="s">
        <v>363</v>
      </c>
      <c r="L156">
        <v>1348</v>
      </c>
      <c r="N156">
        <v>1009</v>
      </c>
      <c r="O156" t="s">
        <v>81</v>
      </c>
      <c r="P156" t="s">
        <v>81</v>
      </c>
      <c r="Q156">
        <v>1000</v>
      </c>
      <c r="X156">
        <v>1.1299999999999999E-2</v>
      </c>
      <c r="Y156">
        <v>26230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6</v>
      </c>
      <c r="AG156">
        <v>1.1299999999999999E-2</v>
      </c>
      <c r="AH156">
        <v>2</v>
      </c>
      <c r="AI156">
        <v>34753342</v>
      </c>
      <c r="AJ156">
        <v>156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ROW(Source!A68)</f>
        <v>68</v>
      </c>
      <c r="B157">
        <v>34753354</v>
      </c>
      <c r="C157">
        <v>34753332</v>
      </c>
      <c r="D157">
        <v>31483820</v>
      </c>
      <c r="E157">
        <v>1</v>
      </c>
      <c r="F157">
        <v>1</v>
      </c>
      <c r="G157">
        <v>1</v>
      </c>
      <c r="H157">
        <v>3</v>
      </c>
      <c r="I157" t="s">
        <v>364</v>
      </c>
      <c r="J157" t="s">
        <v>365</v>
      </c>
      <c r="K157" t="s">
        <v>366</v>
      </c>
      <c r="L157">
        <v>1348</v>
      </c>
      <c r="N157">
        <v>1009</v>
      </c>
      <c r="O157" t="s">
        <v>81</v>
      </c>
      <c r="P157" t="s">
        <v>81</v>
      </c>
      <c r="Q157">
        <v>1000</v>
      </c>
      <c r="X157">
        <v>5.0999999999999997E-2</v>
      </c>
      <c r="Y157">
        <v>2898.5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6</v>
      </c>
      <c r="AG157">
        <v>5.0999999999999997E-2</v>
      </c>
      <c r="AH157">
        <v>2</v>
      </c>
      <c r="AI157">
        <v>34753343</v>
      </c>
      <c r="AJ157">
        <v>157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ROW(Source!A69)</f>
        <v>69</v>
      </c>
      <c r="B158">
        <v>34753344</v>
      </c>
      <c r="C158">
        <v>34753332</v>
      </c>
      <c r="D158">
        <v>31709544</v>
      </c>
      <c r="E158">
        <v>1</v>
      </c>
      <c r="F158">
        <v>1</v>
      </c>
      <c r="G158">
        <v>1</v>
      </c>
      <c r="H158">
        <v>1</v>
      </c>
      <c r="I158" t="s">
        <v>353</v>
      </c>
      <c r="J158" t="s">
        <v>6</v>
      </c>
      <c r="K158" t="s">
        <v>354</v>
      </c>
      <c r="L158">
        <v>1191</v>
      </c>
      <c r="N158">
        <v>1013</v>
      </c>
      <c r="O158" t="s">
        <v>266</v>
      </c>
      <c r="P158" t="s">
        <v>266</v>
      </c>
      <c r="Q158">
        <v>1</v>
      </c>
      <c r="X158">
        <v>51.01</v>
      </c>
      <c r="Y158">
        <v>0</v>
      </c>
      <c r="Z158">
        <v>0</v>
      </c>
      <c r="AA158">
        <v>0</v>
      </c>
      <c r="AB158">
        <v>9.07</v>
      </c>
      <c r="AC158">
        <v>0</v>
      </c>
      <c r="AD158">
        <v>1</v>
      </c>
      <c r="AE158">
        <v>1</v>
      </c>
      <c r="AF158" t="s">
        <v>6</v>
      </c>
      <c r="AG158">
        <v>51.01</v>
      </c>
      <c r="AH158">
        <v>2</v>
      </c>
      <c r="AI158">
        <v>34753333</v>
      </c>
      <c r="AJ158">
        <v>158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ROW(Source!A69)</f>
        <v>69</v>
      </c>
      <c r="B159">
        <v>34753345</v>
      </c>
      <c r="C159">
        <v>34753332</v>
      </c>
      <c r="D159">
        <v>31709492</v>
      </c>
      <c r="E159">
        <v>1</v>
      </c>
      <c r="F159">
        <v>1</v>
      </c>
      <c r="G159">
        <v>1</v>
      </c>
      <c r="H159">
        <v>1</v>
      </c>
      <c r="I159" t="s">
        <v>267</v>
      </c>
      <c r="J159" t="s">
        <v>6</v>
      </c>
      <c r="K159" t="s">
        <v>268</v>
      </c>
      <c r="L159">
        <v>1191</v>
      </c>
      <c r="N159">
        <v>1013</v>
      </c>
      <c r="O159" t="s">
        <v>266</v>
      </c>
      <c r="P159" t="s">
        <v>266</v>
      </c>
      <c r="Q159">
        <v>1</v>
      </c>
      <c r="X159">
        <v>0.12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2</v>
      </c>
      <c r="AF159" t="s">
        <v>6</v>
      </c>
      <c r="AG159">
        <v>0.12</v>
      </c>
      <c r="AH159">
        <v>2</v>
      </c>
      <c r="AI159">
        <v>34753334</v>
      </c>
      <c r="AJ159">
        <v>159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ROW(Source!A69)</f>
        <v>69</v>
      </c>
      <c r="B160">
        <v>34753346</v>
      </c>
      <c r="C160">
        <v>34753332</v>
      </c>
      <c r="D160">
        <v>31527047</v>
      </c>
      <c r="E160">
        <v>1</v>
      </c>
      <c r="F160">
        <v>1</v>
      </c>
      <c r="G160">
        <v>1</v>
      </c>
      <c r="H160">
        <v>2</v>
      </c>
      <c r="I160" t="s">
        <v>269</v>
      </c>
      <c r="J160" t="s">
        <v>270</v>
      </c>
      <c r="K160" t="s">
        <v>271</v>
      </c>
      <c r="L160">
        <v>1368</v>
      </c>
      <c r="N160">
        <v>1011</v>
      </c>
      <c r="O160" t="s">
        <v>272</v>
      </c>
      <c r="P160" t="s">
        <v>272</v>
      </c>
      <c r="Q160">
        <v>1</v>
      </c>
      <c r="X160">
        <v>0.01</v>
      </c>
      <c r="Y160">
        <v>0</v>
      </c>
      <c r="Z160">
        <v>31.26</v>
      </c>
      <c r="AA160">
        <v>13.5</v>
      </c>
      <c r="AB160">
        <v>0</v>
      </c>
      <c r="AC160">
        <v>0</v>
      </c>
      <c r="AD160">
        <v>1</v>
      </c>
      <c r="AE160">
        <v>0</v>
      </c>
      <c r="AF160" t="s">
        <v>6</v>
      </c>
      <c r="AG160">
        <v>0.01</v>
      </c>
      <c r="AH160">
        <v>2</v>
      </c>
      <c r="AI160">
        <v>34753335</v>
      </c>
      <c r="AJ160">
        <v>160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ROW(Source!A69)</f>
        <v>69</v>
      </c>
      <c r="B161">
        <v>34753347</v>
      </c>
      <c r="C161">
        <v>34753332</v>
      </c>
      <c r="D161">
        <v>31528142</v>
      </c>
      <c r="E161">
        <v>1</v>
      </c>
      <c r="F161">
        <v>1</v>
      </c>
      <c r="G161">
        <v>1</v>
      </c>
      <c r="H161">
        <v>2</v>
      </c>
      <c r="I161" t="s">
        <v>273</v>
      </c>
      <c r="J161" t="s">
        <v>274</v>
      </c>
      <c r="K161" t="s">
        <v>275</v>
      </c>
      <c r="L161">
        <v>1368</v>
      </c>
      <c r="N161">
        <v>1011</v>
      </c>
      <c r="O161" t="s">
        <v>272</v>
      </c>
      <c r="P161" t="s">
        <v>272</v>
      </c>
      <c r="Q161">
        <v>1</v>
      </c>
      <c r="X161">
        <v>0.11</v>
      </c>
      <c r="Y161">
        <v>0</v>
      </c>
      <c r="Z161">
        <v>65.709999999999994</v>
      </c>
      <c r="AA161">
        <v>11.6</v>
      </c>
      <c r="AB161">
        <v>0</v>
      </c>
      <c r="AC161">
        <v>0</v>
      </c>
      <c r="AD161">
        <v>1</v>
      </c>
      <c r="AE161">
        <v>0</v>
      </c>
      <c r="AF161" t="s">
        <v>6</v>
      </c>
      <c r="AG161">
        <v>0.11</v>
      </c>
      <c r="AH161">
        <v>2</v>
      </c>
      <c r="AI161">
        <v>34753336</v>
      </c>
      <c r="AJ161">
        <v>161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ROW(Source!A69)</f>
        <v>69</v>
      </c>
      <c r="B162">
        <v>34753348</v>
      </c>
      <c r="C162">
        <v>34753332</v>
      </c>
      <c r="D162">
        <v>31449791</v>
      </c>
      <c r="E162">
        <v>1</v>
      </c>
      <c r="F162">
        <v>1</v>
      </c>
      <c r="G162">
        <v>1</v>
      </c>
      <c r="H162">
        <v>3</v>
      </c>
      <c r="I162" t="s">
        <v>355</v>
      </c>
      <c r="J162" t="s">
        <v>356</v>
      </c>
      <c r="K162" t="s">
        <v>357</v>
      </c>
      <c r="L162">
        <v>1327</v>
      </c>
      <c r="N162">
        <v>1005</v>
      </c>
      <c r="O162" t="s">
        <v>26</v>
      </c>
      <c r="P162" t="s">
        <v>26</v>
      </c>
      <c r="Q162">
        <v>1</v>
      </c>
      <c r="X162">
        <v>0.84</v>
      </c>
      <c r="Y162">
        <v>72.319999999999993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6</v>
      </c>
      <c r="AG162">
        <v>0.84</v>
      </c>
      <c r="AH162">
        <v>2</v>
      </c>
      <c r="AI162">
        <v>34753337</v>
      </c>
      <c r="AJ162">
        <v>162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ROW(Source!A69)</f>
        <v>69</v>
      </c>
      <c r="B163">
        <v>34753349</v>
      </c>
      <c r="C163">
        <v>34753332</v>
      </c>
      <c r="D163">
        <v>31450127</v>
      </c>
      <c r="E163">
        <v>1</v>
      </c>
      <c r="F163">
        <v>1</v>
      </c>
      <c r="G163">
        <v>1</v>
      </c>
      <c r="H163">
        <v>3</v>
      </c>
      <c r="I163" t="s">
        <v>307</v>
      </c>
      <c r="J163" t="s">
        <v>308</v>
      </c>
      <c r="K163" t="s">
        <v>309</v>
      </c>
      <c r="L163">
        <v>1346</v>
      </c>
      <c r="N163">
        <v>1009</v>
      </c>
      <c r="O163" t="s">
        <v>34</v>
      </c>
      <c r="P163" t="s">
        <v>34</v>
      </c>
      <c r="Q163">
        <v>1</v>
      </c>
      <c r="X163">
        <v>0.31</v>
      </c>
      <c r="Y163">
        <v>1.82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6</v>
      </c>
      <c r="AG163">
        <v>0.31</v>
      </c>
      <c r="AH163">
        <v>2</v>
      </c>
      <c r="AI163">
        <v>34753338</v>
      </c>
      <c r="AJ163">
        <v>163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ROW(Source!A69)</f>
        <v>69</v>
      </c>
      <c r="B164">
        <v>34753350</v>
      </c>
      <c r="C164">
        <v>34753332</v>
      </c>
      <c r="D164">
        <v>31451016</v>
      </c>
      <c r="E164">
        <v>1</v>
      </c>
      <c r="F164">
        <v>1</v>
      </c>
      <c r="G164">
        <v>1</v>
      </c>
      <c r="H164">
        <v>3</v>
      </c>
      <c r="I164" t="s">
        <v>341</v>
      </c>
      <c r="J164" t="s">
        <v>342</v>
      </c>
      <c r="K164" t="s">
        <v>343</v>
      </c>
      <c r="L164">
        <v>1339</v>
      </c>
      <c r="N164">
        <v>1007</v>
      </c>
      <c r="O164" t="s">
        <v>100</v>
      </c>
      <c r="P164" t="s">
        <v>100</v>
      </c>
      <c r="Q164">
        <v>1</v>
      </c>
      <c r="X164">
        <v>2.3999999999999998E-3</v>
      </c>
      <c r="Y164">
        <v>74.58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6</v>
      </c>
      <c r="AG164">
        <v>2.3999999999999998E-3</v>
      </c>
      <c r="AH164">
        <v>2</v>
      </c>
      <c r="AI164">
        <v>34753339</v>
      </c>
      <c r="AJ164">
        <v>164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ROW(Source!A69)</f>
        <v>69</v>
      </c>
      <c r="B165">
        <v>34753351</v>
      </c>
      <c r="C165">
        <v>34753332</v>
      </c>
      <c r="D165">
        <v>31482593</v>
      </c>
      <c r="E165">
        <v>1</v>
      </c>
      <c r="F165">
        <v>1</v>
      </c>
      <c r="G165">
        <v>1</v>
      </c>
      <c r="H165">
        <v>3</v>
      </c>
      <c r="I165" t="s">
        <v>358</v>
      </c>
      <c r="J165" t="s">
        <v>359</v>
      </c>
      <c r="K165" t="s">
        <v>360</v>
      </c>
      <c r="L165">
        <v>1348</v>
      </c>
      <c r="N165">
        <v>1009</v>
      </c>
      <c r="O165" t="s">
        <v>81</v>
      </c>
      <c r="P165" t="s">
        <v>81</v>
      </c>
      <c r="Q165">
        <v>1000</v>
      </c>
      <c r="X165">
        <v>7.4999999999999997E-3</v>
      </c>
      <c r="Y165">
        <v>25764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6</v>
      </c>
      <c r="AG165">
        <v>7.4999999999999997E-3</v>
      </c>
      <c r="AH165">
        <v>2</v>
      </c>
      <c r="AI165">
        <v>34753340</v>
      </c>
      <c r="AJ165">
        <v>165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ROW(Source!A69)</f>
        <v>69</v>
      </c>
      <c r="B166">
        <v>34753352</v>
      </c>
      <c r="C166">
        <v>34753332</v>
      </c>
      <c r="D166">
        <v>31442177</v>
      </c>
      <c r="E166">
        <v>17</v>
      </c>
      <c r="F166">
        <v>1</v>
      </c>
      <c r="G166">
        <v>1</v>
      </c>
      <c r="H166">
        <v>3</v>
      </c>
      <c r="I166" t="s">
        <v>130</v>
      </c>
      <c r="J166" t="s">
        <v>6</v>
      </c>
      <c r="K166" t="s">
        <v>131</v>
      </c>
      <c r="L166">
        <v>1348</v>
      </c>
      <c r="N166">
        <v>1009</v>
      </c>
      <c r="O166" t="s">
        <v>81</v>
      </c>
      <c r="P166" t="s">
        <v>81</v>
      </c>
      <c r="Q166">
        <v>1000</v>
      </c>
      <c r="X166">
        <v>1.8370000000000001E-2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 t="s">
        <v>6</v>
      </c>
      <c r="AG166">
        <v>1.8370000000000001E-2</v>
      </c>
      <c r="AH166">
        <v>2</v>
      </c>
      <c r="AI166">
        <v>34753341</v>
      </c>
      <c r="AJ166">
        <v>166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ROW(Source!A69)</f>
        <v>69</v>
      </c>
      <c r="B167">
        <v>34753353</v>
      </c>
      <c r="C167">
        <v>34753332</v>
      </c>
      <c r="D167">
        <v>31483554</v>
      </c>
      <c r="E167">
        <v>1</v>
      </c>
      <c r="F167">
        <v>1</v>
      </c>
      <c r="G167">
        <v>1</v>
      </c>
      <c r="H167">
        <v>3</v>
      </c>
      <c r="I167" t="s">
        <v>361</v>
      </c>
      <c r="J167" t="s">
        <v>362</v>
      </c>
      <c r="K167" t="s">
        <v>363</v>
      </c>
      <c r="L167">
        <v>1348</v>
      </c>
      <c r="N167">
        <v>1009</v>
      </c>
      <c r="O167" t="s">
        <v>81</v>
      </c>
      <c r="P167" t="s">
        <v>81</v>
      </c>
      <c r="Q167">
        <v>1000</v>
      </c>
      <c r="X167">
        <v>1.1299999999999999E-2</v>
      </c>
      <c r="Y167">
        <v>26230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6</v>
      </c>
      <c r="AG167">
        <v>1.1299999999999999E-2</v>
      </c>
      <c r="AH167">
        <v>2</v>
      </c>
      <c r="AI167">
        <v>34753342</v>
      </c>
      <c r="AJ167">
        <v>167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ROW(Source!A69)</f>
        <v>69</v>
      </c>
      <c r="B168">
        <v>34753354</v>
      </c>
      <c r="C168">
        <v>34753332</v>
      </c>
      <c r="D168">
        <v>31483820</v>
      </c>
      <c r="E168">
        <v>1</v>
      </c>
      <c r="F168">
        <v>1</v>
      </c>
      <c r="G168">
        <v>1</v>
      </c>
      <c r="H168">
        <v>3</v>
      </c>
      <c r="I168" t="s">
        <v>364</v>
      </c>
      <c r="J168" t="s">
        <v>365</v>
      </c>
      <c r="K168" t="s">
        <v>366</v>
      </c>
      <c r="L168">
        <v>1348</v>
      </c>
      <c r="N168">
        <v>1009</v>
      </c>
      <c r="O168" t="s">
        <v>81</v>
      </c>
      <c r="P168" t="s">
        <v>81</v>
      </c>
      <c r="Q168">
        <v>1000</v>
      </c>
      <c r="X168">
        <v>5.0999999999999997E-2</v>
      </c>
      <c r="Y168">
        <v>2898.5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6</v>
      </c>
      <c r="AG168">
        <v>5.0999999999999997E-2</v>
      </c>
      <c r="AH168">
        <v>2</v>
      </c>
      <c r="AI168">
        <v>34753343</v>
      </c>
      <c r="AJ168">
        <v>168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ROW(Source!A72)</f>
        <v>72</v>
      </c>
      <c r="B169">
        <v>34753368</v>
      </c>
      <c r="C169">
        <v>34753356</v>
      </c>
      <c r="D169">
        <v>31709544</v>
      </c>
      <c r="E169">
        <v>1</v>
      </c>
      <c r="F169">
        <v>1</v>
      </c>
      <c r="G169">
        <v>1</v>
      </c>
      <c r="H169">
        <v>1</v>
      </c>
      <c r="I169" t="s">
        <v>353</v>
      </c>
      <c r="J169" t="s">
        <v>6</v>
      </c>
      <c r="K169" t="s">
        <v>354</v>
      </c>
      <c r="L169">
        <v>1191</v>
      </c>
      <c r="N169">
        <v>1013</v>
      </c>
      <c r="O169" t="s">
        <v>266</v>
      </c>
      <c r="P169" t="s">
        <v>266</v>
      </c>
      <c r="Q169">
        <v>1</v>
      </c>
      <c r="X169">
        <v>62.7</v>
      </c>
      <c r="Y169">
        <v>0</v>
      </c>
      <c r="Z169">
        <v>0</v>
      </c>
      <c r="AA169">
        <v>0</v>
      </c>
      <c r="AB169">
        <v>9.07</v>
      </c>
      <c r="AC169">
        <v>0</v>
      </c>
      <c r="AD169">
        <v>1</v>
      </c>
      <c r="AE169">
        <v>1</v>
      </c>
      <c r="AF169" t="s">
        <v>6</v>
      </c>
      <c r="AG169">
        <v>62.7</v>
      </c>
      <c r="AH169">
        <v>2</v>
      </c>
      <c r="AI169">
        <v>34753357</v>
      </c>
      <c r="AJ169">
        <v>169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ROW(Source!A72)</f>
        <v>72</v>
      </c>
      <c r="B170">
        <v>34753369</v>
      </c>
      <c r="C170">
        <v>34753356</v>
      </c>
      <c r="D170">
        <v>31709492</v>
      </c>
      <c r="E170">
        <v>1</v>
      </c>
      <c r="F170">
        <v>1</v>
      </c>
      <c r="G170">
        <v>1</v>
      </c>
      <c r="H170">
        <v>1</v>
      </c>
      <c r="I170" t="s">
        <v>267</v>
      </c>
      <c r="J170" t="s">
        <v>6</v>
      </c>
      <c r="K170" t="s">
        <v>268</v>
      </c>
      <c r="L170">
        <v>1191</v>
      </c>
      <c r="N170">
        <v>1013</v>
      </c>
      <c r="O170" t="s">
        <v>266</v>
      </c>
      <c r="P170" t="s">
        <v>266</v>
      </c>
      <c r="Q170">
        <v>1</v>
      </c>
      <c r="X170">
        <v>0.13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2</v>
      </c>
      <c r="AF170" t="s">
        <v>6</v>
      </c>
      <c r="AG170">
        <v>0.13</v>
      </c>
      <c r="AH170">
        <v>2</v>
      </c>
      <c r="AI170">
        <v>34753358</v>
      </c>
      <c r="AJ170">
        <v>170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ROW(Source!A72)</f>
        <v>72</v>
      </c>
      <c r="B171">
        <v>34753370</v>
      </c>
      <c r="C171">
        <v>34753356</v>
      </c>
      <c r="D171">
        <v>31527047</v>
      </c>
      <c r="E171">
        <v>1</v>
      </c>
      <c r="F171">
        <v>1</v>
      </c>
      <c r="G171">
        <v>1</v>
      </c>
      <c r="H171">
        <v>2</v>
      </c>
      <c r="I171" t="s">
        <v>269</v>
      </c>
      <c r="J171" t="s">
        <v>270</v>
      </c>
      <c r="K171" t="s">
        <v>271</v>
      </c>
      <c r="L171">
        <v>1368</v>
      </c>
      <c r="N171">
        <v>1011</v>
      </c>
      <c r="O171" t="s">
        <v>272</v>
      </c>
      <c r="P171" t="s">
        <v>272</v>
      </c>
      <c r="Q171">
        <v>1</v>
      </c>
      <c r="X171">
        <v>0.02</v>
      </c>
      <c r="Y171">
        <v>0</v>
      </c>
      <c r="Z171">
        <v>31.26</v>
      </c>
      <c r="AA171">
        <v>13.5</v>
      </c>
      <c r="AB171">
        <v>0</v>
      </c>
      <c r="AC171">
        <v>0</v>
      </c>
      <c r="AD171">
        <v>1</v>
      </c>
      <c r="AE171">
        <v>0</v>
      </c>
      <c r="AF171" t="s">
        <v>6</v>
      </c>
      <c r="AG171">
        <v>0.02</v>
      </c>
      <c r="AH171">
        <v>2</v>
      </c>
      <c r="AI171">
        <v>34753359</v>
      </c>
      <c r="AJ171">
        <v>171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ROW(Source!A72)</f>
        <v>72</v>
      </c>
      <c r="B172">
        <v>34753371</v>
      </c>
      <c r="C172">
        <v>34753356</v>
      </c>
      <c r="D172">
        <v>31528142</v>
      </c>
      <c r="E172">
        <v>1</v>
      </c>
      <c r="F172">
        <v>1</v>
      </c>
      <c r="G172">
        <v>1</v>
      </c>
      <c r="H172">
        <v>2</v>
      </c>
      <c r="I172" t="s">
        <v>273</v>
      </c>
      <c r="J172" t="s">
        <v>274</v>
      </c>
      <c r="K172" t="s">
        <v>275</v>
      </c>
      <c r="L172">
        <v>1368</v>
      </c>
      <c r="N172">
        <v>1011</v>
      </c>
      <c r="O172" t="s">
        <v>272</v>
      </c>
      <c r="P172" t="s">
        <v>272</v>
      </c>
      <c r="Q172">
        <v>1</v>
      </c>
      <c r="X172">
        <v>0.11</v>
      </c>
      <c r="Y172">
        <v>0</v>
      </c>
      <c r="Z172">
        <v>65.709999999999994</v>
      </c>
      <c r="AA172">
        <v>11.6</v>
      </c>
      <c r="AB172">
        <v>0</v>
      </c>
      <c r="AC172">
        <v>0</v>
      </c>
      <c r="AD172">
        <v>1</v>
      </c>
      <c r="AE172">
        <v>0</v>
      </c>
      <c r="AF172" t="s">
        <v>6</v>
      </c>
      <c r="AG172">
        <v>0.11</v>
      </c>
      <c r="AH172">
        <v>2</v>
      </c>
      <c r="AI172">
        <v>34753360</v>
      </c>
      <c r="AJ172">
        <v>172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ROW(Source!A72)</f>
        <v>72</v>
      </c>
      <c r="B173">
        <v>34753372</v>
      </c>
      <c r="C173">
        <v>34753356</v>
      </c>
      <c r="D173">
        <v>31449791</v>
      </c>
      <c r="E173">
        <v>1</v>
      </c>
      <c r="F173">
        <v>1</v>
      </c>
      <c r="G173">
        <v>1</v>
      </c>
      <c r="H173">
        <v>3</v>
      </c>
      <c r="I173" t="s">
        <v>355</v>
      </c>
      <c r="J173" t="s">
        <v>356</v>
      </c>
      <c r="K173" t="s">
        <v>357</v>
      </c>
      <c r="L173">
        <v>1327</v>
      </c>
      <c r="N173">
        <v>1005</v>
      </c>
      <c r="O173" t="s">
        <v>26</v>
      </c>
      <c r="P173" t="s">
        <v>26</v>
      </c>
      <c r="Q173">
        <v>1</v>
      </c>
      <c r="X173">
        <v>0.84</v>
      </c>
      <c r="Y173">
        <v>72.319999999999993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6</v>
      </c>
      <c r="AG173">
        <v>0.84</v>
      </c>
      <c r="AH173">
        <v>2</v>
      </c>
      <c r="AI173">
        <v>34753361</v>
      </c>
      <c r="AJ173">
        <v>173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ROW(Source!A72)</f>
        <v>72</v>
      </c>
      <c r="B174">
        <v>34753373</v>
      </c>
      <c r="C174">
        <v>34753356</v>
      </c>
      <c r="D174">
        <v>31450127</v>
      </c>
      <c r="E174">
        <v>1</v>
      </c>
      <c r="F174">
        <v>1</v>
      </c>
      <c r="G174">
        <v>1</v>
      </c>
      <c r="H174">
        <v>3</v>
      </c>
      <c r="I174" t="s">
        <v>307</v>
      </c>
      <c r="J174" t="s">
        <v>308</v>
      </c>
      <c r="K174" t="s">
        <v>309</v>
      </c>
      <c r="L174">
        <v>1346</v>
      </c>
      <c r="N174">
        <v>1009</v>
      </c>
      <c r="O174" t="s">
        <v>34</v>
      </c>
      <c r="P174" t="s">
        <v>34</v>
      </c>
      <c r="Q174">
        <v>1</v>
      </c>
      <c r="X174">
        <v>0.31</v>
      </c>
      <c r="Y174">
        <v>1.82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6</v>
      </c>
      <c r="AG174">
        <v>0.31</v>
      </c>
      <c r="AH174">
        <v>2</v>
      </c>
      <c r="AI174">
        <v>34753362</v>
      </c>
      <c r="AJ174">
        <v>174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ROW(Source!A72)</f>
        <v>72</v>
      </c>
      <c r="B175">
        <v>34753374</v>
      </c>
      <c r="C175">
        <v>34753356</v>
      </c>
      <c r="D175">
        <v>31451016</v>
      </c>
      <c r="E175">
        <v>1</v>
      </c>
      <c r="F175">
        <v>1</v>
      </c>
      <c r="G175">
        <v>1</v>
      </c>
      <c r="H175">
        <v>3</v>
      </c>
      <c r="I175" t="s">
        <v>341</v>
      </c>
      <c r="J175" t="s">
        <v>342</v>
      </c>
      <c r="K175" t="s">
        <v>343</v>
      </c>
      <c r="L175">
        <v>1339</v>
      </c>
      <c r="N175">
        <v>1007</v>
      </c>
      <c r="O175" t="s">
        <v>100</v>
      </c>
      <c r="P175" t="s">
        <v>100</v>
      </c>
      <c r="Q175">
        <v>1</v>
      </c>
      <c r="X175">
        <v>2.3999999999999998E-3</v>
      </c>
      <c r="Y175">
        <v>74.58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6</v>
      </c>
      <c r="AG175">
        <v>2.3999999999999998E-3</v>
      </c>
      <c r="AH175">
        <v>2</v>
      </c>
      <c r="AI175">
        <v>34753363</v>
      </c>
      <c r="AJ175">
        <v>175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ROW(Source!A72)</f>
        <v>72</v>
      </c>
      <c r="B176">
        <v>34753375</v>
      </c>
      <c r="C176">
        <v>34753356</v>
      </c>
      <c r="D176">
        <v>31482593</v>
      </c>
      <c r="E176">
        <v>1</v>
      </c>
      <c r="F176">
        <v>1</v>
      </c>
      <c r="G176">
        <v>1</v>
      </c>
      <c r="H176">
        <v>3</v>
      </c>
      <c r="I176" t="s">
        <v>358</v>
      </c>
      <c r="J176" t="s">
        <v>359</v>
      </c>
      <c r="K176" t="s">
        <v>360</v>
      </c>
      <c r="L176">
        <v>1348</v>
      </c>
      <c r="N176">
        <v>1009</v>
      </c>
      <c r="O176" t="s">
        <v>81</v>
      </c>
      <c r="P176" t="s">
        <v>81</v>
      </c>
      <c r="Q176">
        <v>1000</v>
      </c>
      <c r="X176">
        <v>8.8999999999999999E-3</v>
      </c>
      <c r="Y176">
        <v>25764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6</v>
      </c>
      <c r="AG176">
        <v>8.8999999999999999E-3</v>
      </c>
      <c r="AH176">
        <v>2</v>
      </c>
      <c r="AI176">
        <v>34753364</v>
      </c>
      <c r="AJ176">
        <v>176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ROW(Source!A72)</f>
        <v>72</v>
      </c>
      <c r="B177">
        <v>34753376</v>
      </c>
      <c r="C177">
        <v>34753356</v>
      </c>
      <c r="D177">
        <v>31442177</v>
      </c>
      <c r="E177">
        <v>17</v>
      </c>
      <c r="F177">
        <v>1</v>
      </c>
      <c r="G177">
        <v>1</v>
      </c>
      <c r="H177">
        <v>3</v>
      </c>
      <c r="I177" t="s">
        <v>130</v>
      </c>
      <c r="J177" t="s">
        <v>6</v>
      </c>
      <c r="K177" t="s">
        <v>131</v>
      </c>
      <c r="L177">
        <v>1348</v>
      </c>
      <c r="N177">
        <v>1009</v>
      </c>
      <c r="O177" t="s">
        <v>81</v>
      </c>
      <c r="P177" t="s">
        <v>81</v>
      </c>
      <c r="Q177">
        <v>1000</v>
      </c>
      <c r="X177">
        <v>2.1000000000000001E-2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 t="s">
        <v>6</v>
      </c>
      <c r="AG177">
        <v>2.1000000000000001E-2</v>
      </c>
      <c r="AH177">
        <v>2</v>
      </c>
      <c r="AI177">
        <v>34753365</v>
      </c>
      <c r="AJ177">
        <v>177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ROW(Source!A72)</f>
        <v>72</v>
      </c>
      <c r="B178">
        <v>34753377</v>
      </c>
      <c r="C178">
        <v>34753356</v>
      </c>
      <c r="D178">
        <v>31483554</v>
      </c>
      <c r="E178">
        <v>1</v>
      </c>
      <c r="F178">
        <v>1</v>
      </c>
      <c r="G178">
        <v>1</v>
      </c>
      <c r="H178">
        <v>3</v>
      </c>
      <c r="I178" t="s">
        <v>361</v>
      </c>
      <c r="J178" t="s">
        <v>362</v>
      </c>
      <c r="K178" t="s">
        <v>363</v>
      </c>
      <c r="L178">
        <v>1348</v>
      </c>
      <c r="N178">
        <v>1009</v>
      </c>
      <c r="O178" t="s">
        <v>81</v>
      </c>
      <c r="P178" t="s">
        <v>81</v>
      </c>
      <c r="Q178">
        <v>1000</v>
      </c>
      <c r="X178">
        <v>1.2999999999999999E-2</v>
      </c>
      <c r="Y178">
        <v>26230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6</v>
      </c>
      <c r="AG178">
        <v>1.2999999999999999E-2</v>
      </c>
      <c r="AH178">
        <v>2</v>
      </c>
      <c r="AI178">
        <v>34753366</v>
      </c>
      <c r="AJ178">
        <v>178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ROW(Source!A72)</f>
        <v>72</v>
      </c>
      <c r="B179">
        <v>34753378</v>
      </c>
      <c r="C179">
        <v>34753356</v>
      </c>
      <c r="D179">
        <v>31483820</v>
      </c>
      <c r="E179">
        <v>1</v>
      </c>
      <c r="F179">
        <v>1</v>
      </c>
      <c r="G179">
        <v>1</v>
      </c>
      <c r="H179">
        <v>3</v>
      </c>
      <c r="I179" t="s">
        <v>364</v>
      </c>
      <c r="J179" t="s">
        <v>365</v>
      </c>
      <c r="K179" t="s">
        <v>366</v>
      </c>
      <c r="L179">
        <v>1348</v>
      </c>
      <c r="N179">
        <v>1009</v>
      </c>
      <c r="O179" t="s">
        <v>81</v>
      </c>
      <c r="P179" t="s">
        <v>81</v>
      </c>
      <c r="Q179">
        <v>1000</v>
      </c>
      <c r="X179">
        <v>5.5E-2</v>
      </c>
      <c r="Y179">
        <v>2898.5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6</v>
      </c>
      <c r="AG179">
        <v>5.5E-2</v>
      </c>
      <c r="AH179">
        <v>2</v>
      </c>
      <c r="AI179">
        <v>34753367</v>
      </c>
      <c r="AJ179">
        <v>179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ROW(Source!A73)</f>
        <v>73</v>
      </c>
      <c r="B180">
        <v>34753368</v>
      </c>
      <c r="C180">
        <v>34753356</v>
      </c>
      <c r="D180">
        <v>31709544</v>
      </c>
      <c r="E180">
        <v>1</v>
      </c>
      <c r="F180">
        <v>1</v>
      </c>
      <c r="G180">
        <v>1</v>
      </c>
      <c r="H180">
        <v>1</v>
      </c>
      <c r="I180" t="s">
        <v>353</v>
      </c>
      <c r="J180" t="s">
        <v>6</v>
      </c>
      <c r="K180" t="s">
        <v>354</v>
      </c>
      <c r="L180">
        <v>1191</v>
      </c>
      <c r="N180">
        <v>1013</v>
      </c>
      <c r="O180" t="s">
        <v>266</v>
      </c>
      <c r="P180" t="s">
        <v>266</v>
      </c>
      <c r="Q180">
        <v>1</v>
      </c>
      <c r="X180">
        <v>62.7</v>
      </c>
      <c r="Y180">
        <v>0</v>
      </c>
      <c r="Z180">
        <v>0</v>
      </c>
      <c r="AA180">
        <v>0</v>
      </c>
      <c r="AB180">
        <v>9.07</v>
      </c>
      <c r="AC180">
        <v>0</v>
      </c>
      <c r="AD180">
        <v>1</v>
      </c>
      <c r="AE180">
        <v>1</v>
      </c>
      <c r="AF180" t="s">
        <v>6</v>
      </c>
      <c r="AG180">
        <v>62.7</v>
      </c>
      <c r="AH180">
        <v>2</v>
      </c>
      <c r="AI180">
        <v>34753357</v>
      </c>
      <c r="AJ180">
        <v>180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ROW(Source!A73)</f>
        <v>73</v>
      </c>
      <c r="B181">
        <v>34753369</v>
      </c>
      <c r="C181">
        <v>34753356</v>
      </c>
      <c r="D181">
        <v>31709492</v>
      </c>
      <c r="E181">
        <v>1</v>
      </c>
      <c r="F181">
        <v>1</v>
      </c>
      <c r="G181">
        <v>1</v>
      </c>
      <c r="H181">
        <v>1</v>
      </c>
      <c r="I181" t="s">
        <v>267</v>
      </c>
      <c r="J181" t="s">
        <v>6</v>
      </c>
      <c r="K181" t="s">
        <v>268</v>
      </c>
      <c r="L181">
        <v>1191</v>
      </c>
      <c r="N181">
        <v>1013</v>
      </c>
      <c r="O181" t="s">
        <v>266</v>
      </c>
      <c r="P181" t="s">
        <v>266</v>
      </c>
      <c r="Q181">
        <v>1</v>
      </c>
      <c r="X181">
        <v>0.13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2</v>
      </c>
      <c r="AF181" t="s">
        <v>6</v>
      </c>
      <c r="AG181">
        <v>0.13</v>
      </c>
      <c r="AH181">
        <v>2</v>
      </c>
      <c r="AI181">
        <v>34753358</v>
      </c>
      <c r="AJ181">
        <v>181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ROW(Source!A73)</f>
        <v>73</v>
      </c>
      <c r="B182">
        <v>34753370</v>
      </c>
      <c r="C182">
        <v>34753356</v>
      </c>
      <c r="D182">
        <v>31527047</v>
      </c>
      <c r="E182">
        <v>1</v>
      </c>
      <c r="F182">
        <v>1</v>
      </c>
      <c r="G182">
        <v>1</v>
      </c>
      <c r="H182">
        <v>2</v>
      </c>
      <c r="I182" t="s">
        <v>269</v>
      </c>
      <c r="J182" t="s">
        <v>270</v>
      </c>
      <c r="K182" t="s">
        <v>271</v>
      </c>
      <c r="L182">
        <v>1368</v>
      </c>
      <c r="N182">
        <v>1011</v>
      </c>
      <c r="O182" t="s">
        <v>272</v>
      </c>
      <c r="P182" t="s">
        <v>272</v>
      </c>
      <c r="Q182">
        <v>1</v>
      </c>
      <c r="X182">
        <v>0.02</v>
      </c>
      <c r="Y182">
        <v>0</v>
      </c>
      <c r="Z182">
        <v>31.26</v>
      </c>
      <c r="AA182">
        <v>13.5</v>
      </c>
      <c r="AB182">
        <v>0</v>
      </c>
      <c r="AC182">
        <v>0</v>
      </c>
      <c r="AD182">
        <v>1</v>
      </c>
      <c r="AE182">
        <v>0</v>
      </c>
      <c r="AF182" t="s">
        <v>6</v>
      </c>
      <c r="AG182">
        <v>0.02</v>
      </c>
      <c r="AH182">
        <v>2</v>
      </c>
      <c r="AI182">
        <v>34753359</v>
      </c>
      <c r="AJ182">
        <v>182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ROW(Source!A73)</f>
        <v>73</v>
      </c>
      <c r="B183">
        <v>34753371</v>
      </c>
      <c r="C183">
        <v>34753356</v>
      </c>
      <c r="D183">
        <v>31528142</v>
      </c>
      <c r="E183">
        <v>1</v>
      </c>
      <c r="F183">
        <v>1</v>
      </c>
      <c r="G183">
        <v>1</v>
      </c>
      <c r="H183">
        <v>2</v>
      </c>
      <c r="I183" t="s">
        <v>273</v>
      </c>
      <c r="J183" t="s">
        <v>274</v>
      </c>
      <c r="K183" t="s">
        <v>275</v>
      </c>
      <c r="L183">
        <v>1368</v>
      </c>
      <c r="N183">
        <v>1011</v>
      </c>
      <c r="O183" t="s">
        <v>272</v>
      </c>
      <c r="P183" t="s">
        <v>272</v>
      </c>
      <c r="Q183">
        <v>1</v>
      </c>
      <c r="X183">
        <v>0.11</v>
      </c>
      <c r="Y183">
        <v>0</v>
      </c>
      <c r="Z183">
        <v>65.709999999999994</v>
      </c>
      <c r="AA183">
        <v>11.6</v>
      </c>
      <c r="AB183">
        <v>0</v>
      </c>
      <c r="AC183">
        <v>0</v>
      </c>
      <c r="AD183">
        <v>1</v>
      </c>
      <c r="AE183">
        <v>0</v>
      </c>
      <c r="AF183" t="s">
        <v>6</v>
      </c>
      <c r="AG183">
        <v>0.11</v>
      </c>
      <c r="AH183">
        <v>2</v>
      </c>
      <c r="AI183">
        <v>34753360</v>
      </c>
      <c r="AJ183">
        <v>183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ROW(Source!A73)</f>
        <v>73</v>
      </c>
      <c r="B184">
        <v>34753372</v>
      </c>
      <c r="C184">
        <v>34753356</v>
      </c>
      <c r="D184">
        <v>31449791</v>
      </c>
      <c r="E184">
        <v>1</v>
      </c>
      <c r="F184">
        <v>1</v>
      </c>
      <c r="G184">
        <v>1</v>
      </c>
      <c r="H184">
        <v>3</v>
      </c>
      <c r="I184" t="s">
        <v>355</v>
      </c>
      <c r="J184" t="s">
        <v>356</v>
      </c>
      <c r="K184" t="s">
        <v>357</v>
      </c>
      <c r="L184">
        <v>1327</v>
      </c>
      <c r="N184">
        <v>1005</v>
      </c>
      <c r="O184" t="s">
        <v>26</v>
      </c>
      <c r="P184" t="s">
        <v>26</v>
      </c>
      <c r="Q184">
        <v>1</v>
      </c>
      <c r="X184">
        <v>0.84</v>
      </c>
      <c r="Y184">
        <v>72.319999999999993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6</v>
      </c>
      <c r="AG184">
        <v>0.84</v>
      </c>
      <c r="AH184">
        <v>2</v>
      </c>
      <c r="AI184">
        <v>34753361</v>
      </c>
      <c r="AJ184">
        <v>184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ROW(Source!A73)</f>
        <v>73</v>
      </c>
      <c r="B185">
        <v>34753373</v>
      </c>
      <c r="C185">
        <v>34753356</v>
      </c>
      <c r="D185">
        <v>31450127</v>
      </c>
      <c r="E185">
        <v>1</v>
      </c>
      <c r="F185">
        <v>1</v>
      </c>
      <c r="G185">
        <v>1</v>
      </c>
      <c r="H185">
        <v>3</v>
      </c>
      <c r="I185" t="s">
        <v>307</v>
      </c>
      <c r="J185" t="s">
        <v>308</v>
      </c>
      <c r="K185" t="s">
        <v>309</v>
      </c>
      <c r="L185">
        <v>1346</v>
      </c>
      <c r="N185">
        <v>1009</v>
      </c>
      <c r="O185" t="s">
        <v>34</v>
      </c>
      <c r="P185" t="s">
        <v>34</v>
      </c>
      <c r="Q185">
        <v>1</v>
      </c>
      <c r="X185">
        <v>0.31</v>
      </c>
      <c r="Y185">
        <v>1.82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6</v>
      </c>
      <c r="AG185">
        <v>0.31</v>
      </c>
      <c r="AH185">
        <v>2</v>
      </c>
      <c r="AI185">
        <v>34753362</v>
      </c>
      <c r="AJ185">
        <v>185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ROW(Source!A73)</f>
        <v>73</v>
      </c>
      <c r="B186">
        <v>34753374</v>
      </c>
      <c r="C186">
        <v>34753356</v>
      </c>
      <c r="D186">
        <v>31451016</v>
      </c>
      <c r="E186">
        <v>1</v>
      </c>
      <c r="F186">
        <v>1</v>
      </c>
      <c r="G186">
        <v>1</v>
      </c>
      <c r="H186">
        <v>3</v>
      </c>
      <c r="I186" t="s">
        <v>341</v>
      </c>
      <c r="J186" t="s">
        <v>342</v>
      </c>
      <c r="K186" t="s">
        <v>343</v>
      </c>
      <c r="L186">
        <v>1339</v>
      </c>
      <c r="N186">
        <v>1007</v>
      </c>
      <c r="O186" t="s">
        <v>100</v>
      </c>
      <c r="P186" t="s">
        <v>100</v>
      </c>
      <c r="Q186">
        <v>1</v>
      </c>
      <c r="X186">
        <v>2.3999999999999998E-3</v>
      </c>
      <c r="Y186">
        <v>74.58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6</v>
      </c>
      <c r="AG186">
        <v>2.3999999999999998E-3</v>
      </c>
      <c r="AH186">
        <v>2</v>
      </c>
      <c r="AI186">
        <v>34753363</v>
      </c>
      <c r="AJ186">
        <v>186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ROW(Source!A73)</f>
        <v>73</v>
      </c>
      <c r="B187">
        <v>34753375</v>
      </c>
      <c r="C187">
        <v>34753356</v>
      </c>
      <c r="D187">
        <v>31482593</v>
      </c>
      <c r="E187">
        <v>1</v>
      </c>
      <c r="F187">
        <v>1</v>
      </c>
      <c r="G187">
        <v>1</v>
      </c>
      <c r="H187">
        <v>3</v>
      </c>
      <c r="I187" t="s">
        <v>358</v>
      </c>
      <c r="J187" t="s">
        <v>359</v>
      </c>
      <c r="K187" t="s">
        <v>360</v>
      </c>
      <c r="L187">
        <v>1348</v>
      </c>
      <c r="N187">
        <v>1009</v>
      </c>
      <c r="O187" t="s">
        <v>81</v>
      </c>
      <c r="P187" t="s">
        <v>81</v>
      </c>
      <c r="Q187">
        <v>1000</v>
      </c>
      <c r="X187">
        <v>8.8999999999999999E-3</v>
      </c>
      <c r="Y187">
        <v>25764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6</v>
      </c>
      <c r="AG187">
        <v>8.8999999999999999E-3</v>
      </c>
      <c r="AH187">
        <v>2</v>
      </c>
      <c r="AI187">
        <v>34753364</v>
      </c>
      <c r="AJ187">
        <v>187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ROW(Source!A73)</f>
        <v>73</v>
      </c>
      <c r="B188">
        <v>34753376</v>
      </c>
      <c r="C188">
        <v>34753356</v>
      </c>
      <c r="D188">
        <v>31442177</v>
      </c>
      <c r="E188">
        <v>17</v>
      </c>
      <c r="F188">
        <v>1</v>
      </c>
      <c r="G188">
        <v>1</v>
      </c>
      <c r="H188">
        <v>3</v>
      </c>
      <c r="I188" t="s">
        <v>130</v>
      </c>
      <c r="J188" t="s">
        <v>6</v>
      </c>
      <c r="K188" t="s">
        <v>131</v>
      </c>
      <c r="L188">
        <v>1348</v>
      </c>
      <c r="N188">
        <v>1009</v>
      </c>
      <c r="O188" t="s">
        <v>81</v>
      </c>
      <c r="P188" t="s">
        <v>81</v>
      </c>
      <c r="Q188">
        <v>1000</v>
      </c>
      <c r="X188">
        <v>2.1000000000000001E-2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 t="s">
        <v>6</v>
      </c>
      <c r="AG188">
        <v>2.1000000000000001E-2</v>
      </c>
      <c r="AH188">
        <v>2</v>
      </c>
      <c r="AI188">
        <v>34753365</v>
      </c>
      <c r="AJ188">
        <v>188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ROW(Source!A73)</f>
        <v>73</v>
      </c>
      <c r="B189">
        <v>34753377</v>
      </c>
      <c r="C189">
        <v>34753356</v>
      </c>
      <c r="D189">
        <v>31483554</v>
      </c>
      <c r="E189">
        <v>1</v>
      </c>
      <c r="F189">
        <v>1</v>
      </c>
      <c r="G189">
        <v>1</v>
      </c>
      <c r="H189">
        <v>3</v>
      </c>
      <c r="I189" t="s">
        <v>361</v>
      </c>
      <c r="J189" t="s">
        <v>362</v>
      </c>
      <c r="K189" t="s">
        <v>363</v>
      </c>
      <c r="L189">
        <v>1348</v>
      </c>
      <c r="N189">
        <v>1009</v>
      </c>
      <c r="O189" t="s">
        <v>81</v>
      </c>
      <c r="P189" t="s">
        <v>81</v>
      </c>
      <c r="Q189">
        <v>1000</v>
      </c>
      <c r="X189">
        <v>1.2999999999999999E-2</v>
      </c>
      <c r="Y189">
        <v>26230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6</v>
      </c>
      <c r="AG189">
        <v>1.2999999999999999E-2</v>
      </c>
      <c r="AH189">
        <v>2</v>
      </c>
      <c r="AI189">
        <v>34753366</v>
      </c>
      <c r="AJ189">
        <v>189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ROW(Source!A73)</f>
        <v>73</v>
      </c>
      <c r="B190">
        <v>34753378</v>
      </c>
      <c r="C190">
        <v>34753356</v>
      </c>
      <c r="D190">
        <v>31483820</v>
      </c>
      <c r="E190">
        <v>1</v>
      </c>
      <c r="F190">
        <v>1</v>
      </c>
      <c r="G190">
        <v>1</v>
      </c>
      <c r="H190">
        <v>3</v>
      </c>
      <c r="I190" t="s">
        <v>364</v>
      </c>
      <c r="J190" t="s">
        <v>365</v>
      </c>
      <c r="K190" t="s">
        <v>366</v>
      </c>
      <c r="L190">
        <v>1348</v>
      </c>
      <c r="N190">
        <v>1009</v>
      </c>
      <c r="O190" t="s">
        <v>81</v>
      </c>
      <c r="P190" t="s">
        <v>81</v>
      </c>
      <c r="Q190">
        <v>1000</v>
      </c>
      <c r="X190">
        <v>5.5E-2</v>
      </c>
      <c r="Y190">
        <v>2898.5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6</v>
      </c>
      <c r="AG190">
        <v>5.5E-2</v>
      </c>
      <c r="AH190">
        <v>2</v>
      </c>
      <c r="AI190">
        <v>34753367</v>
      </c>
      <c r="AJ190">
        <v>190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ROW(Source!A76)</f>
        <v>76</v>
      </c>
      <c r="B191">
        <v>34753387</v>
      </c>
      <c r="C191">
        <v>34753380</v>
      </c>
      <c r="D191">
        <v>31714194</v>
      </c>
      <c r="E191">
        <v>1</v>
      </c>
      <c r="F191">
        <v>1</v>
      </c>
      <c r="G191">
        <v>1</v>
      </c>
      <c r="H191">
        <v>1</v>
      </c>
      <c r="I191" t="s">
        <v>367</v>
      </c>
      <c r="J191" t="s">
        <v>6</v>
      </c>
      <c r="K191" t="s">
        <v>368</v>
      </c>
      <c r="L191">
        <v>1191</v>
      </c>
      <c r="N191">
        <v>1013</v>
      </c>
      <c r="O191" t="s">
        <v>266</v>
      </c>
      <c r="P191" t="s">
        <v>266</v>
      </c>
      <c r="Q191">
        <v>1</v>
      </c>
      <c r="X191">
        <v>70.2</v>
      </c>
      <c r="Y191">
        <v>0</v>
      </c>
      <c r="Z191">
        <v>0</v>
      </c>
      <c r="AA191">
        <v>0</v>
      </c>
      <c r="AB191">
        <v>8.64</v>
      </c>
      <c r="AC191">
        <v>0</v>
      </c>
      <c r="AD191">
        <v>1</v>
      </c>
      <c r="AE191">
        <v>1</v>
      </c>
      <c r="AF191" t="s">
        <v>6</v>
      </c>
      <c r="AG191">
        <v>70.2</v>
      </c>
      <c r="AH191">
        <v>2</v>
      </c>
      <c r="AI191">
        <v>34753381</v>
      </c>
      <c r="AJ191">
        <v>191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ROW(Source!A76)</f>
        <v>76</v>
      </c>
      <c r="B192">
        <v>34753388</v>
      </c>
      <c r="C192">
        <v>34753380</v>
      </c>
      <c r="D192">
        <v>31709492</v>
      </c>
      <c r="E192">
        <v>1</v>
      </c>
      <c r="F192">
        <v>1</v>
      </c>
      <c r="G192">
        <v>1</v>
      </c>
      <c r="H192">
        <v>1</v>
      </c>
      <c r="I192" t="s">
        <v>267</v>
      </c>
      <c r="J192" t="s">
        <v>6</v>
      </c>
      <c r="K192" t="s">
        <v>268</v>
      </c>
      <c r="L192">
        <v>1191</v>
      </c>
      <c r="N192">
        <v>1013</v>
      </c>
      <c r="O192" t="s">
        <v>266</v>
      </c>
      <c r="P192" t="s">
        <v>266</v>
      </c>
      <c r="Q192">
        <v>1</v>
      </c>
      <c r="X192">
        <v>0.18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2</v>
      </c>
      <c r="AF192" t="s">
        <v>6</v>
      </c>
      <c r="AG192">
        <v>0.18</v>
      </c>
      <c r="AH192">
        <v>2</v>
      </c>
      <c r="AI192">
        <v>34753382</v>
      </c>
      <c r="AJ192">
        <v>192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ROW(Source!A76)</f>
        <v>76</v>
      </c>
      <c r="B193">
        <v>34753389</v>
      </c>
      <c r="C193">
        <v>34753380</v>
      </c>
      <c r="D193">
        <v>31528142</v>
      </c>
      <c r="E193">
        <v>1</v>
      </c>
      <c r="F193">
        <v>1</v>
      </c>
      <c r="G193">
        <v>1</v>
      </c>
      <c r="H193">
        <v>2</v>
      </c>
      <c r="I193" t="s">
        <v>273</v>
      </c>
      <c r="J193" t="s">
        <v>274</v>
      </c>
      <c r="K193" t="s">
        <v>275</v>
      </c>
      <c r="L193">
        <v>1368</v>
      </c>
      <c r="N193">
        <v>1011</v>
      </c>
      <c r="O193" t="s">
        <v>272</v>
      </c>
      <c r="P193" t="s">
        <v>272</v>
      </c>
      <c r="Q193">
        <v>1</v>
      </c>
      <c r="X193">
        <v>0.18</v>
      </c>
      <c r="Y193">
        <v>0</v>
      </c>
      <c r="Z193">
        <v>65.709999999999994</v>
      </c>
      <c r="AA193">
        <v>11.6</v>
      </c>
      <c r="AB193">
        <v>0</v>
      </c>
      <c r="AC193">
        <v>0</v>
      </c>
      <c r="AD193">
        <v>1</v>
      </c>
      <c r="AE193">
        <v>0</v>
      </c>
      <c r="AF193" t="s">
        <v>6</v>
      </c>
      <c r="AG193">
        <v>0.18</v>
      </c>
      <c r="AH193">
        <v>2</v>
      </c>
      <c r="AI193">
        <v>34753383</v>
      </c>
      <c r="AJ193">
        <v>193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ROW(Source!A76)</f>
        <v>76</v>
      </c>
      <c r="B194">
        <v>34753390</v>
      </c>
      <c r="C194">
        <v>34753380</v>
      </c>
      <c r="D194">
        <v>31441385</v>
      </c>
      <c r="E194">
        <v>17</v>
      </c>
      <c r="F194">
        <v>1</v>
      </c>
      <c r="G194">
        <v>1</v>
      </c>
      <c r="H194">
        <v>3</v>
      </c>
      <c r="I194" t="s">
        <v>145</v>
      </c>
      <c r="J194" t="s">
        <v>6</v>
      </c>
      <c r="K194" t="s">
        <v>146</v>
      </c>
      <c r="L194">
        <v>1339</v>
      </c>
      <c r="N194">
        <v>1007</v>
      </c>
      <c r="O194" t="s">
        <v>100</v>
      </c>
      <c r="P194" t="s">
        <v>100</v>
      </c>
      <c r="Q194">
        <v>1</v>
      </c>
      <c r="X194">
        <v>8.0000000000000002E-3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 t="s">
        <v>6</v>
      </c>
      <c r="AG194">
        <v>8.0000000000000002E-3</v>
      </c>
      <c r="AH194">
        <v>2</v>
      </c>
      <c r="AI194">
        <v>34753384</v>
      </c>
      <c r="AJ194">
        <v>194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ROW(Source!A76)</f>
        <v>76</v>
      </c>
      <c r="B195">
        <v>34753391</v>
      </c>
      <c r="C195">
        <v>34753380</v>
      </c>
      <c r="D195">
        <v>31441385</v>
      </c>
      <c r="E195">
        <v>17</v>
      </c>
      <c r="F195">
        <v>1</v>
      </c>
      <c r="G195">
        <v>1</v>
      </c>
      <c r="H195">
        <v>3</v>
      </c>
      <c r="I195" t="s">
        <v>145</v>
      </c>
      <c r="J195" t="s">
        <v>6</v>
      </c>
      <c r="K195" t="s">
        <v>148</v>
      </c>
      <c r="L195">
        <v>1348</v>
      </c>
      <c r="N195">
        <v>1009</v>
      </c>
      <c r="O195" t="s">
        <v>81</v>
      </c>
      <c r="P195" t="s">
        <v>81</v>
      </c>
      <c r="Q195">
        <v>1000</v>
      </c>
      <c r="X195">
        <v>2.9000000000000001E-2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 t="s">
        <v>6</v>
      </c>
      <c r="AG195">
        <v>2.9000000000000001E-2</v>
      </c>
      <c r="AH195">
        <v>2</v>
      </c>
      <c r="AI195">
        <v>34753385</v>
      </c>
      <c r="AJ195">
        <v>195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ROW(Source!A76)</f>
        <v>76</v>
      </c>
      <c r="B196">
        <v>34753392</v>
      </c>
      <c r="C196">
        <v>34753380</v>
      </c>
      <c r="D196">
        <v>31476345</v>
      </c>
      <c r="E196">
        <v>1</v>
      </c>
      <c r="F196">
        <v>1</v>
      </c>
      <c r="G196">
        <v>1</v>
      </c>
      <c r="H196">
        <v>3</v>
      </c>
      <c r="I196" t="s">
        <v>369</v>
      </c>
      <c r="J196" t="s">
        <v>370</v>
      </c>
      <c r="K196" t="s">
        <v>371</v>
      </c>
      <c r="L196">
        <v>1327</v>
      </c>
      <c r="N196">
        <v>1005</v>
      </c>
      <c r="O196" t="s">
        <v>26</v>
      </c>
      <c r="P196" t="s">
        <v>26</v>
      </c>
      <c r="Q196">
        <v>1</v>
      </c>
      <c r="X196">
        <v>5.5</v>
      </c>
      <c r="Y196">
        <v>35.22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6</v>
      </c>
      <c r="AG196">
        <v>5.5</v>
      </c>
      <c r="AH196">
        <v>2</v>
      </c>
      <c r="AI196">
        <v>34753386</v>
      </c>
      <c r="AJ196">
        <v>196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ROW(Source!A77)</f>
        <v>77</v>
      </c>
      <c r="B197">
        <v>34753387</v>
      </c>
      <c r="C197">
        <v>34753380</v>
      </c>
      <c r="D197">
        <v>31714194</v>
      </c>
      <c r="E197">
        <v>1</v>
      </c>
      <c r="F197">
        <v>1</v>
      </c>
      <c r="G197">
        <v>1</v>
      </c>
      <c r="H197">
        <v>1</v>
      </c>
      <c r="I197" t="s">
        <v>367</v>
      </c>
      <c r="J197" t="s">
        <v>6</v>
      </c>
      <c r="K197" t="s">
        <v>368</v>
      </c>
      <c r="L197">
        <v>1191</v>
      </c>
      <c r="N197">
        <v>1013</v>
      </c>
      <c r="O197" t="s">
        <v>266</v>
      </c>
      <c r="P197" t="s">
        <v>266</v>
      </c>
      <c r="Q197">
        <v>1</v>
      </c>
      <c r="X197">
        <v>70.2</v>
      </c>
      <c r="Y197">
        <v>0</v>
      </c>
      <c r="Z197">
        <v>0</v>
      </c>
      <c r="AA197">
        <v>0</v>
      </c>
      <c r="AB197">
        <v>8.64</v>
      </c>
      <c r="AC197">
        <v>0</v>
      </c>
      <c r="AD197">
        <v>1</v>
      </c>
      <c r="AE197">
        <v>1</v>
      </c>
      <c r="AF197" t="s">
        <v>6</v>
      </c>
      <c r="AG197">
        <v>70.2</v>
      </c>
      <c r="AH197">
        <v>2</v>
      </c>
      <c r="AI197">
        <v>34753381</v>
      </c>
      <c r="AJ197">
        <v>197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ROW(Source!A77)</f>
        <v>77</v>
      </c>
      <c r="B198">
        <v>34753388</v>
      </c>
      <c r="C198">
        <v>34753380</v>
      </c>
      <c r="D198">
        <v>31709492</v>
      </c>
      <c r="E198">
        <v>1</v>
      </c>
      <c r="F198">
        <v>1</v>
      </c>
      <c r="G198">
        <v>1</v>
      </c>
      <c r="H198">
        <v>1</v>
      </c>
      <c r="I198" t="s">
        <v>267</v>
      </c>
      <c r="J198" t="s">
        <v>6</v>
      </c>
      <c r="K198" t="s">
        <v>268</v>
      </c>
      <c r="L198">
        <v>1191</v>
      </c>
      <c r="N198">
        <v>1013</v>
      </c>
      <c r="O198" t="s">
        <v>266</v>
      </c>
      <c r="P198" t="s">
        <v>266</v>
      </c>
      <c r="Q198">
        <v>1</v>
      </c>
      <c r="X198">
        <v>0.18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2</v>
      </c>
      <c r="AF198" t="s">
        <v>6</v>
      </c>
      <c r="AG198">
        <v>0.18</v>
      </c>
      <c r="AH198">
        <v>2</v>
      </c>
      <c r="AI198">
        <v>34753382</v>
      </c>
      <c r="AJ198">
        <v>198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ROW(Source!A77)</f>
        <v>77</v>
      </c>
      <c r="B199">
        <v>34753389</v>
      </c>
      <c r="C199">
        <v>34753380</v>
      </c>
      <c r="D199">
        <v>31528142</v>
      </c>
      <c r="E199">
        <v>1</v>
      </c>
      <c r="F199">
        <v>1</v>
      </c>
      <c r="G199">
        <v>1</v>
      </c>
      <c r="H199">
        <v>2</v>
      </c>
      <c r="I199" t="s">
        <v>273</v>
      </c>
      <c r="J199" t="s">
        <v>274</v>
      </c>
      <c r="K199" t="s">
        <v>275</v>
      </c>
      <c r="L199">
        <v>1368</v>
      </c>
      <c r="N199">
        <v>1011</v>
      </c>
      <c r="O199" t="s">
        <v>272</v>
      </c>
      <c r="P199" t="s">
        <v>272</v>
      </c>
      <c r="Q199">
        <v>1</v>
      </c>
      <c r="X199">
        <v>0.18</v>
      </c>
      <c r="Y199">
        <v>0</v>
      </c>
      <c r="Z199">
        <v>65.709999999999994</v>
      </c>
      <c r="AA199">
        <v>11.6</v>
      </c>
      <c r="AB199">
        <v>0</v>
      </c>
      <c r="AC199">
        <v>0</v>
      </c>
      <c r="AD199">
        <v>1</v>
      </c>
      <c r="AE199">
        <v>0</v>
      </c>
      <c r="AF199" t="s">
        <v>6</v>
      </c>
      <c r="AG199">
        <v>0.18</v>
      </c>
      <c r="AH199">
        <v>2</v>
      </c>
      <c r="AI199">
        <v>34753383</v>
      </c>
      <c r="AJ199">
        <v>199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ROW(Source!A77)</f>
        <v>77</v>
      </c>
      <c r="B200">
        <v>34753390</v>
      </c>
      <c r="C200">
        <v>34753380</v>
      </c>
      <c r="D200">
        <v>31441385</v>
      </c>
      <c r="E200">
        <v>17</v>
      </c>
      <c r="F200">
        <v>1</v>
      </c>
      <c r="G200">
        <v>1</v>
      </c>
      <c r="H200">
        <v>3</v>
      </c>
      <c r="I200" t="s">
        <v>145</v>
      </c>
      <c r="J200" t="s">
        <v>6</v>
      </c>
      <c r="K200" t="s">
        <v>146</v>
      </c>
      <c r="L200">
        <v>1339</v>
      </c>
      <c r="N200">
        <v>1007</v>
      </c>
      <c r="O200" t="s">
        <v>100</v>
      </c>
      <c r="P200" t="s">
        <v>100</v>
      </c>
      <c r="Q200">
        <v>1</v>
      </c>
      <c r="X200">
        <v>8.0000000000000002E-3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 t="s">
        <v>6</v>
      </c>
      <c r="AG200">
        <v>8.0000000000000002E-3</v>
      </c>
      <c r="AH200">
        <v>2</v>
      </c>
      <c r="AI200">
        <v>34753384</v>
      </c>
      <c r="AJ200">
        <v>200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ROW(Source!A77)</f>
        <v>77</v>
      </c>
      <c r="B201">
        <v>34753391</v>
      </c>
      <c r="C201">
        <v>34753380</v>
      </c>
      <c r="D201">
        <v>31441385</v>
      </c>
      <c r="E201">
        <v>17</v>
      </c>
      <c r="F201">
        <v>1</v>
      </c>
      <c r="G201">
        <v>1</v>
      </c>
      <c r="H201">
        <v>3</v>
      </c>
      <c r="I201" t="s">
        <v>145</v>
      </c>
      <c r="J201" t="s">
        <v>6</v>
      </c>
      <c r="K201" t="s">
        <v>148</v>
      </c>
      <c r="L201">
        <v>1348</v>
      </c>
      <c r="N201">
        <v>1009</v>
      </c>
      <c r="O201" t="s">
        <v>81</v>
      </c>
      <c r="P201" t="s">
        <v>81</v>
      </c>
      <c r="Q201">
        <v>1000</v>
      </c>
      <c r="X201">
        <v>2.9000000000000001E-2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 t="s">
        <v>6</v>
      </c>
      <c r="AG201">
        <v>2.9000000000000001E-2</v>
      </c>
      <c r="AH201">
        <v>2</v>
      </c>
      <c r="AI201">
        <v>34753385</v>
      </c>
      <c r="AJ201">
        <v>201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ROW(Source!A77)</f>
        <v>77</v>
      </c>
      <c r="B202">
        <v>34753392</v>
      </c>
      <c r="C202">
        <v>34753380</v>
      </c>
      <c r="D202">
        <v>31476345</v>
      </c>
      <c r="E202">
        <v>1</v>
      </c>
      <c r="F202">
        <v>1</v>
      </c>
      <c r="G202">
        <v>1</v>
      </c>
      <c r="H202">
        <v>3</v>
      </c>
      <c r="I202" t="s">
        <v>369</v>
      </c>
      <c r="J202" t="s">
        <v>370</v>
      </c>
      <c r="K202" t="s">
        <v>371</v>
      </c>
      <c r="L202">
        <v>1327</v>
      </c>
      <c r="N202">
        <v>1005</v>
      </c>
      <c r="O202" t="s">
        <v>26</v>
      </c>
      <c r="P202" t="s">
        <v>26</v>
      </c>
      <c r="Q202">
        <v>1</v>
      </c>
      <c r="X202">
        <v>5.5</v>
      </c>
      <c r="Y202">
        <v>35.22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6</v>
      </c>
      <c r="AG202">
        <v>5.5</v>
      </c>
      <c r="AH202">
        <v>2</v>
      </c>
      <c r="AI202">
        <v>34753386</v>
      </c>
      <c r="AJ202">
        <v>202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2.Материалы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'2.Материалы'!Заголовки_для_печати</vt:lpstr>
      <vt:lpstr>'1.Смета.или.Акт'!Область_печати</vt:lpstr>
      <vt:lpstr>'2.Материалы'!Область_печати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PTO-Kurlinova</dc:creator>
  <cp:lastModifiedBy>Пользователь Windows</cp:lastModifiedBy>
  <cp:lastPrinted>2019-03-29T09:05:25Z</cp:lastPrinted>
  <dcterms:created xsi:type="dcterms:W3CDTF">2019-03-29T09:02:20Z</dcterms:created>
  <dcterms:modified xsi:type="dcterms:W3CDTF">2019-04-05T12:40:04Z</dcterms:modified>
</cp:coreProperties>
</file>