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'1.Смета.или.Акт'!$A$1:$K$146</definedName>
  </definedNames>
  <calcPr calcId="144525"/>
</workbook>
</file>

<file path=xl/calcChain.xml><?xml version="1.0" encoding="utf-8"?>
<calcChain xmlns="http://schemas.openxmlformats.org/spreadsheetml/2006/main">
  <c r="BZ142" i="6" l="1"/>
  <c r="BY142" i="6"/>
  <c r="BZ139" i="6"/>
  <c r="BY139" i="6"/>
  <c r="BZ133" i="6"/>
  <c r="BY133" i="6"/>
  <c r="BZ130" i="6"/>
  <c r="BY130" i="6"/>
  <c r="H122" i="6"/>
  <c r="H121" i="6"/>
  <c r="H119" i="6"/>
  <c r="J116" i="6"/>
  <c r="H116" i="6"/>
  <c r="J115" i="6"/>
  <c r="H115" i="6"/>
  <c r="J112" i="6"/>
  <c r="H112" i="6"/>
  <c r="J111" i="6"/>
  <c r="H111" i="6"/>
  <c r="J40" i="6"/>
  <c r="I40" i="6"/>
  <c r="J39" i="6"/>
  <c r="I39" i="6"/>
  <c r="FV107" i="6"/>
  <c r="FU107" i="6"/>
  <c r="FT107" i="6"/>
  <c r="FS107" i="6"/>
  <c r="FQ107" i="6"/>
  <c r="FP107" i="6"/>
  <c r="FN107" i="6"/>
  <c r="FL107" i="6"/>
  <c r="FK107" i="6"/>
  <c r="FJ107" i="6"/>
  <c r="FI107" i="6"/>
  <c r="FH107" i="6"/>
  <c r="FG107" i="6"/>
  <c r="FF107" i="6"/>
  <c r="FD107" i="6"/>
  <c r="FA107" i="6"/>
  <c r="EY107" i="6"/>
  <c r="EX107" i="6"/>
  <c r="EW107" i="6"/>
  <c r="EU107" i="6"/>
  <c r="ET107" i="6"/>
  <c r="DY107" i="6"/>
  <c r="DX107" i="6"/>
  <c r="DW107" i="6"/>
  <c r="DO107" i="6"/>
  <c r="DN107" i="6"/>
  <c r="DM107" i="6"/>
  <c r="DL107" i="6"/>
  <c r="DD107" i="6"/>
  <c r="DB107" i="6"/>
  <c r="DA107" i="6"/>
  <c r="CZ107" i="6"/>
  <c r="CX107" i="6"/>
  <c r="CW107" i="6"/>
  <c r="AC107" i="6"/>
  <c r="EW75" i="1"/>
  <c r="AQ75" i="1"/>
  <c r="BA75" i="1"/>
  <c r="EV75" i="1"/>
  <c r="ER75" i="1" s="1"/>
  <c r="AO75" i="1"/>
  <c r="AK75" i="1"/>
  <c r="F101" i="6" s="1"/>
  <c r="I75" i="1"/>
  <c r="I74" i="1"/>
  <c r="DW75" i="1"/>
  <c r="BC65" i="1"/>
  <c r="ES65" i="1"/>
  <c r="AL65" i="1"/>
  <c r="DW65" i="1"/>
  <c r="G65" i="1"/>
  <c r="F65" i="1"/>
  <c r="EW63" i="1"/>
  <c r="AQ63" i="1"/>
  <c r="BS63" i="1"/>
  <c r="EU63" i="1"/>
  <c r="AN63" i="1"/>
  <c r="BB63" i="1"/>
  <c r="ET63" i="1"/>
  <c r="AM63" i="1"/>
  <c r="BA63" i="1"/>
  <c r="EV63" i="1"/>
  <c r="AO63" i="1"/>
  <c r="I63" i="1"/>
  <c r="I62" i="1"/>
  <c r="DW63" i="1"/>
  <c r="BC49" i="1"/>
  <c r="ES49" i="1"/>
  <c r="AL49" i="1"/>
  <c r="DW49" i="1"/>
  <c r="G49" i="1"/>
  <c r="F49" i="1"/>
  <c r="EW47" i="1"/>
  <c r="AQ47" i="1"/>
  <c r="BS47" i="1"/>
  <c r="EU47" i="1"/>
  <c r="AN47" i="1"/>
  <c r="BB47" i="1"/>
  <c r="ET47" i="1"/>
  <c r="AM47" i="1"/>
  <c r="BA47" i="1"/>
  <c r="EV47" i="1"/>
  <c r="AO47" i="1"/>
  <c r="I47" i="1"/>
  <c r="I46" i="1"/>
  <c r="DW47" i="1"/>
  <c r="BC43" i="1"/>
  <c r="ES43" i="1"/>
  <c r="AL43" i="1"/>
  <c r="DW43" i="1"/>
  <c r="G43" i="1"/>
  <c r="F43" i="1"/>
  <c r="BC41" i="1"/>
  <c r="ES41" i="1"/>
  <c r="AL41" i="1"/>
  <c r="DW41" i="1"/>
  <c r="G41" i="1"/>
  <c r="F41" i="1"/>
  <c r="EW39" i="1"/>
  <c r="AQ39" i="1"/>
  <c r="BC39" i="1"/>
  <c r="ES39" i="1"/>
  <c r="AL39" i="1"/>
  <c r="BA39" i="1"/>
  <c r="EV39" i="1"/>
  <c r="AO39" i="1"/>
  <c r="I39" i="1"/>
  <c r="GW72" i="6" s="1"/>
  <c r="I38" i="1"/>
  <c r="DW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A31" i="1"/>
  <c r="EV31" i="1"/>
  <c r="ER31" i="1" s="1"/>
  <c r="AO31" i="1"/>
  <c r="AK31" i="1" s="1"/>
  <c r="F58" i="6" s="1"/>
  <c r="I31" i="1"/>
  <c r="I30" i="1"/>
  <c r="DW31" i="1"/>
  <c r="BC29" i="1"/>
  <c r="ES29" i="1"/>
  <c r="AL29" i="1"/>
  <c r="DW29" i="1"/>
  <c r="G29" i="1"/>
  <c r="F29" i="1"/>
  <c r="BC27" i="1"/>
  <c r="ES27" i="1"/>
  <c r="AL27" i="1"/>
  <c r="DW27" i="1"/>
  <c r="G27" i="1"/>
  <c r="F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K63" i="1" l="1"/>
  <c r="F91" i="6" s="1"/>
  <c r="ER63" i="1"/>
  <c r="AK47" i="1"/>
  <c r="F81" i="6" s="1"/>
  <c r="ER47" i="1"/>
  <c r="ER39" i="1"/>
  <c r="GX72" i="6"/>
  <c r="AK39" i="1"/>
  <c r="F70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N24" i="1"/>
  <c r="GP24" i="1"/>
  <c r="GV24" i="1"/>
  <c r="GX24" i="1"/>
  <c r="C25" i="1"/>
  <c r="D25" i="1"/>
  <c r="AC25" i="1"/>
  <c r="CQ25" i="1" s="1"/>
  <c r="P25" i="1" s="1"/>
  <c r="AE25" i="1"/>
  <c r="AF25" i="1"/>
  <c r="AG25" i="1"/>
  <c r="AH25" i="1"/>
  <c r="AI25" i="1"/>
  <c r="AJ25" i="1"/>
  <c r="CX25" i="1" s="1"/>
  <c r="W25" i="1" s="1"/>
  <c r="CU25" i="1"/>
  <c r="T25" i="1" s="1"/>
  <c r="CW25" i="1"/>
  <c r="V25" i="1" s="1"/>
  <c r="FR25" i="1"/>
  <c r="GL25" i="1"/>
  <c r="GN25" i="1"/>
  <c r="GP25" i="1"/>
  <c r="GV25" i="1"/>
  <c r="GX25" i="1"/>
  <c r="I26" i="1"/>
  <c r="AC26" i="1"/>
  <c r="CQ26" i="1" s="1"/>
  <c r="AE26" i="1"/>
  <c r="AD26" i="1" s="1"/>
  <c r="CR26" i="1" s="1"/>
  <c r="AF26" i="1"/>
  <c r="AG26" i="1"/>
  <c r="CU26" i="1" s="1"/>
  <c r="T26" i="1" s="1"/>
  <c r="AH26" i="1"/>
  <c r="AI26" i="1"/>
  <c r="CW26" i="1" s="1"/>
  <c r="AJ26" i="1"/>
  <c r="CT26" i="1"/>
  <c r="S26" i="1" s="1"/>
  <c r="CV26" i="1"/>
  <c r="CX26" i="1"/>
  <c r="FR26" i="1"/>
  <c r="GL26" i="1"/>
  <c r="GO26" i="1"/>
  <c r="GP26" i="1"/>
  <c r="GV26" i="1"/>
  <c r="I27" i="1"/>
  <c r="AC27" i="1"/>
  <c r="CQ27" i="1" s="1"/>
  <c r="AD27" i="1"/>
  <c r="CR27" i="1" s="1"/>
  <c r="AE27" i="1"/>
  <c r="AF27" i="1"/>
  <c r="CT27" i="1" s="1"/>
  <c r="AG27" i="1"/>
  <c r="AH27" i="1"/>
  <c r="CV27" i="1" s="1"/>
  <c r="AI27" i="1"/>
  <c r="AJ27" i="1"/>
  <c r="CX27" i="1" s="1"/>
  <c r="W27" i="1" s="1"/>
  <c r="CS27" i="1"/>
  <c r="CU27" i="1"/>
  <c r="CW27" i="1"/>
  <c r="FR27" i="1"/>
  <c r="GL27" i="1"/>
  <c r="GO27" i="1"/>
  <c r="GP27" i="1"/>
  <c r="GV27" i="1"/>
  <c r="I28" i="1"/>
  <c r="S28" i="1" s="1"/>
  <c r="AC28" i="1"/>
  <c r="AE28" i="1"/>
  <c r="CS28" i="1" s="1"/>
  <c r="AF28" i="1"/>
  <c r="AG28" i="1"/>
  <c r="AH28" i="1"/>
  <c r="AI28" i="1"/>
  <c r="CW28" i="1" s="1"/>
  <c r="AJ28" i="1"/>
  <c r="CQ28" i="1"/>
  <c r="CT28" i="1"/>
  <c r="CU28" i="1"/>
  <c r="CV28" i="1"/>
  <c r="CX28" i="1"/>
  <c r="FR28" i="1"/>
  <c r="GL28" i="1"/>
  <c r="GO28" i="1"/>
  <c r="GP28" i="1"/>
  <c r="GV28" i="1"/>
  <c r="I29" i="1"/>
  <c r="AC29" i="1"/>
  <c r="CQ29" i="1" s="1"/>
  <c r="AD29" i="1"/>
  <c r="CR29" i="1" s="1"/>
  <c r="AE29" i="1"/>
  <c r="AF29" i="1"/>
  <c r="AG29" i="1"/>
  <c r="AH29" i="1"/>
  <c r="CV29" i="1" s="1"/>
  <c r="AI29" i="1"/>
  <c r="AJ29" i="1"/>
  <c r="CX29" i="1" s="1"/>
  <c r="CS29" i="1"/>
  <c r="CT29" i="1"/>
  <c r="CU29" i="1"/>
  <c r="CW29" i="1"/>
  <c r="FR29" i="1"/>
  <c r="GL29" i="1"/>
  <c r="GO29" i="1"/>
  <c r="GP29" i="1"/>
  <c r="GV29" i="1"/>
  <c r="C30" i="1"/>
  <c r="D30" i="1"/>
  <c r="AC30" i="1"/>
  <c r="CQ30" i="1" s="1"/>
  <c r="P30" i="1" s="1"/>
  <c r="AE30" i="1"/>
  <c r="AD30" i="1" s="1"/>
  <c r="AF30" i="1"/>
  <c r="CT30" i="1" s="1"/>
  <c r="S30" i="1" s="1"/>
  <c r="AG30" i="1"/>
  <c r="CU30" i="1" s="1"/>
  <c r="T30" i="1" s="1"/>
  <c r="AH30" i="1"/>
  <c r="AI30" i="1"/>
  <c r="AJ30" i="1"/>
  <c r="CX30" i="1" s="1"/>
  <c r="W30" i="1" s="1"/>
  <c r="CS30" i="1"/>
  <c r="R30" i="1" s="1"/>
  <c r="GK30" i="1" s="1"/>
  <c r="CV30" i="1"/>
  <c r="U30" i="1" s="1"/>
  <c r="CW30" i="1"/>
  <c r="V30" i="1" s="1"/>
  <c r="FR30" i="1"/>
  <c r="GL30" i="1"/>
  <c r="GN30" i="1"/>
  <c r="GP30" i="1"/>
  <c r="GV30" i="1"/>
  <c r="GX30" i="1"/>
  <c r="C31" i="1"/>
  <c r="D31" i="1"/>
  <c r="AC31" i="1"/>
  <c r="CQ31" i="1" s="1"/>
  <c r="P31" i="1" s="1"/>
  <c r="AD31" i="1"/>
  <c r="CR31" i="1" s="1"/>
  <c r="Q31" i="1" s="1"/>
  <c r="AE31" i="1"/>
  <c r="CS31" i="1" s="1"/>
  <c r="R31" i="1" s="1"/>
  <c r="GK31" i="1" s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P31" i="1"/>
  <c r="GV31" i="1"/>
  <c r="GX31" i="1" s="1"/>
  <c r="I32" i="1"/>
  <c r="AC32" i="1"/>
  <c r="CQ32" i="1" s="1"/>
  <c r="AD32" i="1"/>
  <c r="CR32" i="1" s="1"/>
  <c r="AE32" i="1"/>
  <c r="AF32" i="1"/>
  <c r="AB32" i="1" s="1"/>
  <c r="AG32" i="1"/>
  <c r="CU32" i="1" s="1"/>
  <c r="AH32" i="1"/>
  <c r="CV32" i="1" s="1"/>
  <c r="AI32" i="1"/>
  <c r="AJ32" i="1"/>
  <c r="CX32" i="1" s="1"/>
  <c r="CS32" i="1"/>
  <c r="CW32" i="1"/>
  <c r="FR32" i="1"/>
  <c r="GL32" i="1"/>
  <c r="GO32" i="1"/>
  <c r="GP32" i="1"/>
  <c r="GV32" i="1"/>
  <c r="GX32" i="1"/>
  <c r="I33" i="1"/>
  <c r="AC33" i="1"/>
  <c r="AE33" i="1"/>
  <c r="CS33" i="1" s="1"/>
  <c r="AF33" i="1"/>
  <c r="CT33" i="1" s="1"/>
  <c r="AG33" i="1"/>
  <c r="CU33" i="1" s="1"/>
  <c r="T33" i="1" s="1"/>
  <c r="AH33" i="1"/>
  <c r="AI33" i="1"/>
  <c r="CW33" i="1" s="1"/>
  <c r="AJ33" i="1"/>
  <c r="CX33" i="1" s="1"/>
  <c r="CV33" i="1"/>
  <c r="U33" i="1" s="1"/>
  <c r="FR33" i="1"/>
  <c r="GL33" i="1"/>
  <c r="GO33" i="1"/>
  <c r="GP33" i="1"/>
  <c r="GV33" i="1"/>
  <c r="I34" i="1"/>
  <c r="AC34" i="1"/>
  <c r="AD34" i="1"/>
  <c r="CR34" i="1" s="1"/>
  <c r="AE34" i="1"/>
  <c r="CS34" i="1" s="1"/>
  <c r="AF34" i="1"/>
  <c r="CT34" i="1" s="1"/>
  <c r="AG34" i="1"/>
  <c r="AH34" i="1"/>
  <c r="CV34" i="1" s="1"/>
  <c r="AI34" i="1"/>
  <c r="CW34" i="1" s="1"/>
  <c r="AJ34" i="1"/>
  <c r="CX34" i="1" s="1"/>
  <c r="CQ34" i="1"/>
  <c r="CU34" i="1"/>
  <c r="FR34" i="1"/>
  <c r="GL34" i="1"/>
  <c r="GO34" i="1"/>
  <c r="GP34" i="1"/>
  <c r="GV34" i="1"/>
  <c r="I35" i="1"/>
  <c r="AC35" i="1"/>
  <c r="AD35" i="1"/>
  <c r="CR35" i="1" s="1"/>
  <c r="AE35" i="1"/>
  <c r="CS35" i="1" s="1"/>
  <c r="AF35" i="1"/>
  <c r="AG35" i="1"/>
  <c r="AH35" i="1"/>
  <c r="CV35" i="1" s="1"/>
  <c r="AI35" i="1"/>
  <c r="CW35" i="1" s="1"/>
  <c r="AJ35" i="1"/>
  <c r="CT35" i="1"/>
  <c r="CU35" i="1"/>
  <c r="CX35" i="1"/>
  <c r="FR35" i="1"/>
  <c r="GL35" i="1"/>
  <c r="GO35" i="1"/>
  <c r="GP35" i="1"/>
  <c r="GV35" i="1"/>
  <c r="I36" i="1"/>
  <c r="GX36" i="1" s="1"/>
  <c r="AC36" i="1"/>
  <c r="AB36" i="1" s="1"/>
  <c r="AD36" i="1"/>
  <c r="CR36" i="1" s="1"/>
  <c r="AE36" i="1"/>
  <c r="AF36" i="1"/>
  <c r="AG36" i="1"/>
  <c r="CU36" i="1" s="1"/>
  <c r="AH36" i="1"/>
  <c r="CV36" i="1" s="1"/>
  <c r="AI36" i="1"/>
  <c r="AJ36" i="1"/>
  <c r="CS36" i="1"/>
  <c r="CT36" i="1"/>
  <c r="CW36" i="1"/>
  <c r="CX36" i="1"/>
  <c r="FR36" i="1"/>
  <c r="GL36" i="1"/>
  <c r="GO36" i="1"/>
  <c r="GP36" i="1"/>
  <c r="GV36" i="1"/>
  <c r="I37" i="1"/>
  <c r="AC37" i="1"/>
  <c r="AE37" i="1"/>
  <c r="AD37" i="1" s="1"/>
  <c r="AF37" i="1"/>
  <c r="CT37" i="1" s="1"/>
  <c r="AG37" i="1"/>
  <c r="CU37" i="1" s="1"/>
  <c r="T37" i="1" s="1"/>
  <c r="AH37" i="1"/>
  <c r="AI37" i="1"/>
  <c r="AJ37" i="1"/>
  <c r="CX37" i="1" s="1"/>
  <c r="CS37" i="1"/>
  <c r="R37" i="1" s="1"/>
  <c r="GK37" i="1" s="1"/>
  <c r="CV37" i="1"/>
  <c r="CW37" i="1"/>
  <c r="FR37" i="1"/>
  <c r="GL37" i="1"/>
  <c r="GO37" i="1"/>
  <c r="GP37" i="1"/>
  <c r="GV37" i="1"/>
  <c r="GX37" i="1"/>
  <c r="C38" i="1"/>
  <c r="D38" i="1"/>
  <c r="AC38" i="1"/>
  <c r="AB38" i="1" s="1"/>
  <c r="AD38" i="1"/>
  <c r="CR38" i="1" s="1"/>
  <c r="Q38" i="1" s="1"/>
  <c r="AE38" i="1"/>
  <c r="AF38" i="1"/>
  <c r="AG38" i="1"/>
  <c r="AH38" i="1"/>
  <c r="CV38" i="1" s="1"/>
  <c r="U38" i="1" s="1"/>
  <c r="AI38" i="1"/>
  <c r="AJ38" i="1"/>
  <c r="CQ38" i="1"/>
  <c r="P38" i="1" s="1"/>
  <c r="CS38" i="1"/>
  <c r="R38" i="1" s="1"/>
  <c r="CT38" i="1"/>
  <c r="S38" i="1" s="1"/>
  <c r="CU38" i="1"/>
  <c r="T38" i="1" s="1"/>
  <c r="CW38" i="1"/>
  <c r="V38" i="1" s="1"/>
  <c r="CX38" i="1"/>
  <c r="W38" i="1" s="1"/>
  <c r="FR38" i="1"/>
  <c r="GL38" i="1"/>
  <c r="GN38" i="1"/>
  <c r="GP38" i="1"/>
  <c r="GV38" i="1"/>
  <c r="GX38" i="1"/>
  <c r="C39" i="1"/>
  <c r="D39" i="1"/>
  <c r="AC39" i="1"/>
  <c r="AE39" i="1"/>
  <c r="AD39" i="1" s="1"/>
  <c r="AF39" i="1"/>
  <c r="AG39" i="1"/>
  <c r="CU39" i="1" s="1"/>
  <c r="T39" i="1" s="1"/>
  <c r="AH39" i="1"/>
  <c r="H75" i="6" s="1"/>
  <c r="AI39" i="1"/>
  <c r="CW39" i="1" s="1"/>
  <c r="V39" i="1" s="1"/>
  <c r="AJ39" i="1"/>
  <c r="CX39" i="1" s="1"/>
  <c r="W39" i="1" s="1"/>
  <c r="CS39" i="1"/>
  <c r="R39" i="1" s="1"/>
  <c r="CV39" i="1"/>
  <c r="U39" i="1" s="1"/>
  <c r="I75" i="6" s="1"/>
  <c r="FR39" i="1"/>
  <c r="GL39" i="1"/>
  <c r="GN39" i="1"/>
  <c r="GP39" i="1"/>
  <c r="GV39" i="1"/>
  <c r="GX39" i="1" s="1"/>
  <c r="I40" i="1"/>
  <c r="P40" i="1" s="1"/>
  <c r="AC40" i="1"/>
  <c r="AE40" i="1"/>
  <c r="CS40" i="1" s="1"/>
  <c r="AF40" i="1"/>
  <c r="AG40" i="1"/>
  <c r="AH40" i="1"/>
  <c r="CV40" i="1" s="1"/>
  <c r="AI40" i="1"/>
  <c r="CW40" i="1" s="1"/>
  <c r="AJ40" i="1"/>
  <c r="CX40" i="1" s="1"/>
  <c r="CQ40" i="1"/>
  <c r="CT40" i="1"/>
  <c r="CU40" i="1"/>
  <c r="FR40" i="1"/>
  <c r="GL40" i="1"/>
  <c r="GO40" i="1"/>
  <c r="GP40" i="1"/>
  <c r="GV40" i="1"/>
  <c r="GX40" i="1"/>
  <c r="I41" i="1"/>
  <c r="S41" i="1"/>
  <c r="AC41" i="1"/>
  <c r="CQ41" i="1" s="1"/>
  <c r="AD41" i="1"/>
  <c r="CR41" i="1" s="1"/>
  <c r="AE41" i="1"/>
  <c r="CS41" i="1" s="1"/>
  <c r="R41" i="1" s="1"/>
  <c r="AF41" i="1"/>
  <c r="AG41" i="1"/>
  <c r="AH41" i="1"/>
  <c r="CV41" i="1" s="1"/>
  <c r="AI41" i="1"/>
  <c r="CW41" i="1" s="1"/>
  <c r="V41" i="1" s="1"/>
  <c r="AJ41" i="1"/>
  <c r="CT41" i="1"/>
  <c r="CU41" i="1"/>
  <c r="CX41" i="1"/>
  <c r="W41" i="1" s="1"/>
  <c r="FR41" i="1"/>
  <c r="GL41" i="1"/>
  <c r="GO41" i="1"/>
  <c r="GP41" i="1"/>
  <c r="GV41" i="1"/>
  <c r="I42" i="1"/>
  <c r="GX42" i="1" s="1"/>
  <c r="AC42" i="1"/>
  <c r="AB42" i="1" s="1"/>
  <c r="AD42" i="1"/>
  <c r="CR42" i="1" s="1"/>
  <c r="AE42" i="1"/>
  <c r="AF42" i="1"/>
  <c r="AG42" i="1"/>
  <c r="CU42" i="1" s="1"/>
  <c r="AH42" i="1"/>
  <c r="CV42" i="1" s="1"/>
  <c r="AI42" i="1"/>
  <c r="AJ42" i="1"/>
  <c r="CS42" i="1"/>
  <c r="CT42" i="1"/>
  <c r="CW42" i="1"/>
  <c r="CX42" i="1"/>
  <c r="FR42" i="1"/>
  <c r="GL42" i="1"/>
  <c r="GO42" i="1"/>
  <c r="GP42" i="1"/>
  <c r="GV42" i="1"/>
  <c r="I43" i="1"/>
  <c r="AC43" i="1"/>
  <c r="AE43" i="1"/>
  <c r="AD43" i="1" s="1"/>
  <c r="AF43" i="1"/>
  <c r="CT43" i="1" s="1"/>
  <c r="AG43" i="1"/>
  <c r="CU43" i="1" s="1"/>
  <c r="T43" i="1" s="1"/>
  <c r="AH43" i="1"/>
  <c r="AI43" i="1"/>
  <c r="AJ43" i="1"/>
  <c r="CX43" i="1" s="1"/>
  <c r="CS43" i="1"/>
  <c r="R43" i="1" s="1"/>
  <c r="GK43" i="1" s="1"/>
  <c r="CV43" i="1"/>
  <c r="CW43" i="1"/>
  <c r="FR43" i="1"/>
  <c r="GL43" i="1"/>
  <c r="GO43" i="1"/>
  <c r="GP43" i="1"/>
  <c r="GV43" i="1"/>
  <c r="GX43" i="1"/>
  <c r="I44" i="1"/>
  <c r="AC44" i="1"/>
  <c r="AE44" i="1"/>
  <c r="AD44" i="1" s="1"/>
  <c r="AF44" i="1"/>
  <c r="CT44" i="1" s="1"/>
  <c r="AG44" i="1"/>
  <c r="AH44" i="1"/>
  <c r="AI44" i="1"/>
  <c r="CW44" i="1" s="1"/>
  <c r="AJ44" i="1"/>
  <c r="CX44" i="1" s="1"/>
  <c r="CQ44" i="1"/>
  <c r="P44" i="1" s="1"/>
  <c r="CU44" i="1"/>
  <c r="CV44" i="1"/>
  <c r="FR44" i="1"/>
  <c r="GL44" i="1"/>
  <c r="GO44" i="1"/>
  <c r="GP44" i="1"/>
  <c r="GV44" i="1"/>
  <c r="I45" i="1"/>
  <c r="AC45" i="1"/>
  <c r="AB45" i="1" s="1"/>
  <c r="AD45" i="1"/>
  <c r="CR45" i="1" s="1"/>
  <c r="AE45" i="1"/>
  <c r="CS45" i="1" s="1"/>
  <c r="AF45" i="1"/>
  <c r="AG45" i="1"/>
  <c r="AH45" i="1"/>
  <c r="CV45" i="1" s="1"/>
  <c r="AI45" i="1"/>
  <c r="CW45" i="1" s="1"/>
  <c r="AJ45" i="1"/>
  <c r="CQ45" i="1"/>
  <c r="CT45" i="1"/>
  <c r="CU45" i="1"/>
  <c r="CX45" i="1"/>
  <c r="W45" i="1" s="1"/>
  <c r="FR45" i="1"/>
  <c r="GL45" i="1"/>
  <c r="GO45" i="1"/>
  <c r="GP45" i="1"/>
  <c r="GV45" i="1"/>
  <c r="C46" i="1"/>
  <c r="D46" i="1"/>
  <c r="AC46" i="1"/>
  <c r="CQ46" i="1" s="1"/>
  <c r="P46" i="1" s="1"/>
  <c r="AE46" i="1"/>
  <c r="AD46" i="1" s="1"/>
  <c r="AF46" i="1"/>
  <c r="CT46" i="1" s="1"/>
  <c r="S46" i="1" s="1"/>
  <c r="AG46" i="1"/>
  <c r="CU46" i="1" s="1"/>
  <c r="T46" i="1" s="1"/>
  <c r="AH46" i="1"/>
  <c r="AI46" i="1"/>
  <c r="AJ46" i="1"/>
  <c r="CX46" i="1" s="1"/>
  <c r="W46" i="1" s="1"/>
  <c r="CS46" i="1"/>
  <c r="R46" i="1" s="1"/>
  <c r="GK46" i="1" s="1"/>
  <c r="CV46" i="1"/>
  <c r="U46" i="1" s="1"/>
  <c r="CW46" i="1"/>
  <c r="V46" i="1" s="1"/>
  <c r="FR46" i="1"/>
  <c r="GL46" i="1"/>
  <c r="GN46" i="1"/>
  <c r="GP46" i="1"/>
  <c r="GV46" i="1"/>
  <c r="GX46" i="1"/>
  <c r="C47" i="1"/>
  <c r="D47" i="1"/>
  <c r="AC47" i="1"/>
  <c r="CQ47" i="1" s="1"/>
  <c r="P47" i="1" s="1"/>
  <c r="AE47" i="1"/>
  <c r="AF47" i="1"/>
  <c r="AG47" i="1"/>
  <c r="AH47" i="1"/>
  <c r="AI47" i="1"/>
  <c r="CW47" i="1" s="1"/>
  <c r="V47" i="1" s="1"/>
  <c r="AJ47" i="1"/>
  <c r="CU47" i="1"/>
  <c r="T47" i="1" s="1"/>
  <c r="CX47" i="1"/>
  <c r="W47" i="1" s="1"/>
  <c r="FR47" i="1"/>
  <c r="GL47" i="1"/>
  <c r="GN47" i="1"/>
  <c r="GP47" i="1"/>
  <c r="GV47" i="1"/>
  <c r="GX47" i="1" s="1"/>
  <c r="I48" i="1"/>
  <c r="GX48" i="1" s="1"/>
  <c r="AC48" i="1"/>
  <c r="AB48" i="1" s="1"/>
  <c r="AD48" i="1"/>
  <c r="CR48" i="1" s="1"/>
  <c r="AE48" i="1"/>
  <c r="AF48" i="1"/>
  <c r="AG48" i="1"/>
  <c r="CU48" i="1" s="1"/>
  <c r="AH48" i="1"/>
  <c r="CV48" i="1" s="1"/>
  <c r="AI48" i="1"/>
  <c r="AJ48" i="1"/>
  <c r="CS48" i="1"/>
  <c r="CT48" i="1"/>
  <c r="CW48" i="1"/>
  <c r="CX48" i="1"/>
  <c r="W48" i="1" s="1"/>
  <c r="FR48" i="1"/>
  <c r="GL48" i="1"/>
  <c r="GO48" i="1"/>
  <c r="GP48" i="1"/>
  <c r="GV48" i="1"/>
  <c r="I49" i="1"/>
  <c r="AC49" i="1"/>
  <c r="AE49" i="1"/>
  <c r="AD49" i="1" s="1"/>
  <c r="CR49" i="1" s="1"/>
  <c r="Q49" i="1" s="1"/>
  <c r="AF49" i="1"/>
  <c r="CT49" i="1" s="1"/>
  <c r="AG49" i="1"/>
  <c r="CU49" i="1" s="1"/>
  <c r="AH49" i="1"/>
  <c r="AI49" i="1"/>
  <c r="AJ49" i="1"/>
  <c r="CX49" i="1" s="1"/>
  <c r="CS49" i="1"/>
  <c r="CV49" i="1"/>
  <c r="U49" i="1" s="1"/>
  <c r="CW49" i="1"/>
  <c r="V49" i="1" s="1"/>
  <c r="FR49" i="1"/>
  <c r="GL49" i="1"/>
  <c r="GO49" i="1"/>
  <c r="GP49" i="1"/>
  <c r="GV49" i="1"/>
  <c r="GX49" i="1"/>
  <c r="I50" i="1"/>
  <c r="AC50" i="1"/>
  <c r="AE50" i="1"/>
  <c r="AF50" i="1"/>
  <c r="CT50" i="1" s="1"/>
  <c r="AG50" i="1"/>
  <c r="AH50" i="1"/>
  <c r="AI50" i="1"/>
  <c r="CW50" i="1" s="1"/>
  <c r="AJ50" i="1"/>
  <c r="CX50" i="1" s="1"/>
  <c r="CQ50" i="1"/>
  <c r="P50" i="1" s="1"/>
  <c r="CU50" i="1"/>
  <c r="CV50" i="1"/>
  <c r="FR50" i="1"/>
  <c r="GL50" i="1"/>
  <c r="GO50" i="1"/>
  <c r="GP50" i="1"/>
  <c r="GV50" i="1"/>
  <c r="I51" i="1"/>
  <c r="P51" i="1" s="1"/>
  <c r="AC51" i="1"/>
  <c r="AD51" i="1"/>
  <c r="CR51" i="1" s="1"/>
  <c r="AE51" i="1"/>
  <c r="CS51" i="1" s="1"/>
  <c r="AF51" i="1"/>
  <c r="AG51" i="1"/>
  <c r="AH51" i="1"/>
  <c r="CV51" i="1" s="1"/>
  <c r="AI51" i="1"/>
  <c r="CW51" i="1" s="1"/>
  <c r="AJ51" i="1"/>
  <c r="CQ51" i="1"/>
  <c r="CT51" i="1"/>
  <c r="CU51" i="1"/>
  <c r="CX51" i="1"/>
  <c r="FR51" i="1"/>
  <c r="GL51" i="1"/>
  <c r="GO51" i="1"/>
  <c r="GP51" i="1"/>
  <c r="GV51" i="1"/>
  <c r="I52" i="1"/>
  <c r="GX52" i="1" s="1"/>
  <c r="AC52" i="1"/>
  <c r="AD52" i="1"/>
  <c r="CR52" i="1" s="1"/>
  <c r="AE52" i="1"/>
  <c r="AF52" i="1"/>
  <c r="AG52" i="1"/>
  <c r="CU52" i="1" s="1"/>
  <c r="AH52" i="1"/>
  <c r="CV52" i="1" s="1"/>
  <c r="AI52" i="1"/>
  <c r="AJ52" i="1"/>
  <c r="CX52" i="1" s="1"/>
  <c r="W52" i="1" s="1"/>
  <c r="CS52" i="1"/>
  <c r="CT52" i="1"/>
  <c r="CW52" i="1"/>
  <c r="FR52" i="1"/>
  <c r="GL52" i="1"/>
  <c r="GO52" i="1"/>
  <c r="GP52" i="1"/>
  <c r="GV52" i="1"/>
  <c r="I53" i="1"/>
  <c r="AB53" i="1"/>
  <c r="AC53" i="1"/>
  <c r="CQ53" i="1" s="1"/>
  <c r="AE53" i="1"/>
  <c r="AD53" i="1" s="1"/>
  <c r="AF53" i="1"/>
  <c r="AG53" i="1"/>
  <c r="CU53" i="1" s="1"/>
  <c r="AH53" i="1"/>
  <c r="AI53" i="1"/>
  <c r="AJ53" i="1"/>
  <c r="CR53" i="1"/>
  <c r="CS53" i="1"/>
  <c r="CT53" i="1"/>
  <c r="CV53" i="1"/>
  <c r="U53" i="1" s="1"/>
  <c r="CW53" i="1"/>
  <c r="CX53" i="1"/>
  <c r="FR53" i="1"/>
  <c r="GL53" i="1"/>
  <c r="GO53" i="1"/>
  <c r="GP53" i="1"/>
  <c r="GV53" i="1"/>
  <c r="GX53" i="1"/>
  <c r="I54" i="1"/>
  <c r="R54" i="1" s="1"/>
  <c r="GK54" i="1" s="1"/>
  <c r="AC54" i="1"/>
  <c r="AD54" i="1"/>
  <c r="AB54" i="1" s="1"/>
  <c r="AE54" i="1"/>
  <c r="AF54" i="1"/>
  <c r="CT54" i="1" s="1"/>
  <c r="AG54" i="1"/>
  <c r="AH54" i="1"/>
  <c r="CV54" i="1" s="1"/>
  <c r="AI54" i="1"/>
  <c r="AJ54" i="1"/>
  <c r="CX54" i="1" s="1"/>
  <c r="CQ54" i="1"/>
  <c r="CR54" i="1"/>
  <c r="CS54" i="1"/>
  <c r="CU54" i="1"/>
  <c r="CW54" i="1"/>
  <c r="FR54" i="1"/>
  <c r="GL54" i="1"/>
  <c r="GO54" i="1"/>
  <c r="GP54" i="1"/>
  <c r="GV54" i="1"/>
  <c r="I55" i="1"/>
  <c r="T55" i="1" s="1"/>
  <c r="AC55" i="1"/>
  <c r="AB55" i="1" s="1"/>
  <c r="AD55" i="1"/>
  <c r="AE55" i="1"/>
  <c r="CS55" i="1" s="1"/>
  <c r="AF55" i="1"/>
  <c r="AG55" i="1"/>
  <c r="AH55" i="1"/>
  <c r="AI55" i="1"/>
  <c r="CW55" i="1" s="1"/>
  <c r="AJ55" i="1"/>
  <c r="CR55" i="1"/>
  <c r="CT55" i="1"/>
  <c r="CU55" i="1"/>
  <c r="CV55" i="1"/>
  <c r="CX55" i="1"/>
  <c r="FR55" i="1"/>
  <c r="GL55" i="1"/>
  <c r="GO55" i="1"/>
  <c r="GP55" i="1"/>
  <c r="GV55" i="1"/>
  <c r="I56" i="1"/>
  <c r="GX56" i="1" s="1"/>
  <c r="AC56" i="1"/>
  <c r="AB56" i="1" s="1"/>
  <c r="AD56" i="1"/>
  <c r="CR56" i="1" s="1"/>
  <c r="AE56" i="1"/>
  <c r="AF56" i="1"/>
  <c r="AG56" i="1"/>
  <c r="AH56" i="1"/>
  <c r="CV56" i="1" s="1"/>
  <c r="AI56" i="1"/>
  <c r="AJ56" i="1"/>
  <c r="CQ56" i="1"/>
  <c r="CS56" i="1"/>
  <c r="CT56" i="1"/>
  <c r="CU56" i="1"/>
  <c r="CW56" i="1"/>
  <c r="CX56" i="1"/>
  <c r="FR56" i="1"/>
  <c r="GL56" i="1"/>
  <c r="GO56" i="1"/>
  <c r="GP56" i="1"/>
  <c r="GV56" i="1"/>
  <c r="I57" i="1"/>
  <c r="GX57" i="1" s="1"/>
  <c r="AC57" i="1"/>
  <c r="AB57" i="1" s="1"/>
  <c r="AD57" i="1"/>
  <c r="CR57" i="1" s="1"/>
  <c r="AE57" i="1"/>
  <c r="AF57" i="1"/>
  <c r="AG57" i="1"/>
  <c r="CU57" i="1" s="1"/>
  <c r="AH57" i="1"/>
  <c r="CV57" i="1" s="1"/>
  <c r="AI57" i="1"/>
  <c r="AJ57" i="1"/>
  <c r="CS57" i="1"/>
  <c r="CT57" i="1"/>
  <c r="CW57" i="1"/>
  <c r="CX57" i="1"/>
  <c r="FR57" i="1"/>
  <c r="GL57" i="1"/>
  <c r="GO57" i="1"/>
  <c r="GP57" i="1"/>
  <c r="GV57" i="1"/>
  <c r="I58" i="1"/>
  <c r="AC58" i="1"/>
  <c r="CQ58" i="1" s="1"/>
  <c r="AE58" i="1"/>
  <c r="AD58" i="1" s="1"/>
  <c r="AF58" i="1"/>
  <c r="CT58" i="1" s="1"/>
  <c r="AG58" i="1"/>
  <c r="CU58" i="1" s="1"/>
  <c r="T58" i="1" s="1"/>
  <c r="AH58" i="1"/>
  <c r="AI58" i="1"/>
  <c r="AJ58" i="1"/>
  <c r="CX58" i="1" s="1"/>
  <c r="CS58" i="1"/>
  <c r="R58" i="1" s="1"/>
  <c r="GK58" i="1" s="1"/>
  <c r="CV58" i="1"/>
  <c r="CW58" i="1"/>
  <c r="FR58" i="1"/>
  <c r="GL58" i="1"/>
  <c r="GN58" i="1"/>
  <c r="GP58" i="1"/>
  <c r="GV58" i="1"/>
  <c r="GX58" i="1"/>
  <c r="I59" i="1"/>
  <c r="AC59" i="1"/>
  <c r="AE59" i="1"/>
  <c r="AD59" i="1" s="1"/>
  <c r="AF59" i="1"/>
  <c r="CT59" i="1" s="1"/>
  <c r="AG59" i="1"/>
  <c r="AH59" i="1"/>
  <c r="AI59" i="1"/>
  <c r="CW59" i="1" s="1"/>
  <c r="AJ59" i="1"/>
  <c r="CX59" i="1" s="1"/>
  <c r="CQ59" i="1"/>
  <c r="P59" i="1" s="1"/>
  <c r="CU59" i="1"/>
  <c r="CV59" i="1"/>
  <c r="FR59" i="1"/>
  <c r="GL59" i="1"/>
  <c r="GN59" i="1"/>
  <c r="GP59" i="1"/>
  <c r="GV59" i="1"/>
  <c r="I60" i="1"/>
  <c r="AC60" i="1"/>
  <c r="AB60" i="1" s="1"/>
  <c r="AD60" i="1"/>
  <c r="CR60" i="1" s="1"/>
  <c r="AE60" i="1"/>
  <c r="CS60" i="1" s="1"/>
  <c r="AF60" i="1"/>
  <c r="AG60" i="1"/>
  <c r="AH60" i="1"/>
  <c r="CV60" i="1" s="1"/>
  <c r="AI60" i="1"/>
  <c r="CW60" i="1" s="1"/>
  <c r="AJ60" i="1"/>
  <c r="CQ60" i="1"/>
  <c r="CT60" i="1"/>
  <c r="CU60" i="1"/>
  <c r="CX60" i="1"/>
  <c r="W60" i="1" s="1"/>
  <c r="FR60" i="1"/>
  <c r="GL60" i="1"/>
  <c r="GO60" i="1"/>
  <c r="GP60" i="1"/>
  <c r="GV60" i="1"/>
  <c r="I61" i="1"/>
  <c r="GX61" i="1" s="1"/>
  <c r="AC61" i="1"/>
  <c r="AB61" i="1" s="1"/>
  <c r="AD61" i="1"/>
  <c r="CR61" i="1" s="1"/>
  <c r="AE61" i="1"/>
  <c r="AF61" i="1"/>
  <c r="AG61" i="1"/>
  <c r="CU61" i="1" s="1"/>
  <c r="AH61" i="1"/>
  <c r="CV61" i="1" s="1"/>
  <c r="AI61" i="1"/>
  <c r="AJ61" i="1"/>
  <c r="CS61" i="1"/>
  <c r="CT61" i="1"/>
  <c r="CW61" i="1"/>
  <c r="CX61" i="1"/>
  <c r="W61" i="1" s="1"/>
  <c r="FR61" i="1"/>
  <c r="GL61" i="1"/>
  <c r="GO61" i="1"/>
  <c r="GP61" i="1"/>
  <c r="GV61" i="1"/>
  <c r="C62" i="1"/>
  <c r="D62" i="1"/>
  <c r="AC62" i="1"/>
  <c r="CQ62" i="1" s="1"/>
  <c r="P62" i="1" s="1"/>
  <c r="AE62" i="1"/>
  <c r="AD62" i="1" s="1"/>
  <c r="AF62" i="1"/>
  <c r="CT62" i="1" s="1"/>
  <c r="S62" i="1" s="1"/>
  <c r="AG62" i="1"/>
  <c r="AH62" i="1"/>
  <c r="AI62" i="1"/>
  <c r="CW62" i="1" s="1"/>
  <c r="V62" i="1" s="1"/>
  <c r="AJ62" i="1"/>
  <c r="CX62" i="1" s="1"/>
  <c r="W62" i="1" s="1"/>
  <c r="CU62" i="1"/>
  <c r="T62" i="1" s="1"/>
  <c r="CV62" i="1"/>
  <c r="U62" i="1" s="1"/>
  <c r="FR62" i="1"/>
  <c r="GL62" i="1"/>
  <c r="GN62" i="1"/>
  <c r="GP62" i="1"/>
  <c r="GV62" i="1"/>
  <c r="GX62" i="1" s="1"/>
  <c r="C63" i="1"/>
  <c r="D63" i="1"/>
  <c r="AC63" i="1"/>
  <c r="AE63" i="1"/>
  <c r="AF63" i="1"/>
  <c r="AG63" i="1"/>
  <c r="CU63" i="1" s="1"/>
  <c r="T63" i="1" s="1"/>
  <c r="AH63" i="1"/>
  <c r="AI63" i="1"/>
  <c r="AJ63" i="1"/>
  <c r="CW63" i="1"/>
  <c r="V63" i="1" s="1"/>
  <c r="CX63" i="1"/>
  <c r="W63" i="1" s="1"/>
  <c r="FR63" i="1"/>
  <c r="GL63" i="1"/>
  <c r="GN63" i="1"/>
  <c r="GP63" i="1"/>
  <c r="GV63" i="1"/>
  <c r="GX63" i="1"/>
  <c r="I64" i="1"/>
  <c r="AC64" i="1"/>
  <c r="CQ64" i="1" s="1"/>
  <c r="AE64" i="1"/>
  <c r="AD64" i="1" s="1"/>
  <c r="CR64" i="1" s="1"/>
  <c r="AF64" i="1"/>
  <c r="CT64" i="1" s="1"/>
  <c r="AG64" i="1"/>
  <c r="CU64" i="1" s="1"/>
  <c r="T64" i="1" s="1"/>
  <c r="AH64" i="1"/>
  <c r="AI64" i="1"/>
  <c r="AJ64" i="1"/>
  <c r="CX64" i="1" s="1"/>
  <c r="CS64" i="1"/>
  <c r="CV64" i="1"/>
  <c r="CW64" i="1"/>
  <c r="FR64" i="1"/>
  <c r="GL64" i="1"/>
  <c r="GO64" i="1"/>
  <c r="GP64" i="1"/>
  <c r="GV64" i="1"/>
  <c r="GX64" i="1"/>
  <c r="I65" i="1"/>
  <c r="GX65" i="1" s="1"/>
  <c r="AC65" i="1"/>
  <c r="AE65" i="1"/>
  <c r="AF65" i="1"/>
  <c r="CT65" i="1" s="1"/>
  <c r="AG65" i="1"/>
  <c r="AH65" i="1"/>
  <c r="AI65" i="1"/>
  <c r="CW65" i="1" s="1"/>
  <c r="V65" i="1" s="1"/>
  <c r="AJ65" i="1"/>
  <c r="CX65" i="1" s="1"/>
  <c r="CU65" i="1"/>
  <c r="CV65" i="1"/>
  <c r="U65" i="1" s="1"/>
  <c r="FR65" i="1"/>
  <c r="GL65" i="1"/>
  <c r="GO65" i="1"/>
  <c r="GP65" i="1"/>
  <c r="GV65" i="1"/>
  <c r="I66" i="1"/>
  <c r="T66" i="1" s="1"/>
  <c r="AC66" i="1"/>
  <c r="AD66" i="1"/>
  <c r="AE66" i="1"/>
  <c r="CS66" i="1" s="1"/>
  <c r="R66" i="1" s="1"/>
  <c r="GK66" i="1" s="1"/>
  <c r="AF66" i="1"/>
  <c r="AG66" i="1"/>
  <c r="AH66" i="1"/>
  <c r="CV66" i="1" s="1"/>
  <c r="AI66" i="1"/>
  <c r="CW66" i="1" s="1"/>
  <c r="V66" i="1" s="1"/>
  <c r="AJ66" i="1"/>
  <c r="CQ66" i="1"/>
  <c r="P66" i="1" s="1"/>
  <c r="CR66" i="1"/>
  <c r="CT66" i="1"/>
  <c r="S66" i="1" s="1"/>
  <c r="CU66" i="1"/>
  <c r="CX66" i="1"/>
  <c r="W66" i="1" s="1"/>
  <c r="FR66" i="1"/>
  <c r="GL66" i="1"/>
  <c r="GO66" i="1"/>
  <c r="GP66" i="1"/>
  <c r="GV66" i="1"/>
  <c r="I67" i="1"/>
  <c r="S67" i="1" s="1"/>
  <c r="AC67" i="1"/>
  <c r="AB67" i="1" s="1"/>
  <c r="AD67" i="1"/>
  <c r="CR67" i="1" s="1"/>
  <c r="Q67" i="1" s="1"/>
  <c r="AE67" i="1"/>
  <c r="AF67" i="1"/>
  <c r="AG67" i="1"/>
  <c r="AH67" i="1"/>
  <c r="CV67" i="1" s="1"/>
  <c r="U67" i="1" s="1"/>
  <c r="AI67" i="1"/>
  <c r="AJ67" i="1"/>
  <c r="CS67" i="1"/>
  <c r="CT67" i="1"/>
  <c r="CU67" i="1"/>
  <c r="CW67" i="1"/>
  <c r="CX67" i="1"/>
  <c r="FR67" i="1"/>
  <c r="GL67" i="1"/>
  <c r="GO67" i="1"/>
  <c r="GP67" i="1"/>
  <c r="GV67" i="1"/>
  <c r="I68" i="1"/>
  <c r="GX68" i="1" s="1"/>
  <c r="R68" i="1"/>
  <c r="AC68" i="1"/>
  <c r="CQ68" i="1" s="1"/>
  <c r="AE68" i="1"/>
  <c r="AD68" i="1" s="1"/>
  <c r="CR68" i="1" s="1"/>
  <c r="AF68" i="1"/>
  <c r="CT68" i="1" s="1"/>
  <c r="AG68" i="1"/>
  <c r="CU68" i="1" s="1"/>
  <c r="T68" i="1" s="1"/>
  <c r="AH68" i="1"/>
  <c r="AI68" i="1"/>
  <c r="AJ68" i="1"/>
  <c r="CX68" i="1" s="1"/>
  <c r="CS68" i="1"/>
  <c r="CV68" i="1"/>
  <c r="CW68" i="1"/>
  <c r="FR68" i="1"/>
  <c r="GK68" i="1"/>
  <c r="GL68" i="1"/>
  <c r="GO68" i="1"/>
  <c r="GP68" i="1"/>
  <c r="GV68" i="1"/>
  <c r="I69" i="1"/>
  <c r="GX69" i="1" s="1"/>
  <c r="AC69" i="1"/>
  <c r="AE69" i="1"/>
  <c r="AD69" i="1" s="1"/>
  <c r="AB69" i="1" s="1"/>
  <c r="AF69" i="1"/>
  <c r="CT69" i="1" s="1"/>
  <c r="AG69" i="1"/>
  <c r="AH69" i="1"/>
  <c r="AI69" i="1"/>
  <c r="CW69" i="1" s="1"/>
  <c r="AJ69" i="1"/>
  <c r="CX69" i="1" s="1"/>
  <c r="CQ69" i="1"/>
  <c r="CS69" i="1"/>
  <c r="CU69" i="1"/>
  <c r="CV69" i="1"/>
  <c r="FR69" i="1"/>
  <c r="GL69" i="1"/>
  <c r="GO69" i="1"/>
  <c r="GP69" i="1"/>
  <c r="GV69" i="1"/>
  <c r="I70" i="1"/>
  <c r="T70" i="1" s="1"/>
  <c r="AC70" i="1"/>
  <c r="AE70" i="1"/>
  <c r="CS70" i="1" s="1"/>
  <c r="AF70" i="1"/>
  <c r="AG70" i="1"/>
  <c r="AH70" i="1"/>
  <c r="AI70" i="1"/>
  <c r="CW70" i="1" s="1"/>
  <c r="AJ70" i="1"/>
  <c r="CQ70" i="1"/>
  <c r="CT70" i="1"/>
  <c r="CU70" i="1"/>
  <c r="CV70" i="1"/>
  <c r="CX70" i="1"/>
  <c r="FR70" i="1"/>
  <c r="GL70" i="1"/>
  <c r="GO70" i="1"/>
  <c r="GP70" i="1"/>
  <c r="GV70" i="1"/>
  <c r="I71" i="1"/>
  <c r="V71" i="1" s="1"/>
  <c r="AC71" i="1"/>
  <c r="AB71" i="1" s="1"/>
  <c r="AD71" i="1"/>
  <c r="CR71" i="1" s="1"/>
  <c r="AE71" i="1"/>
  <c r="AF71" i="1"/>
  <c r="AG71" i="1"/>
  <c r="AH71" i="1"/>
  <c r="CV71" i="1" s="1"/>
  <c r="AI71" i="1"/>
  <c r="AJ71" i="1"/>
  <c r="CX71" i="1" s="1"/>
  <c r="CS71" i="1"/>
  <c r="CT71" i="1"/>
  <c r="CU71" i="1"/>
  <c r="CW71" i="1"/>
  <c r="FR71" i="1"/>
  <c r="GL71" i="1"/>
  <c r="GO71" i="1"/>
  <c r="GP71" i="1"/>
  <c r="GV71" i="1"/>
  <c r="I72" i="1"/>
  <c r="AC72" i="1"/>
  <c r="CQ72" i="1" s="1"/>
  <c r="AE72" i="1"/>
  <c r="AD72" i="1" s="1"/>
  <c r="AF72" i="1"/>
  <c r="CT72" i="1" s="1"/>
  <c r="AG72" i="1"/>
  <c r="CU72" i="1" s="1"/>
  <c r="AH72" i="1"/>
  <c r="AI72" i="1"/>
  <c r="AJ72" i="1"/>
  <c r="CX72" i="1" s="1"/>
  <c r="CS72" i="1"/>
  <c r="R72" i="1" s="1"/>
  <c r="GK72" i="1" s="1"/>
  <c r="CV72" i="1"/>
  <c r="CW72" i="1"/>
  <c r="FR72" i="1"/>
  <c r="GL72" i="1"/>
  <c r="GO72" i="1"/>
  <c r="GP72" i="1"/>
  <c r="GV72" i="1"/>
  <c r="GX72" i="1"/>
  <c r="I73" i="1"/>
  <c r="AC73" i="1"/>
  <c r="AE73" i="1"/>
  <c r="AD73" i="1" s="1"/>
  <c r="AF73" i="1"/>
  <c r="CT73" i="1" s="1"/>
  <c r="AG73" i="1"/>
  <c r="AH73" i="1"/>
  <c r="AI73" i="1"/>
  <c r="CW73" i="1" s="1"/>
  <c r="AJ73" i="1"/>
  <c r="CX73" i="1" s="1"/>
  <c r="CQ73" i="1"/>
  <c r="P73" i="1" s="1"/>
  <c r="CU73" i="1"/>
  <c r="CV73" i="1"/>
  <c r="FR73" i="1"/>
  <c r="GL73" i="1"/>
  <c r="GO73" i="1"/>
  <c r="GP73" i="1"/>
  <c r="GV73" i="1"/>
  <c r="C74" i="1"/>
  <c r="D74" i="1"/>
  <c r="AC74" i="1"/>
  <c r="AB74" i="1" s="1"/>
  <c r="AD74" i="1"/>
  <c r="CR74" i="1" s="1"/>
  <c r="Q74" i="1" s="1"/>
  <c r="AE74" i="1"/>
  <c r="AF74" i="1"/>
  <c r="AG74" i="1"/>
  <c r="CU74" i="1" s="1"/>
  <c r="T74" i="1" s="1"/>
  <c r="AH74" i="1"/>
  <c r="CV74" i="1" s="1"/>
  <c r="U74" i="1" s="1"/>
  <c r="AI74" i="1"/>
  <c r="AJ74" i="1"/>
  <c r="CS74" i="1"/>
  <c r="R74" i="1" s="1"/>
  <c r="GK74" i="1" s="1"/>
  <c r="CT74" i="1"/>
  <c r="S74" i="1" s="1"/>
  <c r="CW74" i="1"/>
  <c r="V74" i="1" s="1"/>
  <c r="CX74" i="1"/>
  <c r="W74" i="1" s="1"/>
  <c r="FR74" i="1"/>
  <c r="GL74" i="1"/>
  <c r="GN74" i="1"/>
  <c r="GO74" i="1"/>
  <c r="GV74" i="1"/>
  <c r="GX74" i="1"/>
  <c r="C75" i="1"/>
  <c r="D75" i="1"/>
  <c r="AC75" i="1"/>
  <c r="AE75" i="1"/>
  <c r="AD75" i="1" s="1"/>
  <c r="AF75" i="1"/>
  <c r="AG75" i="1"/>
  <c r="AH75" i="1"/>
  <c r="AI75" i="1"/>
  <c r="CW75" i="1" s="1"/>
  <c r="V75" i="1" s="1"/>
  <c r="AJ75" i="1"/>
  <c r="CX75" i="1" s="1"/>
  <c r="W75" i="1" s="1"/>
  <c r="CQ75" i="1"/>
  <c r="P75" i="1" s="1"/>
  <c r="CU75" i="1"/>
  <c r="T75" i="1" s="1"/>
  <c r="FR75" i="1"/>
  <c r="GL75" i="1"/>
  <c r="GN75" i="1"/>
  <c r="GO75" i="1"/>
  <c r="GV75" i="1"/>
  <c r="GX75" i="1" s="1"/>
  <c r="B77" i="1"/>
  <c r="B22" i="1" s="1"/>
  <c r="C77" i="1"/>
  <c r="C22" i="1" s="1"/>
  <c r="D77" i="1"/>
  <c r="D22" i="1" s="1"/>
  <c r="F77" i="1"/>
  <c r="F22" i="1" s="1"/>
  <c r="G77" i="1"/>
  <c r="G22" i="1" s="1"/>
  <c r="BX77" i="1"/>
  <c r="BX22" i="1" s="1"/>
  <c r="CK77" i="1"/>
  <c r="CK22" i="1" s="1"/>
  <c r="CL77" i="1"/>
  <c r="CL22" i="1" s="1"/>
  <c r="FP77" i="1"/>
  <c r="FP22" i="1" s="1"/>
  <c r="GC77" i="1"/>
  <c r="GC22" i="1" s="1"/>
  <c r="GD77" i="1"/>
  <c r="GD22" i="1" s="1"/>
  <c r="B106" i="1"/>
  <c r="B18" i="1" s="1"/>
  <c r="C106" i="1"/>
  <c r="C18" i="1" s="1"/>
  <c r="D106" i="1"/>
  <c r="D18" i="1" s="1"/>
  <c r="F106" i="1"/>
  <c r="F18" i="1" s="1"/>
  <c r="G106" i="1"/>
  <c r="G18" i="1" s="1"/>
  <c r="U70" i="1" l="1"/>
  <c r="U68" i="1"/>
  <c r="W67" i="1"/>
  <c r="R67" i="1"/>
  <c r="GK67" i="1" s="1"/>
  <c r="U58" i="1"/>
  <c r="P58" i="1"/>
  <c r="CV75" i="1"/>
  <c r="U75" i="1" s="1"/>
  <c r="I105" i="6" s="1"/>
  <c r="H105" i="6"/>
  <c r="CT75" i="1"/>
  <c r="S75" i="1" s="1"/>
  <c r="U102" i="6" s="1"/>
  <c r="T103" i="6"/>
  <c r="T104" i="6"/>
  <c r="H103" i="6"/>
  <c r="T102" i="6"/>
  <c r="H104" i="6"/>
  <c r="H102" i="6"/>
  <c r="W68" i="1"/>
  <c r="S68" i="1"/>
  <c r="CZ68" i="1" s="1"/>
  <c r="Y68" i="1" s="1"/>
  <c r="CZ66" i="1"/>
  <c r="Y66" i="1" s="1"/>
  <c r="V68" i="1"/>
  <c r="Q68" i="1"/>
  <c r="GX67" i="1"/>
  <c r="T67" i="1"/>
  <c r="GX66" i="1"/>
  <c r="Q66" i="1"/>
  <c r="CP66" i="1" s="1"/>
  <c r="O66" i="1" s="1"/>
  <c r="U66" i="1"/>
  <c r="W65" i="1"/>
  <c r="S65" i="1"/>
  <c r="V58" i="1"/>
  <c r="GX54" i="1"/>
  <c r="Q54" i="1"/>
  <c r="U54" i="1"/>
  <c r="R64" i="1"/>
  <c r="GK64" i="1" s="1"/>
  <c r="S71" i="1"/>
  <c r="GX70" i="1"/>
  <c r="R70" i="1"/>
  <c r="GK70" i="1" s="1"/>
  <c r="CT63" i="1"/>
  <c r="S63" i="1" s="1"/>
  <c r="U92" i="6" s="1"/>
  <c r="T92" i="6"/>
  <c r="T96" i="6"/>
  <c r="H95" i="6"/>
  <c r="T95" i="6"/>
  <c r="H92" i="6"/>
  <c r="H96" i="6"/>
  <c r="GX71" i="1"/>
  <c r="Q71" i="1"/>
  <c r="V70" i="1"/>
  <c r="W42" i="1"/>
  <c r="W69" i="1"/>
  <c r="T72" i="1"/>
  <c r="T71" i="1"/>
  <c r="U71" i="1"/>
  <c r="U69" i="1"/>
  <c r="S69" i="1"/>
  <c r="CZ69" i="1" s="1"/>
  <c r="Y69" i="1" s="1"/>
  <c r="CQ65" i="1"/>
  <c r="P65" i="1" s="1"/>
  <c r="U98" i="6" s="1"/>
  <c r="K98" i="6" s="1"/>
  <c r="H98" i="6"/>
  <c r="T98" i="6"/>
  <c r="CS63" i="1"/>
  <c r="R63" i="1" s="1"/>
  <c r="GM94" i="6"/>
  <c r="I94" i="6" s="1"/>
  <c r="H94" i="6"/>
  <c r="R71" i="1"/>
  <c r="GK71" i="1" s="1"/>
  <c r="W70" i="1"/>
  <c r="S70" i="1"/>
  <c r="GW98" i="6"/>
  <c r="GX98" i="6"/>
  <c r="E98" i="6"/>
  <c r="CV63" i="1"/>
  <c r="U63" i="1" s="1"/>
  <c r="I97" i="6" s="1"/>
  <c r="H97" i="6"/>
  <c r="AD63" i="1"/>
  <c r="AB63" i="1" s="1"/>
  <c r="H91" i="6" s="1"/>
  <c r="U72" i="1"/>
  <c r="P72" i="1"/>
  <c r="U64" i="1"/>
  <c r="U73" i="1"/>
  <c r="W72" i="1"/>
  <c r="S72" i="1"/>
  <c r="CZ72" i="1" s="1"/>
  <c r="Y72" i="1" s="1"/>
  <c r="T69" i="1"/>
  <c r="V69" i="1"/>
  <c r="V67" i="1"/>
  <c r="W64" i="1"/>
  <c r="S64" i="1"/>
  <c r="V72" i="1"/>
  <c r="R69" i="1"/>
  <c r="GK69" i="1" s="1"/>
  <c r="T65" i="1"/>
  <c r="V73" i="1"/>
  <c r="T73" i="1"/>
  <c r="CZ67" i="1"/>
  <c r="Y67" i="1" s="1"/>
  <c r="GX73" i="1"/>
  <c r="W73" i="1"/>
  <c r="S73" i="1"/>
  <c r="W71" i="1"/>
  <c r="CY66" i="1"/>
  <c r="X66" i="1" s="1"/>
  <c r="P64" i="1"/>
  <c r="CP64" i="1" s="1"/>
  <c r="O64" i="1" s="1"/>
  <c r="P70" i="1"/>
  <c r="V64" i="1"/>
  <c r="Q64" i="1"/>
  <c r="W57" i="1"/>
  <c r="W29" i="1"/>
  <c r="W58" i="1"/>
  <c r="S58" i="1"/>
  <c r="CY58" i="1" s="1"/>
  <c r="X58" i="1" s="1"/>
  <c r="T51" i="1"/>
  <c r="V51" i="1"/>
  <c r="R51" i="1"/>
  <c r="GK51" i="1" s="1"/>
  <c r="GX55" i="1"/>
  <c r="V55" i="1"/>
  <c r="R55" i="1"/>
  <c r="GK55" i="1" s="1"/>
  <c r="S53" i="1"/>
  <c r="S51" i="1"/>
  <c r="U51" i="1"/>
  <c r="Q51" i="1"/>
  <c r="GX50" i="1"/>
  <c r="W50" i="1"/>
  <c r="S50" i="1"/>
  <c r="R49" i="1"/>
  <c r="GK49" i="1" s="1"/>
  <c r="GW88" i="6"/>
  <c r="GX88" i="6"/>
  <c r="E88" i="6"/>
  <c r="CS47" i="1"/>
  <c r="R47" i="1" s="1"/>
  <c r="GM84" i="6"/>
  <c r="I84" i="6" s="1"/>
  <c r="H84" i="6"/>
  <c r="GX33" i="1"/>
  <c r="CQ49" i="1"/>
  <c r="P49" i="1" s="1"/>
  <c r="U88" i="6" s="1"/>
  <c r="K88" i="6" s="1"/>
  <c r="H88" i="6"/>
  <c r="T88" i="6"/>
  <c r="CT47" i="1"/>
  <c r="S47" i="1" s="1"/>
  <c r="U82" i="6" s="1"/>
  <c r="T82" i="6"/>
  <c r="H85" i="6"/>
  <c r="T85" i="6"/>
  <c r="H82" i="6"/>
  <c r="T86" i="6"/>
  <c r="H86" i="6"/>
  <c r="U56" i="1"/>
  <c r="W53" i="1"/>
  <c r="GX51" i="1"/>
  <c r="U50" i="1"/>
  <c r="V50" i="1"/>
  <c r="CV47" i="1"/>
  <c r="U47" i="1" s="1"/>
  <c r="I87" i="6" s="1"/>
  <c r="H87" i="6"/>
  <c r="U59" i="1"/>
  <c r="V59" i="1"/>
  <c r="S57" i="1"/>
  <c r="CY57" i="1" s="1"/>
  <c r="X57" i="1" s="1"/>
  <c r="U57" i="1"/>
  <c r="Q57" i="1"/>
  <c r="Q56" i="1"/>
  <c r="GX60" i="1"/>
  <c r="P60" i="1"/>
  <c r="T59" i="1"/>
  <c r="R57" i="1"/>
  <c r="GK57" i="1" s="1"/>
  <c r="T57" i="1"/>
  <c r="V56" i="1"/>
  <c r="W55" i="1"/>
  <c r="V53" i="1"/>
  <c r="Q53" i="1"/>
  <c r="T53" i="1"/>
  <c r="W51" i="1"/>
  <c r="GX45" i="1"/>
  <c r="AD47" i="1"/>
  <c r="AB47" i="1" s="1"/>
  <c r="H81" i="6" s="1"/>
  <c r="P56" i="1"/>
  <c r="S55" i="1"/>
  <c r="R56" i="1"/>
  <c r="GK56" i="1" s="1"/>
  <c r="R61" i="1"/>
  <c r="GK61" i="1" s="1"/>
  <c r="T61" i="1"/>
  <c r="GX59" i="1"/>
  <c r="W59" i="1"/>
  <c r="S59" i="1"/>
  <c r="V57" i="1"/>
  <c r="U55" i="1"/>
  <c r="R53" i="1"/>
  <c r="GK53" i="1" s="1"/>
  <c r="P53" i="1"/>
  <c r="V61" i="1"/>
  <c r="S61" i="1"/>
  <c r="U61" i="1"/>
  <c r="Q61" i="1"/>
  <c r="Q55" i="1"/>
  <c r="T60" i="1"/>
  <c r="V60" i="1"/>
  <c r="R60" i="1"/>
  <c r="GK60" i="1" s="1"/>
  <c r="T56" i="1"/>
  <c r="W56" i="1"/>
  <c r="T54" i="1"/>
  <c r="S52" i="1"/>
  <c r="CY52" i="1" s="1"/>
  <c r="X52" i="1" s="1"/>
  <c r="U52" i="1"/>
  <c r="Q52" i="1"/>
  <c r="T50" i="1"/>
  <c r="S48" i="1"/>
  <c r="U48" i="1"/>
  <c r="Q48" i="1"/>
  <c r="S60" i="1"/>
  <c r="U60" i="1"/>
  <c r="Q60" i="1"/>
  <c r="S56" i="1"/>
  <c r="R52" i="1"/>
  <c r="GK52" i="1" s="1"/>
  <c r="T52" i="1"/>
  <c r="R48" i="1"/>
  <c r="GK48" i="1" s="1"/>
  <c r="T48" i="1"/>
  <c r="V54" i="1"/>
  <c r="P54" i="1"/>
  <c r="V52" i="1"/>
  <c r="V48" i="1"/>
  <c r="T41" i="1"/>
  <c r="W32" i="1"/>
  <c r="CT39" i="1"/>
  <c r="S39" i="1" s="1"/>
  <c r="U71" i="6" s="1"/>
  <c r="H74" i="6"/>
  <c r="T73" i="6"/>
  <c r="T74" i="6"/>
  <c r="H73" i="6"/>
  <c r="T71" i="6"/>
  <c r="H71" i="6"/>
  <c r="CQ43" i="1"/>
  <c r="P43" i="1" s="1"/>
  <c r="U78" i="6" s="1"/>
  <c r="K78" i="6" s="1"/>
  <c r="T78" i="6"/>
  <c r="H78" i="6"/>
  <c r="CY38" i="1"/>
  <c r="X38" i="1" s="1"/>
  <c r="T45" i="1"/>
  <c r="V45" i="1"/>
  <c r="R45" i="1"/>
  <c r="GK45" i="1" s="1"/>
  <c r="GX78" i="6"/>
  <c r="E78" i="6"/>
  <c r="GW78" i="6"/>
  <c r="CQ39" i="1"/>
  <c r="P39" i="1" s="1"/>
  <c r="U72" i="6" s="1"/>
  <c r="K72" i="6" s="1"/>
  <c r="H72" i="6"/>
  <c r="T72" i="6"/>
  <c r="CP38" i="1"/>
  <c r="O38" i="1" s="1"/>
  <c r="W35" i="1"/>
  <c r="W36" i="1"/>
  <c r="AB41" i="1"/>
  <c r="T76" i="6"/>
  <c r="H76" i="6"/>
  <c r="W40" i="1"/>
  <c r="W34" i="1"/>
  <c r="S45" i="1"/>
  <c r="U45" i="1"/>
  <c r="Q45" i="1"/>
  <c r="GX76" i="6"/>
  <c r="E76" i="6"/>
  <c r="GW76" i="6"/>
  <c r="S40" i="1"/>
  <c r="U40" i="1"/>
  <c r="GK38" i="1"/>
  <c r="AB39" i="1"/>
  <c r="H70" i="6" s="1"/>
  <c r="P45" i="1"/>
  <c r="W43" i="1"/>
  <c r="S43" i="1"/>
  <c r="CZ43" i="1" s="1"/>
  <c r="Y43" i="1" s="1"/>
  <c r="V43" i="1"/>
  <c r="U41" i="1"/>
  <c r="Q41" i="1"/>
  <c r="U43" i="1"/>
  <c r="GX41" i="1"/>
  <c r="P41" i="1"/>
  <c r="U76" i="6" s="1"/>
  <c r="K76" i="6" s="1"/>
  <c r="U44" i="1"/>
  <c r="V44" i="1"/>
  <c r="S42" i="1"/>
  <c r="CY42" i="1" s="1"/>
  <c r="X42" i="1" s="1"/>
  <c r="U42" i="1"/>
  <c r="Q42" i="1"/>
  <c r="T44" i="1"/>
  <c r="R42" i="1"/>
  <c r="GK42" i="1" s="1"/>
  <c r="T42" i="1"/>
  <c r="T40" i="1"/>
  <c r="V40" i="1"/>
  <c r="R40" i="1"/>
  <c r="GK40" i="1" s="1"/>
  <c r="CZ38" i="1"/>
  <c r="Y38" i="1" s="1"/>
  <c r="GX44" i="1"/>
  <c r="W44" i="1"/>
  <c r="S44" i="1"/>
  <c r="V42" i="1"/>
  <c r="W33" i="1"/>
  <c r="S33" i="1"/>
  <c r="V27" i="1"/>
  <c r="V33" i="1"/>
  <c r="R33" i="1"/>
  <c r="GK33" i="1" s="1"/>
  <c r="T29" i="1"/>
  <c r="AB35" i="1"/>
  <c r="H65" i="6"/>
  <c r="T65" i="6"/>
  <c r="GX67" i="6"/>
  <c r="E67" i="6"/>
  <c r="GW67" i="6"/>
  <c r="CQ35" i="1"/>
  <c r="P35" i="1" s="1"/>
  <c r="U65" i="6" s="1"/>
  <c r="K65" i="6" s="1"/>
  <c r="W37" i="1"/>
  <c r="S37" i="1"/>
  <c r="CY37" i="1" s="1"/>
  <c r="X37" i="1" s="1"/>
  <c r="GX65" i="6"/>
  <c r="E65" i="6"/>
  <c r="GW65" i="6"/>
  <c r="S34" i="1"/>
  <c r="CV31" i="1"/>
  <c r="U31" i="1" s="1"/>
  <c r="I62" i="6" s="1"/>
  <c r="H62" i="6"/>
  <c r="S27" i="1"/>
  <c r="CQ33" i="1"/>
  <c r="P33" i="1" s="1"/>
  <c r="U63" i="6" s="1"/>
  <c r="K63" i="6" s="1"/>
  <c r="H63" i="6"/>
  <c r="T63" i="6"/>
  <c r="V32" i="1"/>
  <c r="U32" i="1"/>
  <c r="Q32" i="1"/>
  <c r="CQ37" i="1"/>
  <c r="P37" i="1" s="1"/>
  <c r="U67" i="6" s="1"/>
  <c r="K67" i="6" s="1"/>
  <c r="T67" i="6"/>
  <c r="H67" i="6"/>
  <c r="GX63" i="6"/>
  <c r="E63" i="6"/>
  <c r="GW63" i="6"/>
  <c r="CT31" i="1"/>
  <c r="S31" i="1" s="1"/>
  <c r="U59" i="6" s="1"/>
  <c r="T61" i="6"/>
  <c r="H60" i="6"/>
  <c r="H61" i="6"/>
  <c r="H59" i="6"/>
  <c r="T60" i="6"/>
  <c r="T59" i="6"/>
  <c r="V37" i="1"/>
  <c r="T34" i="1"/>
  <c r="U34" i="1"/>
  <c r="Q34" i="1"/>
  <c r="R32" i="1"/>
  <c r="GK32" i="1" s="1"/>
  <c r="T32" i="1"/>
  <c r="P32" i="1"/>
  <c r="GX35" i="1"/>
  <c r="T35" i="1"/>
  <c r="V35" i="1"/>
  <c r="R35" i="1"/>
  <c r="GK35" i="1" s="1"/>
  <c r="U37" i="1"/>
  <c r="S35" i="1"/>
  <c r="U35" i="1"/>
  <c r="Q35" i="1"/>
  <c r="V36" i="1"/>
  <c r="P34" i="1"/>
  <c r="S36" i="1"/>
  <c r="U36" i="1"/>
  <c r="Q36" i="1"/>
  <c r="BZ77" i="1"/>
  <c r="BZ22" i="1" s="1"/>
  <c r="R36" i="1"/>
  <c r="GK36" i="1" s="1"/>
  <c r="T36" i="1"/>
  <c r="GX34" i="1"/>
  <c r="V34" i="1"/>
  <c r="R34" i="1"/>
  <c r="GK34" i="1" s="1"/>
  <c r="BY77" i="1"/>
  <c r="BY22" i="1" s="1"/>
  <c r="FR77" i="1"/>
  <c r="FR22" i="1" s="1"/>
  <c r="FQ77" i="1"/>
  <c r="FQ22" i="1" s="1"/>
  <c r="R29" i="1"/>
  <c r="GK29" i="1" s="1"/>
  <c r="GX55" i="6"/>
  <c r="E55" i="6"/>
  <c r="GW55" i="6"/>
  <c r="GX27" i="1"/>
  <c r="GX53" i="6"/>
  <c r="E53" i="6"/>
  <c r="GW53" i="6"/>
  <c r="CV25" i="1"/>
  <c r="U25" i="1" s="1"/>
  <c r="I52" i="6" s="1"/>
  <c r="H52" i="6"/>
  <c r="CT25" i="1"/>
  <c r="S25" i="1" s="1"/>
  <c r="U47" i="6" s="1"/>
  <c r="T47" i="6"/>
  <c r="H51" i="6"/>
  <c r="T50" i="6"/>
  <c r="H47" i="6"/>
  <c r="T51" i="6"/>
  <c r="H50" i="6"/>
  <c r="AB29" i="1"/>
  <c r="T55" i="6"/>
  <c r="H55" i="6"/>
  <c r="T53" i="6"/>
  <c r="H53" i="6"/>
  <c r="AD25" i="1"/>
  <c r="CR25" i="1" s="1"/>
  <c r="Q25" i="1" s="1"/>
  <c r="GM49" i="6"/>
  <c r="I49" i="6" s="1"/>
  <c r="H49" i="6"/>
  <c r="T27" i="1"/>
  <c r="GX26" i="1"/>
  <c r="CS25" i="1"/>
  <c r="R25" i="1" s="1"/>
  <c r="U29" i="1"/>
  <c r="Q29" i="1"/>
  <c r="P27" i="1"/>
  <c r="U53" i="6" s="1"/>
  <c r="K53" i="6" s="1"/>
  <c r="W28" i="1"/>
  <c r="P28" i="1"/>
  <c r="T28" i="1"/>
  <c r="GX29" i="1"/>
  <c r="S29" i="1"/>
  <c r="GX28" i="1"/>
  <c r="V28" i="1"/>
  <c r="R28" i="1"/>
  <c r="GK28" i="1" s="1"/>
  <c r="W26" i="1"/>
  <c r="V26" i="1"/>
  <c r="Q26" i="1"/>
  <c r="V29" i="1"/>
  <c r="P29" i="1"/>
  <c r="R27" i="1"/>
  <c r="U27" i="1"/>
  <c r="Q27" i="1"/>
  <c r="U28" i="1"/>
  <c r="U26" i="1"/>
  <c r="P26" i="1"/>
  <c r="CP26" i="1" s="1"/>
  <c r="O26" i="1" s="1"/>
  <c r="CY68" i="1"/>
  <c r="X68" i="1" s="1"/>
  <c r="CR75" i="1"/>
  <c r="Q75" i="1" s="1"/>
  <c r="CP75" i="1" s="1"/>
  <c r="O75" i="1" s="1"/>
  <c r="AB75" i="1"/>
  <c r="H101" i="6" s="1"/>
  <c r="CY74" i="1"/>
  <c r="X74" i="1" s="1"/>
  <c r="CZ74" i="1"/>
  <c r="Y74" i="1" s="1"/>
  <c r="CR73" i="1"/>
  <c r="Q73" i="1" s="1"/>
  <c r="AB73" i="1"/>
  <c r="CR72" i="1"/>
  <c r="Q72" i="1" s="1"/>
  <c r="CP72" i="1" s="1"/>
  <c r="O72" i="1" s="1"/>
  <c r="AB72" i="1"/>
  <c r="ET77" i="1"/>
  <c r="BB77" i="1"/>
  <c r="CR69" i="1"/>
  <c r="Q69" i="1" s="1"/>
  <c r="P68" i="1"/>
  <c r="AB64" i="1"/>
  <c r="EG77" i="1"/>
  <c r="AO77" i="1"/>
  <c r="CS75" i="1"/>
  <c r="R75" i="1" s="1"/>
  <c r="GK75" i="1" s="1"/>
  <c r="CQ74" i="1"/>
  <c r="P74" i="1" s="1"/>
  <c r="CP74" i="1" s="1"/>
  <c r="O74" i="1" s="1"/>
  <c r="CS73" i="1"/>
  <c r="R73" i="1" s="1"/>
  <c r="GK73" i="1" s="1"/>
  <c r="CQ71" i="1"/>
  <c r="P71" i="1" s="1"/>
  <c r="P69" i="1"/>
  <c r="AB68" i="1"/>
  <c r="CQ67" i="1"/>
  <c r="P67" i="1" s="1"/>
  <c r="CP67" i="1" s="1"/>
  <c r="O67" i="1" s="1"/>
  <c r="AD65" i="1"/>
  <c r="CS65" i="1"/>
  <c r="R65" i="1" s="1"/>
  <c r="CY65" i="1" s="1"/>
  <c r="X65" i="1" s="1"/>
  <c r="CR59" i="1"/>
  <c r="Q59" i="1" s="1"/>
  <c r="AB59" i="1"/>
  <c r="CY63" i="1"/>
  <c r="X63" i="1" s="1"/>
  <c r="U95" i="6" s="1"/>
  <c r="K95" i="6" s="1"/>
  <c r="CR58" i="1"/>
  <c r="Q58" i="1" s="1"/>
  <c r="AB58" i="1"/>
  <c r="EU77" i="1"/>
  <c r="BC77" i="1"/>
  <c r="AD70" i="1"/>
  <c r="CR70" i="1" s="1"/>
  <c r="Q70" i="1" s="1"/>
  <c r="AB66" i="1"/>
  <c r="CR62" i="1"/>
  <c r="Q62" i="1" s="1"/>
  <c r="CP62" i="1" s="1"/>
  <c r="O62" i="1" s="1"/>
  <c r="AB62" i="1"/>
  <c r="CQ63" i="1"/>
  <c r="P63" i="1" s="1"/>
  <c r="CS62" i="1"/>
  <c r="R62" i="1" s="1"/>
  <c r="GK62" i="1" s="1"/>
  <c r="CQ61" i="1"/>
  <c r="P61" i="1" s="1"/>
  <c r="CS59" i="1"/>
  <c r="R59" i="1" s="1"/>
  <c r="CQ57" i="1"/>
  <c r="P57" i="1" s="1"/>
  <c r="AB52" i="1"/>
  <c r="CQ52" i="1"/>
  <c r="P52" i="1" s="1"/>
  <c r="CR46" i="1"/>
  <c r="Q46" i="1" s="1"/>
  <c r="CP46" i="1" s="1"/>
  <c r="O46" i="1" s="1"/>
  <c r="AB46" i="1"/>
  <c r="CR43" i="1"/>
  <c r="Q43" i="1" s="1"/>
  <c r="AB43" i="1"/>
  <c r="GK41" i="1"/>
  <c r="CY41" i="1"/>
  <c r="X41" i="1" s="1"/>
  <c r="AB51" i="1"/>
  <c r="T49" i="1"/>
  <c r="AB49" i="1"/>
  <c r="GK39" i="1"/>
  <c r="CQ55" i="1"/>
  <c r="P55" i="1" s="1"/>
  <c r="W54" i="1"/>
  <c r="S54" i="1"/>
  <c r="AD50" i="1"/>
  <c r="CS50" i="1"/>
  <c r="R50" i="1" s="1"/>
  <c r="W49" i="1"/>
  <c r="S49" i="1"/>
  <c r="CY46" i="1"/>
  <c r="X46" i="1" s="1"/>
  <c r="CZ46" i="1"/>
  <c r="Y46" i="1" s="1"/>
  <c r="CR44" i="1"/>
  <c r="Q44" i="1" s="1"/>
  <c r="AB44" i="1"/>
  <c r="CZ41" i="1"/>
  <c r="Y41" i="1" s="1"/>
  <c r="CQ48" i="1"/>
  <c r="P48" i="1" s="1"/>
  <c r="CS44" i="1"/>
  <c r="R44" i="1" s="1"/>
  <c r="GK44" i="1" s="1"/>
  <c r="CQ42" i="1"/>
  <c r="P42" i="1" s="1"/>
  <c r="CR37" i="1"/>
  <c r="Q37" i="1" s="1"/>
  <c r="AB37" i="1"/>
  <c r="CZ30" i="1"/>
  <c r="Y30" i="1" s="1"/>
  <c r="CY30" i="1"/>
  <c r="X30" i="1" s="1"/>
  <c r="AD40" i="1"/>
  <c r="CR39" i="1"/>
  <c r="Q39" i="1" s="1"/>
  <c r="CR30" i="1"/>
  <c r="Q30" i="1" s="1"/>
  <c r="CP30" i="1" s="1"/>
  <c r="O30" i="1" s="1"/>
  <c r="AB30" i="1"/>
  <c r="CZ37" i="1"/>
  <c r="Y37" i="1" s="1"/>
  <c r="AD33" i="1"/>
  <c r="AB31" i="1"/>
  <c r="H58" i="6" s="1"/>
  <c r="AD28" i="1"/>
  <c r="CR28" i="1" s="1"/>
  <c r="Q28" i="1" s="1"/>
  <c r="CR24" i="1"/>
  <c r="Q24" i="1" s="1"/>
  <c r="CP24" i="1" s="1"/>
  <c r="O24" i="1" s="1"/>
  <c r="AB24" i="1"/>
  <c r="CQ36" i="1"/>
  <c r="P36" i="1" s="1"/>
  <c r="AB34" i="1"/>
  <c r="AB28" i="1"/>
  <c r="CT32" i="1"/>
  <c r="S32" i="1" s="1"/>
  <c r="CY24" i="1"/>
  <c r="X24" i="1" s="1"/>
  <c r="CZ24" i="1"/>
  <c r="Y24" i="1" s="1"/>
  <c r="AB27" i="1"/>
  <c r="CS26" i="1"/>
  <c r="R26" i="1" s="1"/>
  <c r="CZ26" i="1" s="1"/>
  <c r="Y26" i="1" s="1"/>
  <c r="AB26" i="1"/>
  <c r="CY67" i="1" l="1"/>
  <c r="X67" i="1" s="1"/>
  <c r="CY69" i="1"/>
  <c r="X69" i="1" s="1"/>
  <c r="CP71" i="1"/>
  <c r="O71" i="1" s="1"/>
  <c r="CY64" i="1"/>
  <c r="X64" i="1" s="1"/>
  <c r="GN64" i="1" s="1"/>
  <c r="CZ51" i="1"/>
  <c r="Y51" i="1" s="1"/>
  <c r="I103" i="6"/>
  <c r="HE103" i="6"/>
  <c r="GY103" i="6"/>
  <c r="K102" i="6"/>
  <c r="CP59" i="1"/>
  <c r="O59" i="1" s="1"/>
  <c r="R106" i="6"/>
  <c r="GJ102" i="6"/>
  <c r="I102" i="6"/>
  <c r="HE102" i="6"/>
  <c r="GK102" i="6"/>
  <c r="CY72" i="1"/>
  <c r="X72" i="1" s="1"/>
  <c r="GN72" i="1" s="1"/>
  <c r="CZ56" i="1"/>
  <c r="Y56" i="1" s="1"/>
  <c r="CZ31" i="1"/>
  <c r="Y31" i="1" s="1"/>
  <c r="U61" i="6" s="1"/>
  <c r="K61" i="6" s="1"/>
  <c r="CY47" i="1"/>
  <c r="X47" i="1" s="1"/>
  <c r="U85" i="6" s="1"/>
  <c r="K85" i="6" s="1"/>
  <c r="CP57" i="1"/>
  <c r="O57" i="1" s="1"/>
  <c r="GM57" i="1" s="1"/>
  <c r="CZ63" i="1"/>
  <c r="Y63" i="1" s="1"/>
  <c r="U96" i="6" s="1"/>
  <c r="K96" i="6" s="1"/>
  <c r="CP68" i="1"/>
  <c r="O68" i="1" s="1"/>
  <c r="CZ47" i="1"/>
  <c r="Y47" i="1" s="1"/>
  <c r="U86" i="6" s="1"/>
  <c r="K86" i="6" s="1"/>
  <c r="GZ104" i="6"/>
  <c r="I104" i="6"/>
  <c r="HE104" i="6"/>
  <c r="CZ64" i="1"/>
  <c r="Y64" i="1" s="1"/>
  <c r="CZ61" i="1"/>
  <c r="Y61" i="1" s="1"/>
  <c r="GN61" i="1" s="1"/>
  <c r="GZ96" i="6"/>
  <c r="I96" i="6"/>
  <c r="HC96" i="6"/>
  <c r="CP73" i="1"/>
  <c r="O73" i="1" s="1"/>
  <c r="CY60" i="1"/>
  <c r="X60" i="1" s="1"/>
  <c r="CZ70" i="1"/>
  <c r="Y70" i="1" s="1"/>
  <c r="CZ71" i="1"/>
  <c r="Y71" i="1" s="1"/>
  <c r="CY70" i="1"/>
  <c r="X70" i="1" s="1"/>
  <c r="GN70" i="1" s="1"/>
  <c r="HC92" i="6"/>
  <c r="GJ92" i="6"/>
  <c r="GK92" i="6"/>
  <c r="I92" i="6"/>
  <c r="HB98" i="6"/>
  <c r="GQ98" i="6"/>
  <c r="I98" i="6"/>
  <c r="GN98" i="6"/>
  <c r="GS98" i="6"/>
  <c r="GJ98" i="6"/>
  <c r="GP98" i="6"/>
  <c r="CZ52" i="1"/>
  <c r="Y52" i="1" s="1"/>
  <c r="CY71" i="1"/>
  <c r="X71" i="1" s="1"/>
  <c r="CP70" i="1"/>
  <c r="O70" i="1" s="1"/>
  <c r="CY55" i="1"/>
  <c r="X55" i="1" s="1"/>
  <c r="GK63" i="1"/>
  <c r="K94" i="6"/>
  <c r="I95" i="6"/>
  <c r="HC95" i="6"/>
  <c r="GY95" i="6"/>
  <c r="K92" i="6"/>
  <c r="CR63" i="1"/>
  <c r="Q63" i="1" s="1"/>
  <c r="U93" i="6" s="1"/>
  <c r="K93" i="6" s="1"/>
  <c r="T93" i="6"/>
  <c r="R100" i="6" s="1"/>
  <c r="H93" i="6"/>
  <c r="CP69" i="1"/>
  <c r="O69" i="1" s="1"/>
  <c r="CY51" i="1"/>
  <c r="X51" i="1" s="1"/>
  <c r="CP58" i="1"/>
  <c r="O58" i="1" s="1"/>
  <c r="CZ57" i="1"/>
  <c r="Y57" i="1" s="1"/>
  <c r="GN57" i="1" s="1"/>
  <c r="CY53" i="1"/>
  <c r="X53" i="1" s="1"/>
  <c r="CY43" i="1"/>
  <c r="X43" i="1" s="1"/>
  <c r="CY56" i="1"/>
  <c r="X56" i="1" s="1"/>
  <c r="CP51" i="1"/>
  <c r="O51" i="1" s="1"/>
  <c r="CY61" i="1"/>
  <c r="X61" i="1" s="1"/>
  <c r="CZ55" i="1"/>
  <c r="Y55" i="1" s="1"/>
  <c r="CZ58" i="1"/>
  <c r="Y58" i="1" s="1"/>
  <c r="CP45" i="1"/>
  <c r="O45" i="1" s="1"/>
  <c r="CZ48" i="1"/>
  <c r="Y48" i="1" s="1"/>
  <c r="CP56" i="1"/>
  <c r="O56" i="1" s="1"/>
  <c r="CY39" i="1"/>
  <c r="X39" i="1" s="1"/>
  <c r="U73" i="6" s="1"/>
  <c r="K73" i="6" s="1"/>
  <c r="CP49" i="1"/>
  <c r="O49" i="1" s="1"/>
  <c r="CY33" i="1"/>
  <c r="X33" i="1" s="1"/>
  <c r="CP48" i="1"/>
  <c r="O48" i="1" s="1"/>
  <c r="CY48" i="1"/>
  <c r="X48" i="1" s="1"/>
  <c r="CP52" i="1"/>
  <c r="O52" i="1" s="1"/>
  <c r="GN52" i="1" s="1"/>
  <c r="CP53" i="1"/>
  <c r="O53" i="1" s="1"/>
  <c r="CZ53" i="1"/>
  <c r="Y53" i="1" s="1"/>
  <c r="CZ45" i="1"/>
  <c r="Y45" i="1" s="1"/>
  <c r="GZ86" i="6"/>
  <c r="I86" i="6"/>
  <c r="HC86" i="6"/>
  <c r="HC82" i="6"/>
  <c r="GJ82" i="6"/>
  <c r="GK82" i="6"/>
  <c r="I82" i="6"/>
  <c r="GK47" i="1"/>
  <c r="K84" i="6"/>
  <c r="CP61" i="1"/>
  <c r="O61" i="1" s="1"/>
  <c r="K82" i="6"/>
  <c r="CZ60" i="1"/>
  <c r="Y60" i="1" s="1"/>
  <c r="CZ42" i="1"/>
  <c r="Y42" i="1" s="1"/>
  <c r="I85" i="6"/>
  <c r="HC85" i="6"/>
  <c r="GY85" i="6"/>
  <c r="HB88" i="6"/>
  <c r="GQ88" i="6"/>
  <c r="I88" i="6"/>
  <c r="GN88" i="6"/>
  <c r="GS88" i="6"/>
  <c r="GJ88" i="6"/>
  <c r="GP88" i="6"/>
  <c r="CR47" i="1"/>
  <c r="Q47" i="1" s="1"/>
  <c r="T83" i="6"/>
  <c r="R90" i="6" s="1"/>
  <c r="H83" i="6"/>
  <c r="CP60" i="1"/>
  <c r="O60" i="1" s="1"/>
  <c r="GO38" i="1"/>
  <c r="CP44" i="1"/>
  <c r="O44" i="1" s="1"/>
  <c r="GM38" i="1"/>
  <c r="CY36" i="1"/>
  <c r="X36" i="1" s="1"/>
  <c r="CY31" i="1"/>
  <c r="X31" i="1" s="1"/>
  <c r="U60" i="6" s="1"/>
  <c r="K60" i="6" s="1"/>
  <c r="EB77" i="1"/>
  <c r="DO77" i="1" s="1"/>
  <c r="CZ39" i="1"/>
  <c r="Y39" i="1" s="1"/>
  <c r="U74" i="6" s="1"/>
  <c r="K74" i="6" s="1"/>
  <c r="I73" i="6"/>
  <c r="GY73" i="6"/>
  <c r="HC73" i="6"/>
  <c r="R80" i="6"/>
  <c r="P107" i="6" s="1"/>
  <c r="GJ71" i="6"/>
  <c r="I71" i="6"/>
  <c r="HC71" i="6"/>
  <c r="GK71" i="6"/>
  <c r="CP34" i="1"/>
  <c r="O34" i="1" s="1"/>
  <c r="CY35" i="1"/>
  <c r="X35" i="1" s="1"/>
  <c r="CZ34" i="1"/>
  <c r="Y34" i="1" s="1"/>
  <c r="GN72" i="6"/>
  <c r="EZ107" i="6" s="1"/>
  <c r="H113" i="6" s="1"/>
  <c r="GP72" i="6"/>
  <c r="FB107" i="6" s="1"/>
  <c r="GS72" i="6"/>
  <c r="FE107" i="6" s="1"/>
  <c r="GJ72" i="6"/>
  <c r="EV107" i="6" s="1"/>
  <c r="H109" i="6" s="1"/>
  <c r="HC72" i="6"/>
  <c r="FO107" i="6" s="1"/>
  <c r="GQ72" i="6"/>
  <c r="FC107" i="6" s="1"/>
  <c r="I72" i="6"/>
  <c r="HB78" i="6"/>
  <c r="GQ78" i="6"/>
  <c r="I78" i="6"/>
  <c r="GJ78" i="6"/>
  <c r="GP78" i="6"/>
  <c r="GN78" i="6"/>
  <c r="GS78" i="6"/>
  <c r="K71" i="6"/>
  <c r="CZ33" i="1"/>
  <c r="Y33" i="1" s="1"/>
  <c r="CY45" i="1"/>
  <c r="X45" i="1" s="1"/>
  <c r="HB76" i="6"/>
  <c r="GQ76" i="6"/>
  <c r="I76" i="6"/>
  <c r="GS76" i="6"/>
  <c r="GP76" i="6"/>
  <c r="GJ76" i="6"/>
  <c r="GN76" i="6"/>
  <c r="CP39" i="1"/>
  <c r="O39" i="1" s="1"/>
  <c r="CP42" i="1"/>
  <c r="O42" i="1" s="1"/>
  <c r="CY34" i="1"/>
  <c r="X34" i="1" s="1"/>
  <c r="CP41" i="1"/>
  <c r="O41" i="1" s="1"/>
  <c r="GM41" i="1" s="1"/>
  <c r="CP43" i="1"/>
  <c r="O43" i="1" s="1"/>
  <c r="GZ74" i="6"/>
  <c r="HC74" i="6"/>
  <c r="I74" i="6"/>
  <c r="CY44" i="1"/>
  <c r="X44" i="1" s="1"/>
  <c r="CZ44" i="1"/>
  <c r="Y44" i="1" s="1"/>
  <c r="CY40" i="1"/>
  <c r="X40" i="1" s="1"/>
  <c r="CZ40" i="1"/>
  <c r="Y40" i="1" s="1"/>
  <c r="CP32" i="1"/>
  <c r="O32" i="1" s="1"/>
  <c r="CZ36" i="1"/>
  <c r="Y36" i="1" s="1"/>
  <c r="CY29" i="1"/>
  <c r="X29" i="1" s="1"/>
  <c r="CZ29" i="1"/>
  <c r="Y29" i="1" s="1"/>
  <c r="CZ35" i="1"/>
  <c r="Y35" i="1" s="1"/>
  <c r="CZ27" i="1"/>
  <c r="Y27" i="1" s="1"/>
  <c r="AB25" i="1"/>
  <c r="H46" i="6" s="1"/>
  <c r="CP28" i="1"/>
  <c r="O28" i="1" s="1"/>
  <c r="CP31" i="1"/>
  <c r="O31" i="1" s="1"/>
  <c r="DZ77" i="1"/>
  <c r="DM77" i="1" s="1"/>
  <c r="AI77" i="1"/>
  <c r="AI22" i="1" s="1"/>
  <c r="AG77" i="1"/>
  <c r="AG22" i="1" s="1"/>
  <c r="AH77" i="1"/>
  <c r="AH22" i="1" s="1"/>
  <c r="HB67" i="6"/>
  <c r="GQ67" i="6"/>
  <c r="I67" i="6"/>
  <c r="GN67" i="6"/>
  <c r="GS67" i="6"/>
  <c r="GP67" i="6"/>
  <c r="GJ67" i="6"/>
  <c r="R69" i="6"/>
  <c r="GJ59" i="6"/>
  <c r="I59" i="6"/>
  <c r="HC59" i="6"/>
  <c r="GK59" i="6"/>
  <c r="HB63" i="6"/>
  <c r="GQ63" i="6"/>
  <c r="I63" i="6"/>
  <c r="GN63" i="6"/>
  <c r="GJ63" i="6"/>
  <c r="GP63" i="6"/>
  <c r="GS63" i="6"/>
  <c r="HB65" i="6"/>
  <c r="GQ65" i="6"/>
  <c r="I65" i="6"/>
  <c r="GN65" i="6"/>
  <c r="GS65" i="6"/>
  <c r="GJ65" i="6"/>
  <c r="GP65" i="6"/>
  <c r="I60" i="6"/>
  <c r="GY60" i="6"/>
  <c r="HC60" i="6"/>
  <c r="GZ61" i="6"/>
  <c r="HC61" i="6"/>
  <c r="I61" i="6"/>
  <c r="CP37" i="1"/>
  <c r="O37" i="1" s="1"/>
  <c r="GM37" i="1" s="1"/>
  <c r="CP35" i="1"/>
  <c r="O35" i="1" s="1"/>
  <c r="CP27" i="1"/>
  <c r="O27" i="1" s="1"/>
  <c r="EA77" i="1"/>
  <c r="DN77" i="1" s="1"/>
  <c r="GB77" i="1"/>
  <c r="GB22" i="1" s="1"/>
  <c r="K59" i="6"/>
  <c r="CG77" i="1"/>
  <c r="CG22" i="1" s="1"/>
  <c r="EH77" i="1"/>
  <c r="FY77" i="1"/>
  <c r="FY22" i="1" s="1"/>
  <c r="EI77" i="1"/>
  <c r="AQ77" i="1"/>
  <c r="F87" i="1" s="1"/>
  <c r="GA77" i="1"/>
  <c r="GA22" i="1" s="1"/>
  <c r="CI77" i="1"/>
  <c r="CI22" i="1" s="1"/>
  <c r="AP77" i="1"/>
  <c r="AP106" i="1" s="1"/>
  <c r="U48" i="6"/>
  <c r="K48" i="6" s="1"/>
  <c r="CP25" i="1"/>
  <c r="O25" i="1" s="1"/>
  <c r="T48" i="6"/>
  <c r="I48" i="6" s="1"/>
  <c r="HB53" i="6"/>
  <c r="GQ53" i="6"/>
  <c r="I53" i="6"/>
  <c r="GP53" i="6"/>
  <c r="GN53" i="6"/>
  <c r="GS53" i="6"/>
  <c r="GJ53" i="6"/>
  <c r="CP29" i="1"/>
  <c r="O29" i="1" s="1"/>
  <c r="U55" i="6"/>
  <c r="K55" i="6" s="1"/>
  <c r="GK25" i="1"/>
  <c r="K49" i="6"/>
  <c r="HB55" i="6"/>
  <c r="GQ55" i="6"/>
  <c r="I55" i="6"/>
  <c r="GJ55" i="6"/>
  <c r="GP55" i="6"/>
  <c r="GN55" i="6"/>
  <c r="GS55" i="6"/>
  <c r="K47" i="6"/>
  <c r="AJ77" i="1"/>
  <c r="AJ22" i="1" s="1"/>
  <c r="H48" i="6"/>
  <c r="I50" i="6"/>
  <c r="HC50" i="6"/>
  <c r="GY50" i="6"/>
  <c r="CZ28" i="1"/>
  <c r="Y28" i="1" s="1"/>
  <c r="DY77" i="1"/>
  <c r="DL77" i="1" s="1"/>
  <c r="CJ77" i="1"/>
  <c r="CJ22" i="1" s="1"/>
  <c r="GZ51" i="6"/>
  <c r="HC51" i="6"/>
  <c r="I51" i="6"/>
  <c r="HC47" i="6"/>
  <c r="I47" i="6"/>
  <c r="GK47" i="6"/>
  <c r="GJ47" i="6"/>
  <c r="CY25" i="1"/>
  <c r="X25" i="1" s="1"/>
  <c r="U50" i="6" s="1"/>
  <c r="K50" i="6" s="1"/>
  <c r="CZ25" i="1"/>
  <c r="Y25" i="1" s="1"/>
  <c r="CY26" i="1"/>
  <c r="X26" i="1" s="1"/>
  <c r="CY28" i="1"/>
  <c r="X28" i="1" s="1"/>
  <c r="GK27" i="1"/>
  <c r="CY27" i="1"/>
  <c r="X27" i="1" s="1"/>
  <c r="GM46" i="1"/>
  <c r="GO46" i="1"/>
  <c r="CP36" i="1"/>
  <c r="O36" i="1" s="1"/>
  <c r="AC77" i="1"/>
  <c r="GM30" i="1"/>
  <c r="GO30" i="1"/>
  <c r="GK50" i="1"/>
  <c r="CZ50" i="1"/>
  <c r="Y50" i="1" s="1"/>
  <c r="GK26" i="1"/>
  <c r="AE77" i="1"/>
  <c r="GO24" i="1"/>
  <c r="GM24" i="1"/>
  <c r="CY49" i="1"/>
  <c r="X49" i="1" s="1"/>
  <c r="CZ49" i="1"/>
  <c r="Y49" i="1" s="1"/>
  <c r="DX77" i="1"/>
  <c r="CZ54" i="1"/>
  <c r="Y54" i="1" s="1"/>
  <c r="CY54" i="1"/>
  <c r="X54" i="1" s="1"/>
  <c r="GK59" i="1"/>
  <c r="DW77" i="1"/>
  <c r="CP54" i="1"/>
  <c r="O54" i="1" s="1"/>
  <c r="BC22" i="1"/>
  <c r="F93" i="1"/>
  <c r="BC106" i="1"/>
  <c r="GK65" i="1"/>
  <c r="CZ65" i="1"/>
  <c r="Y65" i="1" s="1"/>
  <c r="GN69" i="1"/>
  <c r="GM69" i="1"/>
  <c r="CY59" i="1"/>
  <c r="X59" i="1" s="1"/>
  <c r="ET22" i="1"/>
  <c r="P90" i="1"/>
  <c r="ET106" i="1"/>
  <c r="GN66" i="1"/>
  <c r="GM66" i="1"/>
  <c r="CY73" i="1"/>
  <c r="X73" i="1" s="1"/>
  <c r="GN37" i="1"/>
  <c r="GN56" i="1"/>
  <c r="GM64" i="1"/>
  <c r="AB65" i="1"/>
  <c r="CR65" i="1"/>
  <c r="Q65" i="1" s="1"/>
  <c r="CP65" i="1" s="1"/>
  <c r="O65" i="1" s="1"/>
  <c r="GM71" i="1"/>
  <c r="AO22" i="1"/>
  <c r="F81" i="1"/>
  <c r="AO106" i="1"/>
  <c r="AB70" i="1"/>
  <c r="BB22" i="1"/>
  <c r="BB106" i="1"/>
  <c r="F90" i="1"/>
  <c r="CY32" i="1"/>
  <c r="X32" i="1" s="1"/>
  <c r="CZ32" i="1"/>
  <c r="Y32" i="1" s="1"/>
  <c r="AF77" i="1"/>
  <c r="CP55" i="1"/>
  <c r="O55" i="1" s="1"/>
  <c r="DU77" i="1"/>
  <c r="CZ62" i="1"/>
  <c r="Y62" i="1" s="1"/>
  <c r="GM67" i="1"/>
  <c r="GN67" i="1"/>
  <c r="EG22" i="1"/>
  <c r="P81" i="1"/>
  <c r="EG106" i="1"/>
  <c r="CZ75" i="1"/>
  <c r="Y75" i="1" s="1"/>
  <c r="U104" i="6" s="1"/>
  <c r="K104" i="6" s="1"/>
  <c r="CR33" i="1"/>
  <c r="Q33" i="1" s="1"/>
  <c r="AB33" i="1"/>
  <c r="AB40" i="1"/>
  <c r="CR40" i="1"/>
  <c r="Q40" i="1" s="1"/>
  <c r="CP40" i="1" s="1"/>
  <c r="O40" i="1" s="1"/>
  <c r="GM31" i="1"/>
  <c r="AB50" i="1"/>
  <c r="CR50" i="1"/>
  <c r="Q50" i="1" s="1"/>
  <c r="CP50" i="1" s="1"/>
  <c r="O50" i="1" s="1"/>
  <c r="CY50" i="1"/>
  <c r="X50" i="1" s="1"/>
  <c r="GN51" i="1"/>
  <c r="EU22" i="1"/>
  <c r="EU106" i="1"/>
  <c r="P93" i="1"/>
  <c r="CY62" i="1"/>
  <c r="X62" i="1" s="1"/>
  <c r="GP74" i="1"/>
  <c r="CD77" i="1" s="1"/>
  <c r="GM74" i="1"/>
  <c r="CZ59" i="1"/>
  <c r="Y59" i="1" s="1"/>
  <c r="GM68" i="1"/>
  <c r="GN68" i="1"/>
  <c r="CZ73" i="1"/>
  <c r="Y73" i="1" s="1"/>
  <c r="CY75" i="1"/>
  <c r="X75" i="1" s="1"/>
  <c r="U103" i="6" s="1"/>
  <c r="K103" i="6" s="1"/>
  <c r="EI106" i="1" l="1"/>
  <c r="DJ107" i="6"/>
  <c r="EH106" i="1"/>
  <c r="DS107" i="6"/>
  <c r="J121" i="6" s="1"/>
  <c r="DI107" i="6"/>
  <c r="H120" i="6"/>
  <c r="FR107" i="6"/>
  <c r="GM58" i="1"/>
  <c r="GO58" i="1"/>
  <c r="EB22" i="1"/>
  <c r="GM72" i="1"/>
  <c r="GN41" i="1"/>
  <c r="S106" i="6"/>
  <c r="J106" i="6" s="1"/>
  <c r="HA106" i="6"/>
  <c r="H106" i="6"/>
  <c r="GO62" i="1"/>
  <c r="GM48" i="1"/>
  <c r="GM51" i="1"/>
  <c r="GM56" i="1"/>
  <c r="GM70" i="1"/>
  <c r="GM52" i="1"/>
  <c r="GO39" i="1"/>
  <c r="GO31" i="1"/>
  <c r="GM39" i="1"/>
  <c r="GM45" i="1"/>
  <c r="GN71" i="1"/>
  <c r="GN43" i="1"/>
  <c r="HA100" i="6"/>
  <c r="H100" i="6"/>
  <c r="GN44" i="1"/>
  <c r="GM53" i="1"/>
  <c r="GN48" i="1"/>
  <c r="GM61" i="1"/>
  <c r="S100" i="6"/>
  <c r="J100" i="6" s="1"/>
  <c r="P86" i="1"/>
  <c r="V16" i="2" s="1"/>
  <c r="V18" i="2" s="1"/>
  <c r="I93" i="6"/>
  <c r="HC93" i="6"/>
  <c r="GL93" i="6"/>
  <c r="GJ93" i="6"/>
  <c r="CP63" i="1"/>
  <c r="O63" i="1" s="1"/>
  <c r="GM73" i="1"/>
  <c r="GM42" i="1"/>
  <c r="GM44" i="1"/>
  <c r="S69" i="6"/>
  <c r="J69" i="6" s="1"/>
  <c r="AP22" i="1"/>
  <c r="GM43" i="1"/>
  <c r="GN60" i="1"/>
  <c r="HA90" i="6"/>
  <c r="H90" i="6"/>
  <c r="GN53" i="1"/>
  <c r="GN45" i="1"/>
  <c r="GM34" i="1"/>
  <c r="GM60" i="1"/>
  <c r="AZ77" i="1"/>
  <c r="AZ22" i="1" s="1"/>
  <c r="I83" i="6"/>
  <c r="GL83" i="6"/>
  <c r="HC83" i="6"/>
  <c r="GJ83" i="6"/>
  <c r="U83" i="6"/>
  <c r="CP47" i="1"/>
  <c r="O47" i="1" s="1"/>
  <c r="GM59" i="1"/>
  <c r="DY22" i="1"/>
  <c r="GN49" i="1"/>
  <c r="AQ22" i="1"/>
  <c r="GN42" i="1"/>
  <c r="GN34" i="1"/>
  <c r="EI22" i="1"/>
  <c r="GM49" i="1"/>
  <c r="GN29" i="1"/>
  <c r="GM35" i="1"/>
  <c r="S80" i="6"/>
  <c r="HA80" i="6"/>
  <c r="FM107" i="6" s="1"/>
  <c r="H80" i="6"/>
  <c r="EH22" i="1"/>
  <c r="V77" i="1"/>
  <c r="V22" i="1" s="1"/>
  <c r="EA22" i="1"/>
  <c r="AQ106" i="1"/>
  <c r="AQ18" i="1" s="1"/>
  <c r="GL48" i="6"/>
  <c r="GM29" i="1"/>
  <c r="DZ22" i="1"/>
  <c r="U77" i="1"/>
  <c r="U22" i="1" s="1"/>
  <c r="F86" i="1"/>
  <c r="G16" i="2" s="1"/>
  <c r="G18" i="2" s="1"/>
  <c r="T77" i="1"/>
  <c r="T22" i="1" s="1"/>
  <c r="P87" i="1"/>
  <c r="GN35" i="1"/>
  <c r="GJ48" i="6"/>
  <c r="R57" i="6"/>
  <c r="H57" i="6" s="1"/>
  <c r="EC77" i="1"/>
  <c r="EC22" i="1" s="1"/>
  <c r="AL77" i="1"/>
  <c r="Y77" i="1" s="1"/>
  <c r="HA69" i="6"/>
  <c r="H69" i="6"/>
  <c r="ER77" i="1"/>
  <c r="ED77" i="1"/>
  <c r="DQ77" i="1" s="1"/>
  <c r="ES77" i="1"/>
  <c r="P97" i="1" s="1"/>
  <c r="GM27" i="1"/>
  <c r="AX77" i="1"/>
  <c r="AX106" i="1" s="1"/>
  <c r="AX18" i="1" s="1"/>
  <c r="EP77" i="1"/>
  <c r="DG107" i="6" s="1"/>
  <c r="GN32" i="1"/>
  <c r="GN28" i="1"/>
  <c r="GM28" i="1"/>
  <c r="W77" i="1"/>
  <c r="W22" i="1" s="1"/>
  <c r="GM25" i="1"/>
  <c r="BA77" i="1"/>
  <c r="HC48" i="6"/>
  <c r="GO25" i="1"/>
  <c r="U51" i="6"/>
  <c r="K51" i="6" s="1"/>
  <c r="HA57" i="6"/>
  <c r="GN26" i="1"/>
  <c r="GN27" i="1"/>
  <c r="GN40" i="1"/>
  <c r="GM40" i="1"/>
  <c r="DU22" i="1"/>
  <c r="FW77" i="1"/>
  <c r="DH77" i="1"/>
  <c r="DC107" i="6" s="1"/>
  <c r="J113" i="6" s="1"/>
  <c r="FX77" i="1"/>
  <c r="FZ77" i="1"/>
  <c r="BB18" i="1"/>
  <c r="F119" i="1"/>
  <c r="GN65" i="1"/>
  <c r="GM65" i="1"/>
  <c r="DX22" i="1"/>
  <c r="DK77" i="1"/>
  <c r="AC22" i="1"/>
  <c r="CE77" i="1"/>
  <c r="P77" i="1"/>
  <c r="CF77" i="1"/>
  <c r="CH77" i="1"/>
  <c r="GO59" i="1"/>
  <c r="AP18" i="1"/>
  <c r="F115" i="1"/>
  <c r="EH18" i="1"/>
  <c r="P115" i="1"/>
  <c r="EU18" i="1"/>
  <c r="P122" i="1"/>
  <c r="DV77" i="1"/>
  <c r="CP33" i="1"/>
  <c r="O33" i="1" s="1"/>
  <c r="GN55" i="1"/>
  <c r="GM55" i="1"/>
  <c r="GM75" i="1"/>
  <c r="DO22" i="1"/>
  <c r="P101" i="1"/>
  <c r="DO106" i="1"/>
  <c r="AD77" i="1"/>
  <c r="GN36" i="1"/>
  <c r="GM36" i="1"/>
  <c r="GN73" i="1"/>
  <c r="GM32" i="1"/>
  <c r="CD22" i="1"/>
  <c r="AU77" i="1"/>
  <c r="DM22" i="1"/>
  <c r="P99" i="1"/>
  <c r="DM106" i="1"/>
  <c r="EI18" i="1"/>
  <c r="P116" i="1"/>
  <c r="DL22" i="1"/>
  <c r="DL106" i="1"/>
  <c r="P98" i="1"/>
  <c r="AF22" i="1"/>
  <c r="S77" i="1"/>
  <c r="GP75" i="1"/>
  <c r="FV77" i="1" s="1"/>
  <c r="GM62" i="1"/>
  <c r="ET18" i="1"/>
  <c r="P119" i="1"/>
  <c r="GN54" i="1"/>
  <c r="GM54" i="1"/>
  <c r="AB77" i="1"/>
  <c r="AE22" i="1"/>
  <c r="R77" i="1"/>
  <c r="AK77" i="1"/>
  <c r="DN22" i="1"/>
  <c r="DN106" i="1"/>
  <c r="P100" i="1"/>
  <c r="GN50" i="1"/>
  <c r="GM50" i="1"/>
  <c r="EG18" i="1"/>
  <c r="P110" i="1"/>
  <c r="AO18" i="1"/>
  <c r="F110" i="1"/>
  <c r="BC18" i="1"/>
  <c r="F122" i="1"/>
  <c r="DW22" i="1"/>
  <c r="DJ77" i="1"/>
  <c r="GM26" i="1"/>
  <c r="H117" i="6" l="1"/>
  <c r="H124" i="6" s="1"/>
  <c r="I38" i="6" s="1"/>
  <c r="H107" i="6"/>
  <c r="J80" i="6"/>
  <c r="Q107" i="6"/>
  <c r="P88" i="1"/>
  <c r="DK107" i="6"/>
  <c r="CC77" i="1"/>
  <c r="AT77" i="1" s="1"/>
  <c r="AZ106" i="1"/>
  <c r="AZ18" i="1" s="1"/>
  <c r="F88" i="1"/>
  <c r="ES22" i="1"/>
  <c r="GO63" i="1"/>
  <c r="GM63" i="1"/>
  <c r="F116" i="1"/>
  <c r="K83" i="6"/>
  <c r="S90" i="6"/>
  <c r="J90" i="6" s="1"/>
  <c r="U106" i="1"/>
  <c r="F128" i="1" s="1"/>
  <c r="GO47" i="1"/>
  <c r="GM47" i="1"/>
  <c r="W106" i="1"/>
  <c r="W18" i="1" s="1"/>
  <c r="F101" i="1"/>
  <c r="F99" i="1"/>
  <c r="AL22" i="1"/>
  <c r="DP77" i="1"/>
  <c r="DP106" i="1" s="1"/>
  <c r="F100" i="1"/>
  <c r="V106" i="1"/>
  <c r="F129" i="1" s="1"/>
  <c r="ES106" i="1"/>
  <c r="P126" i="1" s="1"/>
  <c r="F98" i="1"/>
  <c r="T106" i="1"/>
  <c r="T18" i="1" s="1"/>
  <c r="F84" i="1"/>
  <c r="ER22" i="1"/>
  <c r="ER106" i="1"/>
  <c r="P117" i="1" s="1"/>
  <c r="F113" i="1"/>
  <c r="ED22" i="1"/>
  <c r="AX22" i="1"/>
  <c r="EP22" i="1"/>
  <c r="EP106" i="1"/>
  <c r="P84" i="1"/>
  <c r="CB77" i="1"/>
  <c r="CB22" i="1" s="1"/>
  <c r="BA22" i="1"/>
  <c r="F97" i="1"/>
  <c r="BA106" i="1"/>
  <c r="S57" i="6"/>
  <c r="J57" i="6" s="1"/>
  <c r="CA77" i="1"/>
  <c r="CA22" i="1" s="1"/>
  <c r="DN18" i="1"/>
  <c r="P129" i="1"/>
  <c r="FV22" i="1"/>
  <c r="EM77" i="1"/>
  <c r="DT107" i="6" s="1"/>
  <c r="J122" i="6" s="1"/>
  <c r="DL18" i="1"/>
  <c r="P127" i="1"/>
  <c r="DM18" i="1"/>
  <c r="P128" i="1"/>
  <c r="GM33" i="1"/>
  <c r="GN33" i="1"/>
  <c r="FT77" i="1" s="1"/>
  <c r="DT77" i="1"/>
  <c r="CE22" i="1"/>
  <c r="AV77" i="1"/>
  <c r="FW22" i="1"/>
  <c r="EN77" i="1"/>
  <c r="DE107" i="6" s="1"/>
  <c r="AB22" i="1"/>
  <c r="O77" i="1"/>
  <c r="S22" i="1"/>
  <c r="S106" i="1"/>
  <c r="F92" i="1"/>
  <c r="J16" i="2" s="1"/>
  <c r="J18" i="2" s="1"/>
  <c r="DV22" i="1"/>
  <c r="DI77" i="1"/>
  <c r="CH22" i="1"/>
  <c r="AY77" i="1"/>
  <c r="FZ22" i="1"/>
  <c r="EQ77" i="1"/>
  <c r="DH107" i="6" s="1"/>
  <c r="DJ22" i="1"/>
  <c r="P91" i="1"/>
  <c r="DJ106" i="1"/>
  <c r="AK22" i="1"/>
  <c r="X77" i="1"/>
  <c r="AU22" i="1"/>
  <c r="F96" i="1"/>
  <c r="AU106" i="1"/>
  <c r="CF22" i="1"/>
  <c r="AW77" i="1"/>
  <c r="CC22" i="1"/>
  <c r="FX22" i="1"/>
  <c r="EO77" i="1"/>
  <c r="DF107" i="6" s="1"/>
  <c r="DQ22" i="1"/>
  <c r="P103" i="1"/>
  <c r="DQ106" i="1"/>
  <c r="R22" i="1"/>
  <c r="F91" i="1"/>
  <c r="R106" i="1"/>
  <c r="U18" i="1"/>
  <c r="AD22" i="1"/>
  <c r="Q77" i="1"/>
  <c r="DO18" i="1"/>
  <c r="P130" i="1"/>
  <c r="Y22" i="1"/>
  <c r="F103" i="1"/>
  <c r="Y106" i="1"/>
  <c r="P22" i="1"/>
  <c r="F80" i="1"/>
  <c r="P106" i="1"/>
  <c r="DK22" i="1"/>
  <c r="DK106" i="1"/>
  <c r="P92" i="1"/>
  <c r="Y16" i="2" s="1"/>
  <c r="Y18" i="2" s="1"/>
  <c r="DH22" i="1"/>
  <c r="DH106" i="1"/>
  <c r="P80" i="1"/>
  <c r="ES18" i="1" l="1"/>
  <c r="F117" i="1"/>
  <c r="ER18" i="1"/>
  <c r="F130" i="1"/>
  <c r="FU77" i="1"/>
  <c r="FU22" i="1" s="1"/>
  <c r="V18" i="1"/>
  <c r="FS77" i="1"/>
  <c r="FS22" i="1" s="1"/>
  <c r="F127" i="1"/>
  <c r="DP22" i="1"/>
  <c r="P102" i="1"/>
  <c r="EP18" i="1"/>
  <c r="P113" i="1"/>
  <c r="AS77" i="1"/>
  <c r="AS22" i="1" s="1"/>
  <c r="H16" i="2"/>
  <c r="H18" i="2" s="1"/>
  <c r="BA18" i="1"/>
  <c r="F126" i="1"/>
  <c r="AR77" i="1"/>
  <c r="X22" i="1"/>
  <c r="F102" i="1"/>
  <c r="X106" i="1"/>
  <c r="DJ18" i="1"/>
  <c r="P120" i="1"/>
  <c r="O22" i="1"/>
  <c r="F79" i="1"/>
  <c r="O106" i="1"/>
  <c r="FT22" i="1"/>
  <c r="EK77" i="1"/>
  <c r="Y18" i="1"/>
  <c r="F132" i="1"/>
  <c r="DQ18" i="1"/>
  <c r="P132" i="1"/>
  <c r="EN22" i="1"/>
  <c r="EN106" i="1"/>
  <c r="P82" i="1"/>
  <c r="DH18" i="1"/>
  <c r="P109" i="1"/>
  <c r="AU18" i="1"/>
  <c r="F125" i="1"/>
  <c r="AY22" i="1"/>
  <c r="F85" i="1"/>
  <c r="AY106" i="1"/>
  <c r="DI22" i="1"/>
  <c r="P89" i="1"/>
  <c r="DI106" i="1"/>
  <c r="S18" i="1"/>
  <c r="F121" i="1"/>
  <c r="EM22" i="1"/>
  <c r="EM106" i="1"/>
  <c r="P96" i="1"/>
  <c r="W16" i="2" s="1"/>
  <c r="W18" i="2" s="1"/>
  <c r="P18" i="1"/>
  <c r="F109" i="1"/>
  <c r="AT22" i="1"/>
  <c r="F95" i="1"/>
  <c r="F16" i="2" s="1"/>
  <c r="F18" i="2" s="1"/>
  <c r="AT106" i="1"/>
  <c r="DK18" i="1"/>
  <c r="P121" i="1"/>
  <c r="Q22" i="1"/>
  <c r="F89" i="1"/>
  <c r="Q106" i="1"/>
  <c r="R18" i="1"/>
  <c r="F120" i="1"/>
  <c r="EO22" i="1"/>
  <c r="P83" i="1"/>
  <c r="EO106" i="1"/>
  <c r="AW22" i="1"/>
  <c r="F83" i="1"/>
  <c r="AW106" i="1"/>
  <c r="EQ22" i="1"/>
  <c r="EQ106" i="1"/>
  <c r="P85" i="1"/>
  <c r="DP18" i="1"/>
  <c r="P131" i="1"/>
  <c r="AV22" i="1"/>
  <c r="F82" i="1"/>
  <c r="AV106" i="1"/>
  <c r="DT22" i="1"/>
  <c r="DG77" i="1"/>
  <c r="CY107" i="6" s="1"/>
  <c r="J109" i="6" s="1"/>
  <c r="DQ107" i="6" l="1"/>
  <c r="J119" i="6" s="1"/>
  <c r="AR106" i="1"/>
  <c r="F133" i="1" s="1"/>
  <c r="G8" i="1"/>
  <c r="EL77" i="1"/>
  <c r="EL22" i="1" s="1"/>
  <c r="EJ77" i="1"/>
  <c r="F94" i="1"/>
  <c r="E16" i="2" s="1"/>
  <c r="I16" i="2" s="1"/>
  <c r="I18" i="2" s="1"/>
  <c r="AS106" i="1"/>
  <c r="AS18" i="1" s="1"/>
  <c r="F104" i="1"/>
  <c r="AR22" i="1"/>
  <c r="AT18" i="1"/>
  <c r="F124" i="1"/>
  <c r="AY18" i="1"/>
  <c r="F114" i="1"/>
  <c r="O18" i="1"/>
  <c r="F108" i="1"/>
  <c r="DG22" i="1"/>
  <c r="P79" i="1"/>
  <c r="DG106" i="1"/>
  <c r="EM18" i="1"/>
  <c r="P125" i="1"/>
  <c r="DI18" i="1"/>
  <c r="P118" i="1"/>
  <c r="EN18" i="1"/>
  <c r="P111" i="1"/>
  <c r="X18" i="1"/>
  <c r="F131" i="1"/>
  <c r="EQ18" i="1"/>
  <c r="P114" i="1"/>
  <c r="EO18" i="1"/>
  <c r="P112" i="1"/>
  <c r="EK22" i="1"/>
  <c r="EK106" i="1"/>
  <c r="P94" i="1"/>
  <c r="T16" i="2" s="1"/>
  <c r="AV18" i="1"/>
  <c r="F111" i="1"/>
  <c r="AW18" i="1"/>
  <c r="F112" i="1"/>
  <c r="Q18" i="1"/>
  <c r="F118" i="1"/>
  <c r="EJ106" i="1"/>
  <c r="AR18" i="1"/>
  <c r="EL106" i="1" l="1"/>
  <c r="EL18" i="1" s="1"/>
  <c r="P104" i="1"/>
  <c r="DP107" i="6"/>
  <c r="P95" i="1"/>
  <c r="U16" i="2" s="1"/>
  <c r="U18" i="2" s="1"/>
  <c r="DR107" i="6"/>
  <c r="J120" i="6" s="1"/>
  <c r="DU107" i="6"/>
  <c r="EJ22" i="1"/>
  <c r="E18" i="2"/>
  <c r="P124" i="1"/>
  <c r="F123" i="1"/>
  <c r="EJ18" i="1"/>
  <c r="P133" i="1"/>
  <c r="T18" i="2"/>
  <c r="EK18" i="1"/>
  <c r="P123" i="1"/>
  <c r="DG18" i="1"/>
  <c r="P108" i="1"/>
  <c r="X16" i="2" l="1"/>
  <c r="X18" i="2" s="1"/>
  <c r="J107" i="6"/>
  <c r="J117" i="6"/>
  <c r="J124" i="6" s="1"/>
  <c r="J125" i="6" l="1"/>
  <c r="J126" i="6" s="1"/>
  <c r="J38" i="6"/>
  <c r="E26" i="6"/>
</calcChain>
</file>

<file path=xl/sharedStrings.xml><?xml version="1.0" encoding="utf-8"?>
<sst xmlns="http://schemas.openxmlformats.org/spreadsheetml/2006/main" count="3508" uniqueCount="407">
  <si>
    <t>Smeta.RU  (495) 974-1589</t>
  </si>
  <si>
    <t>_PS_</t>
  </si>
  <si>
    <t>Smeta.RU</t>
  </si>
  <si>
    <t>АО "Орелоблэнерго"  Доп. раб. место  FStS-0021738</t>
  </si>
  <si>
    <t>Новый объект_</t>
  </si>
  <si>
    <t>ПО Модус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</si>
  <si>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</si>
  <si>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</si>
  <si>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</si>
  <si>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</si>
  <si>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</si>
  <si>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</si>
  <si>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</si>
  <si>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</si>
  <si>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</si>
  <si>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м11-03-011-01</t>
  </si>
  <si>
    <t>Прибор для анализа физико-химического состава вещества, категория сложности I</t>
  </si>
  <si>
    <t>КОМПЛ</t>
  </si>
  <si>
    <t>ФЕРм-2001, м11-03-011-01,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</si>
  <si>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</si>
  <si>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</si>
  <si>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</si>
  <si>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*0,85</t>
  </si>
  <si>
    <t>*0,8</t>
  </si>
  <si>
    <t>1,1</t>
  </si>
  <si>
    <t>01.7.15.03-0032</t>
  </si>
  <si>
    <t>Выносной блок питания для ORION OLW-5550</t>
  </si>
  <si>
    <t>шт.</t>
  </si>
  <si>
    <t>ФССЦ-2001, 01.7.15.03-0032,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</si>
  <si>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</si>
  <si>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</si>
  <si>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</si>
  <si>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[122 881,36 /  7,5]</t>
  </si>
  <si>
    <t>1,2</t>
  </si>
  <si>
    <t>999-0005</t>
  </si>
  <si>
    <t>Модуль управления изоброжением для ORION OLW-5550</t>
  </si>
  <si>
    <t>Строка добавленная вручную</t>
  </si>
  <si>
    <t>По умолчанию</t>
  </si>
  <si>
    <t>[181 779,66 /  7,5]</t>
  </si>
  <si>
    <t>2</t>
  </si>
  <si>
    <t>м11-03-001-01</t>
  </si>
  <si>
    <t>Приборы, устанавливаемые на металлоконструкциях, щитах и пультах, масса до 5 кг</t>
  </si>
  <si>
    <t>ШТ</t>
  </si>
  <si>
    <t>ФЕРм-2001, м11-03-001-01, приказ Минстроя России №1039/пр от 30.12.2016г.</t>
  </si>
  <si>
    <t>2,1</t>
  </si>
  <si>
    <t>Накладная</t>
  </si>
  <si>
    <t>Модуль вентиляторный 19,9 вентиляторов</t>
  </si>
  <si>
    <t>[10 000 /  7,5]</t>
  </si>
  <si>
    <t>2,2</t>
  </si>
  <si>
    <t>Память оперативная Kingsston 16Gb</t>
  </si>
  <si>
    <t>2,3</t>
  </si>
  <si>
    <t>Накопитель SSD Silicon Power</t>
  </si>
  <si>
    <t>[5 000 /  7,5]</t>
  </si>
  <si>
    <t>3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</si>
  <si>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</si>
  <si>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</si>
  <si>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</si>
  <si>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</si>
  <si>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3,1</t>
  </si>
  <si>
    <t>Кабель UTP 4 cat. 5е 4 пары</t>
  </si>
  <si>
    <t>м</t>
  </si>
  <si>
    <t>ФССЦ-2001, 01.7.19.04-0031, приказ Минстроя России №1039/пр от 30.12.2016г.</t>
  </si>
  <si>
    <t>[17,15 /  7,5]</t>
  </si>
  <si>
    <t>3,2</t>
  </si>
  <si>
    <t>25.2.01.01-0017</t>
  </si>
  <si>
    <t>Кабель Orion Cable Power OLW- 15м</t>
  </si>
  <si>
    <t>ФССЦ-2001, 25.2.01.01-0017, приказ Минстроя России №1039/пр от 30.12.2016г.</t>
  </si>
  <si>
    <t>[7 627,12 /  7,5]</t>
  </si>
  <si>
    <t>3,3</t>
  </si>
  <si>
    <t>999-9950</t>
  </si>
  <si>
    <t>Вспомогательные ненормируемые материалы (2% от ОЗП)</t>
  </si>
  <si>
    <t>РУБ</t>
  </si>
  <si>
    <t>4</t>
  </si>
  <si>
    <t>м11-04-005-01</t>
  </si>
  <si>
    <t>Пульт, рабочее место, масса до 0,3 т</t>
  </si>
  <si>
    <t>ФЕРм-2001, м11-04-005-01, приказ Минстроя России №1039/пр от 30.12.2016г.</t>
  </si>
  <si>
    <t>Автоматика  ( устройство микропроцессороной техники )</t>
  </si>
  <si>
    <t>4,1</t>
  </si>
  <si>
    <t>01.7.15.03-0031</t>
  </si>
  <si>
    <t>ЖК модуль ORION OLW-5550 с настен.креплен.</t>
  </si>
  <si>
    <t>ФССЦ-2001, 01.7.15.03-0031, приказ Минстроя России №1039/пр от 30.12.2016г.</t>
  </si>
  <si>
    <t>[440 677 /  7,5]</t>
  </si>
  <si>
    <t>4,2</t>
  </si>
  <si>
    <t>01.7.15.03-0033</t>
  </si>
  <si>
    <t>Болты с гайками и шайбами оцинкованные, диаметр 10 мм</t>
  </si>
  <si>
    <t>кг</t>
  </si>
  <si>
    <t>ФССЦ-2001, 01.7.15.03-0033, приказ Минстроя России №1039/пр от 30.12.2016г.</t>
  </si>
  <si>
    <t>4,3</t>
  </si>
  <si>
    <t>01.7.19.08-0012</t>
  </si>
  <si>
    <t>Рукав: резиновый ОПР 30/25</t>
  </si>
  <si>
    <t>ФССЦ-2001, 01.7.19.08-0012, приказ Минстроя России №1039/пр от 30.12.2016г.</t>
  </si>
  <si>
    <t>4,4</t>
  </si>
  <si>
    <t>10.3.02.03-0013</t>
  </si>
  <si>
    <t>Припои оловянно-свинцовые бессурьмянистые марки ПОС61</t>
  </si>
  <si>
    <t>ФССЦ-2001, 10.3.02.03-0013, приказ Минстроя России №1039/пр от 30.12.2016г.</t>
  </si>
  <si>
    <t>4,5</t>
  </si>
  <si>
    <t>14.4.04.09-0017</t>
  </si>
  <si>
    <t>Эмаль ХВ-124 защитная, зеленая</t>
  </si>
  <si>
    <t>т</t>
  </si>
  <si>
    <t>ФССЦ-2001, 14.4.04.09-0017, приказ Минстроя России №1039/пр от 30.12.2016г.</t>
  </si>
  <si>
    <t>4,6</t>
  </si>
  <si>
    <t>20.2.10.03-0006</t>
  </si>
  <si>
    <t>Наконечники кабельные медные соединительные</t>
  </si>
  <si>
    <t>100 шт.</t>
  </si>
  <si>
    <t>ФССЦ-2001, 20.2.10.03-0006,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</si>
  <si>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</si>
  <si>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</si>
  <si>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</si>
  <si>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4,7</t>
  </si>
  <si>
    <t>5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</si>
  <si>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</si>
  <si>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</si>
  <si>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</si>
  <si>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</si>
  <si>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Электромонтажные работы  (ФЕРм-08, отдел 01-03)</t>
  </si>
  <si>
    <t>ФЕРм-08</t>
  </si>
  <si>
    <t>5,1</t>
  </si>
  <si>
    <t>01.7.06.05-0041</t>
  </si>
  <si>
    <t>Блок розеток Hyperline для 19 шкафа</t>
  </si>
  <si>
    <t>ФССЦ-2001, 01.7.06.05-0041, приказ Минстроя России №1039/пр от 30.12.2016г.</t>
  </si>
  <si>
    <t>[2 109 /  7,5]</t>
  </si>
  <si>
    <t>5,2</t>
  </si>
  <si>
    <t>01.7.15.07-0014</t>
  </si>
  <si>
    <t>Дюбели распорные полипропиленовые</t>
  </si>
  <si>
    <t>ФССЦ-2001, 01.7.15.07-0014, приказ Минстроя России №1039/пр от 30.12.2016г.</t>
  </si>
  <si>
    <t>5,3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</si>
  <si>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</si>
  <si>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</si>
  <si>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</si>
  <si>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5,4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</si>
  <si>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</si>
  <si>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</si>
  <si>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</si>
  <si>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5,5</t>
  </si>
  <si>
    <t>6</t>
  </si>
  <si>
    <t>п02-01-001-07</t>
  </si>
  <si>
    <t>Автоматизированная система управления I категории технической сложности с количеством каналов (Кобщ) 40</t>
  </si>
  <si>
    <t>система</t>
  </si>
  <si>
    <t>ФЕРп-2001, п02-01-001-07,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</si>
  <si>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</si>
  <si>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</si>
  <si>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</si>
  <si>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</si>
  <si>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</si>
  <si>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</si>
  <si>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</si>
  <si>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</si>
  <si>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</si>
  <si>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</si>
  <si>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</si>
  <si>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</si>
  <si>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</si>
  <si>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</si>
  <si>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</si>
  <si>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</si>
  <si>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</si>
  <si>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</si>
  <si>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</si>
  <si>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</si>
  <si>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</si>
  <si>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</si>
  <si>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</si>
  <si>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</si>
  <si>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</si>
  <si>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</si>
  <si>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</si>
  <si>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</si>
  <si>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</si>
  <si>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</si>
  <si>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</si>
  <si>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</si>
  <si>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</si>
  <si>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</si>
  <si>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</si>
  <si>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</si>
  <si>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</si>
  <si>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</si>
  <si>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</si>
  <si>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</si>
  <si>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</si>
  <si>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</si>
  <si>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</si>
  <si>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</si>
  <si>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</si>
  <si>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</si>
  <si>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</si>
  <si>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</si>
  <si>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</si>
  <si>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</si>
  <si>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</si>
  <si>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</si>
  <si>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</si>
  <si>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</si>
  <si>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</si>
  <si>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</si>
  <si>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</si>
  <si>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</si>
  <si>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</si>
  <si>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</si>
  <si>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</si>
  <si>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</si>
  <si>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</si>
  <si>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</si>
  <si>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</si>
  <si>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</si>
  <si>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</si>
  <si>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</si>
  <si>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</si>
  <si>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</si>
  <si>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</si>
  <si>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</si>
  <si>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</si>
  <si>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</si>
  <si>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</si>
  <si>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</si>
  <si>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</si>
  <si>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</si>
  <si>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</si>
  <si>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</si>
  <si>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</si>
  <si>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</si>
  <si>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</si>
  <si>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</si>
  <si>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</si>
  <si>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</si>
  <si>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</si>
  <si>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</si>
  <si>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</si>
  <si>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</si>
  <si>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</si>
  <si>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</si>
  <si>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</si>
  <si>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</si>
  <si>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</si>
  <si>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</si>
  <si>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</si>
  <si>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</si>
  <si>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</si>
  <si>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</si>
  <si>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</si>
  <si>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</si>
  <si>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</si>
  <si>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</si>
  <si>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</si>
  <si>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</si>
  <si>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</si>
  <si>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</si>
  <si>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</si>
  <si>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</si>
  <si>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</si>
  <si>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</si>
  <si>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</si>
  <si>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</si>
  <si>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</si>
  <si>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</si>
  <si>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</si>
  <si>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</si>
  <si>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1-100-41</t>
  </si>
  <si>
    <t>Рабочий среднего разряда 4.1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</si>
  <si>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</si>
  <si>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</si>
  <si>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</si>
  <si>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</si>
  <si>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</si>
  <si>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</si>
  <si>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</si>
  <si>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</si>
  <si>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</si>
  <si>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</si>
  <si>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1-100-42</t>
  </si>
  <si>
    <t>Рабочий среднего разряда 4.2</t>
  </si>
  <si>
    <t>1-100-50</t>
  </si>
  <si>
    <t>Рабочий среднего разряда 5</t>
  </si>
  <si>
    <t>1-100-34</t>
  </si>
  <si>
    <t>Рабочий среднего разряда 3.4</t>
  </si>
  <si>
    <t>91.06.03-060</t>
  </si>
  <si>
    <t>ФСЭМ-2001, 91.06.03-060, приказ Минстроя России №1039/пр от 30.12.2016г.</t>
  </si>
  <si>
    <t>Лебедки электрические тяговым усилием до 5,79 кН (0,59 т)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</si>
  <si>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</si>
  <si>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</si>
  <si>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</si>
  <si>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</si>
  <si>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</si>
  <si>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</si>
  <si>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</si>
  <si>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</si>
  <si>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</si>
  <si>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</si>
  <si>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Болты с гайками и шайбами оцинкованные, диаметр 8 мм</t>
  </si>
  <si>
    <t>Масса оборудования</t>
  </si>
  <si>
    <t>Болты с гайками и шайбами оцинкованные, диаметр 6 мм</t>
  </si>
  <si>
    <t>01.7.19.04-0031</t>
  </si>
  <si>
    <t>Прокладки резиновые (пластина техническая прессованная)</t>
  </si>
  <si>
    <t>Бирки маркировочные пластмассовые</t>
  </si>
  <si>
    <t>Лента изоляционная прорезиненная односторонняя ширина 20 мм, толщина 0,25-0,35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</si>
  <si>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</si>
  <si>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</si>
  <si>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</si>
  <si>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</si>
  <si>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</si>
  <si>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</si>
  <si>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</si>
  <si>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</si>
  <si>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</si>
  <si>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</si>
  <si>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</si>
  <si>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</si>
  <si>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</si>
  <si>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</si>
  <si>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</si>
  <si>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</si>
  <si>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</si>
  <si>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</si>
  <si>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</si>
  <si>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</si>
  <si>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</si>
  <si>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</si>
  <si>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</si>
  <si>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</si>
  <si>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</si>
  <si>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</si>
  <si>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</si>
  <si>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</si>
  <si>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</si>
  <si>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</si>
  <si>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</si>
  <si>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</si>
  <si>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</si>
  <si>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</si>
  <si>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</si>
  <si>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</si>
  <si>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</si>
  <si>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</si>
  <si>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</si>
  <si>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</si>
  <si>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</si>
  <si>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</si>
  <si>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</si>
  <si>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</si>
  <si>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</si>
  <si>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</si>
  <si>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</si>
  <si>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</si>
  <si>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</si>
  <si>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</si>
  <si>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</si>
  <si>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</si>
  <si>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</si>
  <si>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</si>
  <si>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</si>
  <si>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</si>
  <si>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</si>
  <si>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</si>
  <si>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</si>
  <si>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</si>
  <si>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</si>
  <si>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</si>
  <si>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</si>
  <si>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</si>
  <si>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</si>
  <si>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80%*0,85=68%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</si>
  <si>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</si>
  <si>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</si>
  <si>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</si>
  <si>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</si>
  <si>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Расчет цены </t>
  </si>
  <si>
    <t xml:space="preserve">   [122 881,36 /  7,5] = 16384.18</t>
  </si>
  <si>
    <t xml:space="preserve">   [181 779,66 /  7,5] = 24237.29</t>
  </si>
  <si>
    <t xml:space="preserve">   [10 000 /  7,5] = 1333.33</t>
  </si>
  <si>
    <t xml:space="preserve">   [5 000 /  7,5] = 666.67</t>
  </si>
  <si>
    <t xml:space="preserve">   Материальные ресурсы</t>
  </si>
  <si>
    <t xml:space="preserve">   [17,15 /  7,5] = 2.29</t>
  </si>
  <si>
    <t xml:space="preserve">   [7 627,12 /  7,5] = 1016.95</t>
  </si>
  <si>
    <t>92%*0,85=78%</t>
  </si>
  <si>
    <t>65%*0,8=52%</t>
  </si>
  <si>
    <t xml:space="preserve">   [440 677 /  7,5] = 58756.93</t>
  </si>
  <si>
    <t>95%*0,85=81%</t>
  </si>
  <si>
    <t xml:space="preserve">   [2 109 /  7,5] = 281.2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</si>
  <si>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</si>
  <si>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</si>
  <si>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</si>
  <si>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</si>
  <si>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</si>
  <si>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</si>
  <si>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</si>
  <si>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</si>
  <si>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</si>
  <si>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</si>
  <si>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</si>
  <si>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</si>
  <si>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</si>
  <si>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</si>
  <si>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</si>
  <si>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</si>
  <si>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</si>
  <si>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</si>
  <si>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</si>
  <si>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</si>
  <si>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</si>
  <si>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</si>
  <si>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</si>
  <si>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</si>
  <si>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</si>
  <si>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</si>
  <si>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</si>
  <si>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Реконструкция АСУП ОАО «Орелоблэнерго» на базе ПО «Модус»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</si>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</sst>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30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right" vertical="top" wrapText="1"/>
    </xf>
    <xf numFmtId="0" fontId="12" fillId="0" borderId="35" xfId="0" applyFont="1" applyBorder="1" applyAlignment="1">
      <alignment horizontal="right" vertical="top" shrinkToFit="1"/>
    </xf>
    <xf numFmtId="0" fontId="12" fillId="0" borderId="35" xfId="0" applyFont="1" applyBorder="1" applyAlignment="1">
      <alignment vertical="top" shrinkToFit="1"/>
    </xf>
    <xf numFmtId="4" fontId="12" fillId="0" borderId="35" xfId="0" applyNumberFormat="1" applyFont="1" applyBorder="1" applyAlignment="1">
      <alignment vertical="top" shrinkToFit="1"/>
    </xf>
    <xf numFmtId="0" fontId="12" fillId="0" borderId="36" xfId="0" applyFont="1" applyBorder="1" applyAlignment="1">
      <alignment vertical="top" shrinkToFi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7" fillId="0" borderId="0" xfId="0" applyNumberFormat="1" applyFont="1" applyAlignment="1">
      <alignment shrinkToFit="1"/>
    </xf>
    <xf numFmtId="0" fontId="17" fillId="0" borderId="0" xfId="0" applyFont="1" applyAlignment="1"/>
    <xf numFmtId="3" fontId="17" fillId="0" borderId="0" xfId="0" applyNumberFormat="1" applyFont="1" applyAlignment="1">
      <alignment shrinkToFit="1"/>
    </xf>
    <xf numFmtId="3" fontId="17" fillId="0" borderId="19" xfId="0" applyNumberFormat="1" applyFont="1" applyBorder="1" applyAlignment="1">
      <alignment shrinkToFit="1"/>
    </xf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2" xfId="0" applyFont="1" applyBorder="1"/>
    <xf numFmtId="0" fontId="12" fillId="0" borderId="33" xfId="0" applyFont="1" applyBorder="1" applyAlignment="1">
      <alignment horizontal="left" vertical="top"/>
    </xf>
    <xf numFmtId="0" fontId="11" fillId="0" borderId="33" xfId="0" applyFont="1" applyBorder="1"/>
    <xf numFmtId="0" fontId="11" fillId="0" borderId="34" xfId="0" applyFont="1" applyBorder="1"/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6"/>
  <sheetViews>
    <sheetView tabSelected="1" zoomScale="151" zoomScaleNormal="151" workbookViewId="0">
      <selection activeCell="L31" sqref="L31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300</v>
      </c>
    </row>
    <row r="2" spans="1:255" hidden="1" outlineLevel="1" x14ac:dyDescent="0.2">
      <c r="A2" s="132"/>
      <c r="B2" s="132"/>
      <c r="C2" s="132"/>
      <c r="D2" s="132"/>
      <c r="E2" s="132"/>
      <c r="F2" s="132"/>
      <c r="G2" s="132"/>
      <c r="H2" s="127" t="s">
        <v>301</v>
      </c>
      <c r="I2" s="127"/>
      <c r="J2" s="127"/>
      <c r="K2" s="127"/>
    </row>
    <row r="3" spans="1:255" hidden="1" outlineLevel="1" x14ac:dyDescent="0.2">
      <c r="A3" s="132"/>
      <c r="B3" s="132"/>
      <c r="C3" s="132"/>
      <c r="D3" s="132"/>
      <c r="E3" s="132"/>
      <c r="F3" s="132"/>
      <c r="G3" s="132"/>
      <c r="H3" s="127" t="s">
        <v>302</v>
      </c>
      <c r="I3" s="127"/>
      <c r="J3" s="127"/>
      <c r="K3" s="127"/>
    </row>
    <row r="4" spans="1:255" hidden="1" outlineLevel="1" x14ac:dyDescent="0.2">
      <c r="A4" s="132"/>
      <c r="B4" s="132"/>
      <c r="C4" s="132"/>
      <c r="D4" s="132"/>
      <c r="E4" s="132"/>
      <c r="F4" s="132"/>
      <c r="G4" s="132"/>
      <c r="H4" s="127" t="s">
        <v>303</v>
      </c>
      <c r="I4" s="127"/>
      <c r="J4" s="127"/>
      <c r="K4" s="127"/>
    </row>
    <row r="5" spans="1:255" s="12" customFormat="1" ht="11.25" hidden="1" outlineLevel="1" x14ac:dyDescent="0.2">
      <c r="J5" s="128" t="s">
        <v>304</v>
      </c>
      <c r="K5" s="124"/>
    </row>
    <row r="6" spans="1:255" s="14" customFormat="1" ht="9.75" hidden="1" outlineLevel="1" x14ac:dyDescent="0.2">
      <c r="I6" s="15" t="s">
        <v>305</v>
      </c>
      <c r="J6" s="129" t="s">
        <v>306</v>
      </c>
      <c r="K6" s="130"/>
    </row>
    <row r="7" spans="1:255" hidden="1" outlineLevel="1" x14ac:dyDescent="0.2">
      <c r="A7" s="16" t="s">
        <v>307</v>
      </c>
      <c r="B7" s="133"/>
      <c r="C7" s="131"/>
      <c r="D7" s="131"/>
      <c r="E7" s="131"/>
      <c r="F7" s="131"/>
      <c r="G7" s="131"/>
      <c r="H7" s="132"/>
      <c r="I7" s="15" t="s">
        <v>308</v>
      </c>
      <c r="J7" s="123"/>
      <c r="K7" s="134"/>
      <c r="BR7" s="17">
        <f>C7</f>
        <v>0</v>
      </c>
      <c r="IU7" s="18"/>
    </row>
    <row r="8" spans="1:255" hidden="1" outlineLevel="1" x14ac:dyDescent="0.2">
      <c r="A8" s="16" t="s">
        <v>309</v>
      </c>
      <c r="B8" s="133"/>
      <c r="C8" s="126"/>
      <c r="D8" s="126"/>
      <c r="E8" s="126"/>
      <c r="F8" s="126"/>
      <c r="G8" s="126"/>
      <c r="H8" s="132"/>
      <c r="I8" s="15" t="s">
        <v>308</v>
      </c>
      <c r="J8" s="123"/>
      <c r="K8" s="134"/>
      <c r="BR8" s="17">
        <f>C8</f>
        <v>0</v>
      </c>
      <c r="IU8" s="18"/>
    </row>
    <row r="9" spans="1:255" hidden="1" outlineLevel="1" x14ac:dyDescent="0.2">
      <c r="A9" s="16" t="s">
        <v>310</v>
      </c>
      <c r="B9" s="133"/>
      <c r="C9" s="126"/>
      <c r="D9" s="126"/>
      <c r="E9" s="126"/>
      <c r="F9" s="126"/>
      <c r="G9" s="126"/>
      <c r="H9" s="132"/>
      <c r="I9" s="15" t="s">
        <v>308</v>
      </c>
      <c r="J9" s="123"/>
      <c r="K9" s="134"/>
      <c r="BR9" s="17">
        <f>C9</f>
        <v>0</v>
      </c>
      <c r="IU9" s="18"/>
    </row>
    <row r="10" spans="1:255" hidden="1" outlineLevel="1" x14ac:dyDescent="0.2">
      <c r="A10" s="16" t="s">
        <v>311</v>
      </c>
      <c r="B10" s="133"/>
      <c r="C10" s="126"/>
      <c r="D10" s="126"/>
      <c r="E10" s="126"/>
      <c r="F10" s="126"/>
      <c r="G10" s="126"/>
      <c r="H10" s="132"/>
      <c r="I10" s="15" t="s">
        <v>308</v>
      </c>
      <c r="J10" s="123"/>
      <c r="K10" s="134"/>
      <c r="BR10" s="17">
        <f>C10</f>
        <v>0</v>
      </c>
      <c r="IU10" s="18"/>
    </row>
    <row r="11" spans="1:255" hidden="1" outlineLevel="1" x14ac:dyDescent="0.2">
      <c r="A11" s="16" t="s">
        <v>312</v>
      </c>
      <c r="B11" s="132"/>
      <c r="C11" s="122"/>
      <c r="D11" s="126"/>
      <c r="E11" s="126"/>
      <c r="F11" s="126"/>
      <c r="G11" s="126"/>
      <c r="H11" s="12"/>
      <c r="I11" s="12"/>
      <c r="J11" s="123"/>
      <c r="K11" s="124"/>
      <c r="BS11" s="20">
        <f>C11</f>
        <v>0</v>
      </c>
      <c r="IU11" s="18"/>
    </row>
    <row r="12" spans="1:255" hidden="1" outlineLevel="1" x14ac:dyDescent="0.2">
      <c r="A12" s="16" t="s">
        <v>313</v>
      </c>
      <c r="B12" s="132"/>
      <c r="C12" s="122" t="s">
        <v>5</v>
      </c>
      <c r="D12" s="126"/>
      <c r="E12" s="126"/>
      <c r="F12" s="126"/>
      <c r="G12" s="126"/>
      <c r="H12" s="12"/>
      <c r="I12" s="12"/>
      <c r="J12" s="123"/>
      <c r="K12" s="124"/>
      <c r="BS12" s="20" t="str">
        <f>C12</f>
        <v>ПО Модус</v>
      </c>
      <c r="IU12" s="18"/>
    </row>
    <row r="13" spans="1:255" hidden="1" outlineLevel="1" x14ac:dyDescent="0.2">
      <c r="A13" s="16" t="s">
        <v>314</v>
      </c>
      <c r="B13" s="132"/>
      <c r="C13" s="125" t="s">
        <v>4</v>
      </c>
      <c r="D13" s="135"/>
      <c r="E13" s="135"/>
      <c r="F13" s="135"/>
      <c r="G13" s="135"/>
      <c r="H13" s="132"/>
      <c r="I13" s="15" t="s">
        <v>315</v>
      </c>
      <c r="J13" s="123"/>
      <c r="K13" s="124"/>
      <c r="BS13" s="20" t="str">
        <f>C13</f>
        <v>Новый объект_</v>
      </c>
      <c r="IU13" s="18"/>
    </row>
    <row r="14" spans="1:255" hidden="1" outlineLevel="1" x14ac:dyDescent="0.2">
      <c r="A14" s="132"/>
      <c r="B14" s="132"/>
      <c r="C14" s="132"/>
      <c r="D14" s="132"/>
      <c r="E14" s="132"/>
      <c r="F14" s="132"/>
      <c r="G14" s="114" t="s">
        <v>316</v>
      </c>
      <c r="H14" s="114"/>
      <c r="I14" s="21" t="s">
        <v>317</v>
      </c>
      <c r="J14" s="115"/>
      <c r="K14" s="136"/>
      <c r="BW14" s="23">
        <f>J14</f>
        <v>0</v>
      </c>
      <c r="IU14" s="18"/>
    </row>
    <row r="15" spans="1:255" hidden="1" outlineLevel="1" x14ac:dyDescent="0.2">
      <c r="A15" s="132"/>
      <c r="B15" s="132"/>
      <c r="C15" s="132"/>
      <c r="D15" s="132"/>
      <c r="E15" s="132"/>
      <c r="F15" s="132"/>
      <c r="G15" s="132"/>
      <c r="H15" s="132"/>
      <c r="I15" s="22" t="s">
        <v>318</v>
      </c>
      <c r="J15" s="116"/>
      <c r="K15" s="137"/>
    </row>
    <row r="16" spans="1:255" s="14" customFormat="1" hidden="1" outlineLevel="1" x14ac:dyDescent="0.2">
      <c r="I16" s="15" t="s">
        <v>319</v>
      </c>
      <c r="J16" s="117"/>
      <c r="K16" s="118"/>
    </row>
    <row r="17" spans="1:255" hidden="1" outlineLevel="1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255" hidden="1" outlineLevel="1" x14ac:dyDescent="0.2">
      <c r="A18" s="132"/>
      <c r="B18" s="132"/>
      <c r="C18" s="132"/>
      <c r="D18" s="132"/>
      <c r="E18" s="132"/>
      <c r="F18" s="132"/>
      <c r="G18" s="119" t="s">
        <v>320</v>
      </c>
      <c r="H18" s="119" t="s">
        <v>321</v>
      </c>
      <c r="I18" s="119" t="s">
        <v>322</v>
      </c>
      <c r="J18" s="121"/>
      <c r="K18" s="132"/>
    </row>
    <row r="19" spans="1:255" ht="13.5" hidden="1" outlineLevel="1" thickBot="1" x14ac:dyDescent="0.25">
      <c r="A19" s="132"/>
      <c r="B19" s="132"/>
      <c r="C19" s="132"/>
      <c r="D19" s="132"/>
      <c r="E19" s="132"/>
      <c r="F19" s="132"/>
      <c r="G19" s="120"/>
      <c r="H19" s="120"/>
      <c r="I19" s="24" t="s">
        <v>323</v>
      </c>
      <c r="J19" s="25" t="s">
        <v>324</v>
      </c>
      <c r="K19" s="132"/>
    </row>
    <row r="20" spans="1:255" ht="14.25" hidden="1" outlineLevel="1" thickBot="1" x14ac:dyDescent="0.3">
      <c r="A20" s="132"/>
      <c r="B20" s="132"/>
      <c r="C20" s="108" t="s">
        <v>325</v>
      </c>
      <c r="D20" s="138"/>
      <c r="E20" s="138"/>
      <c r="F20" s="109"/>
      <c r="G20" s="26"/>
      <c r="H20" s="27"/>
      <c r="I20" s="28"/>
      <c r="J20" s="29"/>
      <c r="K20" s="30"/>
    </row>
    <row r="21" spans="1:255" ht="13.5" hidden="1" outlineLevel="1" x14ac:dyDescent="0.25">
      <c r="A21" s="132"/>
      <c r="B21" s="132"/>
      <c r="C21" s="108" t="s">
        <v>326</v>
      </c>
      <c r="D21" s="138"/>
      <c r="E21" s="138"/>
      <c r="F21" s="138"/>
      <c r="G21" s="132"/>
      <c r="H21" s="132"/>
      <c r="I21" s="132"/>
      <c r="J21" s="132"/>
      <c r="K21" s="132"/>
    </row>
    <row r="22" spans="1:255" hidden="1" outlineLevel="1" x14ac:dyDescent="0.2">
      <c r="A22" s="110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255" hidden="1" outlineLevel="1" x14ac:dyDescent="0.2">
      <c r="A23" s="111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327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255" hidden="1" outlineLevel="1" x14ac:dyDescent="0.2">
      <c r="A25" s="14" t="s">
        <v>328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255" hidden="1" outlineLevel="1" x14ac:dyDescent="0.2">
      <c r="A26" s="14" t="s">
        <v>329</v>
      </c>
      <c r="B26" s="14"/>
      <c r="C26" s="14"/>
      <c r="D26" s="14"/>
      <c r="E26" s="112">
        <f>J124/1000</f>
        <v>2360.8739999999998</v>
      </c>
      <c r="F26" s="113"/>
      <c r="G26" s="14" t="s">
        <v>330</v>
      </c>
      <c r="H26" s="14"/>
      <c r="I26" s="14"/>
      <c r="J26" s="14"/>
      <c r="K26" s="14"/>
    </row>
    <row r="27" spans="1:255" collapsed="1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255" outlineLevel="1" x14ac:dyDescent="0.2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32" t="s">
        <v>331</v>
      </c>
    </row>
    <row r="29" spans="1:255" outlineLevel="1" x14ac:dyDescent="0.2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255" outlineLevel="1" x14ac:dyDescent="0.2">
      <c r="A30" s="16" t="s">
        <v>312</v>
      </c>
      <c r="B30" s="132"/>
      <c r="C30" s="102"/>
      <c r="D30" s="102"/>
      <c r="E30" s="102"/>
      <c r="F30" s="102"/>
      <c r="G30" s="102"/>
      <c r="H30" s="102"/>
      <c r="I30" s="102"/>
      <c r="J30" s="102"/>
      <c r="K30" s="102"/>
      <c r="BT30" s="33">
        <f>C30</f>
        <v>0</v>
      </c>
      <c r="IU30" s="18"/>
    </row>
    <row r="31" spans="1:255" outlineLevel="1" x14ac:dyDescent="0.2">
      <c r="A31" s="16" t="s">
        <v>313</v>
      </c>
      <c r="B31" s="132"/>
      <c r="C31" s="102"/>
      <c r="D31" s="102"/>
      <c r="E31" s="102"/>
      <c r="F31" s="102"/>
      <c r="G31" s="102"/>
      <c r="H31" s="102"/>
      <c r="I31" s="102"/>
      <c r="J31" s="102"/>
      <c r="K31" s="102"/>
      <c r="BT31" s="33">
        <f>C31</f>
        <v>0</v>
      </c>
      <c r="IU31" s="18"/>
    </row>
    <row r="32" spans="1:255" outlineLevel="1" x14ac:dyDescent="0.2">
      <c r="A32" s="16" t="s">
        <v>332</v>
      </c>
      <c r="B32" s="132"/>
      <c r="C32" s="103"/>
      <c r="D32" s="102"/>
      <c r="E32" s="102"/>
      <c r="F32" s="102"/>
      <c r="G32" s="102"/>
      <c r="H32" s="102"/>
      <c r="I32" s="102"/>
      <c r="J32" s="102"/>
      <c r="K32" s="102"/>
      <c r="BT32" s="34">
        <f>C32</f>
        <v>0</v>
      </c>
      <c r="IU32" s="18"/>
    </row>
    <row r="33" spans="1:255" outlineLevel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255" ht="18.75" outlineLevel="1" x14ac:dyDescent="0.3">
      <c r="A34" s="104" t="s">
        <v>333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255" outlineLevel="1" x14ac:dyDescent="0.2">
      <c r="A35" s="105" t="s">
        <v>405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Y35" s="18">
        <v>3</v>
      </c>
      <c r="Z35" s="18" t="s">
        <v>334</v>
      </c>
      <c r="AA35" s="18"/>
      <c r="AB35" s="18" t="s">
        <v>335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 t="str">
        <f>A35</f>
        <v>Реконструкция АСУП ОАО «Орелоблэнерго» на базе ПО «Модус»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336</v>
      </c>
      <c r="B36" s="132"/>
      <c r="C36" s="102"/>
      <c r="D36" s="102"/>
      <c r="E36" s="102"/>
      <c r="F36" s="102"/>
      <c r="G36" s="102"/>
      <c r="H36" s="102"/>
      <c r="I36" s="102"/>
      <c r="J36" s="102"/>
      <c r="K36" s="102"/>
      <c r="BT36" s="33">
        <f>C36</f>
        <v>0</v>
      </c>
      <c r="IU36" s="18"/>
    </row>
    <row r="37" spans="1:255" outlineLevel="1" x14ac:dyDescent="0.2">
      <c r="A37" s="132"/>
      <c r="B37" s="132"/>
      <c r="C37" s="132"/>
      <c r="D37" s="132"/>
      <c r="E37" s="132"/>
      <c r="F37" s="132"/>
      <c r="G37" s="132"/>
      <c r="H37" s="132"/>
      <c r="I37" s="35" t="s">
        <v>383</v>
      </c>
      <c r="J37" s="35" t="s">
        <v>338</v>
      </c>
      <c r="K37" s="132"/>
    </row>
    <row r="38" spans="1:255" outlineLevel="1" x14ac:dyDescent="0.2">
      <c r="A38" s="14" t="s">
        <v>337</v>
      </c>
      <c r="B38" s="132"/>
      <c r="C38" s="132"/>
      <c r="D38" s="132"/>
      <c r="E38" s="132"/>
      <c r="F38" s="132"/>
      <c r="G38" s="36" t="s">
        <v>339</v>
      </c>
      <c r="H38" s="132"/>
      <c r="I38" s="37">
        <f>H124/1000</f>
        <v>299.10500000000002</v>
      </c>
      <c r="J38" s="37">
        <f>J124/1000</f>
        <v>2360.8739999999998</v>
      </c>
      <c r="K38" s="14" t="s">
        <v>340</v>
      </c>
    </row>
    <row r="39" spans="1:255" outlineLevel="1" x14ac:dyDescent="0.2">
      <c r="A39" s="14" t="s">
        <v>328</v>
      </c>
      <c r="B39" s="132"/>
      <c r="C39" s="132"/>
      <c r="D39" s="132"/>
      <c r="E39" s="132"/>
      <c r="F39" s="132"/>
      <c r="G39" s="36" t="s">
        <v>341</v>
      </c>
      <c r="H39" s="132"/>
      <c r="I39" s="37">
        <f>ET107</f>
        <v>454.82910000000004</v>
      </c>
      <c r="J39" s="37">
        <f>CW107</f>
        <v>454.82910000000004</v>
      </c>
      <c r="K39" s="14" t="s">
        <v>342</v>
      </c>
    </row>
    <row r="40" spans="1:255" ht="13.5" outlineLevel="1" thickBot="1" x14ac:dyDescent="0.25">
      <c r="A40" s="132"/>
      <c r="B40" s="132"/>
      <c r="C40" s="132"/>
      <c r="D40" s="132"/>
      <c r="E40" s="132"/>
      <c r="F40" s="132"/>
      <c r="G40" s="36" t="s">
        <v>343</v>
      </c>
      <c r="H40" s="132"/>
      <c r="I40" s="37">
        <f>(EW107+EY107)/1000</f>
        <v>5.9450000000000003</v>
      </c>
      <c r="J40" s="37">
        <f>(CZ107+DB107)/1000</f>
        <v>108.77200000000001</v>
      </c>
      <c r="K40" s="14" t="s">
        <v>340</v>
      </c>
    </row>
    <row r="41" spans="1:255" x14ac:dyDescent="0.2">
      <c r="A41" s="106" t="s">
        <v>344</v>
      </c>
      <c r="B41" s="98" t="s">
        <v>345</v>
      </c>
      <c r="C41" s="98" t="s">
        <v>346</v>
      </c>
      <c r="D41" s="98" t="s">
        <v>347</v>
      </c>
      <c r="E41" s="98" t="s">
        <v>348</v>
      </c>
      <c r="F41" s="98" t="s">
        <v>349</v>
      </c>
      <c r="G41" s="98" t="s">
        <v>350</v>
      </c>
      <c r="H41" s="98" t="s">
        <v>351</v>
      </c>
      <c r="I41" s="98" t="s">
        <v>352</v>
      </c>
      <c r="J41" s="98" t="s">
        <v>353</v>
      </c>
      <c r="K41" s="100" t="s">
        <v>354</v>
      </c>
    </row>
    <row r="42" spans="1:255" x14ac:dyDescent="0.2">
      <c r="A42" s="107"/>
      <c r="B42" s="99"/>
      <c r="C42" s="99"/>
      <c r="D42" s="99"/>
      <c r="E42" s="99"/>
      <c r="F42" s="99"/>
      <c r="G42" s="99"/>
      <c r="H42" s="99"/>
      <c r="I42" s="99"/>
      <c r="J42" s="99"/>
      <c r="K42" s="101"/>
    </row>
    <row r="43" spans="1:255" x14ac:dyDescent="0.2">
      <c r="A43" s="107"/>
      <c r="B43" s="99"/>
      <c r="C43" s="99"/>
      <c r="D43" s="99"/>
      <c r="E43" s="99"/>
      <c r="F43" s="99"/>
      <c r="G43" s="99"/>
      <c r="H43" s="99"/>
      <c r="I43" s="99"/>
      <c r="J43" s="99"/>
      <c r="K43" s="101"/>
    </row>
    <row r="44" spans="1:255" ht="13.5" thickBot="1" x14ac:dyDescent="0.25">
      <c r="A44" s="107"/>
      <c r="B44" s="99"/>
      <c r="C44" s="99"/>
      <c r="D44" s="99"/>
      <c r="E44" s="99"/>
      <c r="F44" s="99"/>
      <c r="G44" s="99"/>
      <c r="H44" s="99"/>
      <c r="I44" s="99"/>
      <c r="J44" s="99"/>
      <c r="K44" s="101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24" x14ac:dyDescent="0.2">
      <c r="A46" s="39">
        <v>1</v>
      </c>
      <c r="B46" s="46" t="s">
        <v>15</v>
      </c>
      <c r="C46" s="40" t="s">
        <v>16</v>
      </c>
      <c r="D46" s="41" t="s">
        <v>17</v>
      </c>
      <c r="E46" s="42">
        <v>2</v>
      </c>
      <c r="F46" s="43">
        <f>Source!AK25</f>
        <v>81.17</v>
      </c>
      <c r="G46" s="140" t="s">
        <v>6</v>
      </c>
      <c r="H46" s="43">
        <f>Source!AB25</f>
        <v>70.48</v>
      </c>
      <c r="I46" s="44"/>
      <c r="J46" s="141"/>
      <c r="K46" s="4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50"/>
      <c r="B47" s="47"/>
      <c r="C47" s="47" t="s">
        <v>355</v>
      </c>
      <c r="D47" s="48"/>
      <c r="E47" s="49"/>
      <c r="F47" s="51">
        <v>43.82</v>
      </c>
      <c r="G47" s="142"/>
      <c r="H47" s="51">
        <f>Source!AF25</f>
        <v>43.82</v>
      </c>
      <c r="I47" s="52">
        <f>T47</f>
        <v>88</v>
      </c>
      <c r="J47" s="142">
        <v>18.3</v>
      </c>
      <c r="K47" s="53">
        <f>U47</f>
        <v>1604</v>
      </c>
      <c r="O47" s="18"/>
      <c r="P47" s="18"/>
      <c r="Q47" s="18"/>
      <c r="R47" s="18"/>
      <c r="S47" s="18"/>
      <c r="T47" s="18">
        <f>ROUND(Source!AF25*Source!AV25*Source!I25,0)</f>
        <v>88</v>
      </c>
      <c r="U47" s="18">
        <f>Source!S25</f>
        <v>1604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88</v>
      </c>
      <c r="GK47" s="18">
        <f>T47</f>
        <v>88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88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9"/>
      <c r="B48" s="55"/>
      <c r="C48" s="55" t="s">
        <v>356</v>
      </c>
      <c r="D48" s="56"/>
      <c r="E48" s="57"/>
      <c r="F48" s="61">
        <v>26.66</v>
      </c>
      <c r="G48" s="58"/>
      <c r="H48" s="61">
        <f>Source!AD25</f>
        <v>26.66</v>
      </c>
      <c r="I48" s="62">
        <f>T48</f>
        <v>53</v>
      </c>
      <c r="J48" s="58">
        <v>12.5</v>
      </c>
      <c r="K48" s="63">
        <f>U48</f>
        <v>667</v>
      </c>
      <c r="O48" s="18"/>
      <c r="P48" s="18"/>
      <c r="Q48" s="18"/>
      <c r="R48" s="18"/>
      <c r="S48" s="18"/>
      <c r="T48" s="18">
        <f>ROUND(Source!AD25*Source!AV25*Source!I25,0)</f>
        <v>53</v>
      </c>
      <c r="U48" s="18">
        <f>Source!Q25</f>
        <v>667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53</v>
      </c>
      <c r="GK48" s="18"/>
      <c r="GL48" s="18">
        <f>T48</f>
        <v>53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53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9"/>
      <c r="B49" s="55"/>
      <c r="C49" s="55" t="s">
        <v>357</v>
      </c>
      <c r="D49" s="56"/>
      <c r="E49" s="57"/>
      <c r="F49" s="61">
        <v>3.77</v>
      </c>
      <c r="G49" s="58"/>
      <c r="H49" s="61">
        <f>Source!AE25</f>
        <v>3.77</v>
      </c>
      <c r="I49" s="62">
        <f>GM49</f>
        <v>8</v>
      </c>
      <c r="J49" s="58">
        <v>18.3</v>
      </c>
      <c r="K49" s="63">
        <f>Source!R25</f>
        <v>138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ROUND(Source!AE25*Source!AV25*Source!I25,0)</f>
        <v>8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9"/>
      <c r="B50" s="55"/>
      <c r="C50" s="55" t="s">
        <v>358</v>
      </c>
      <c r="D50" s="56"/>
      <c r="E50" s="57">
        <v>80</v>
      </c>
      <c r="F50" s="62" t="s">
        <v>359</v>
      </c>
      <c r="G50" s="58"/>
      <c r="H50" s="61">
        <f>ROUND((Source!AF25*Source!AV25+Source!AE25*Source!AV25)*(Source!FX25)/100,2)</f>
        <v>38.07</v>
      </c>
      <c r="I50" s="62">
        <f>T50</f>
        <v>77</v>
      </c>
      <c r="J50" s="58" t="s">
        <v>360</v>
      </c>
      <c r="K50" s="63">
        <f>U50</f>
        <v>1185</v>
      </c>
      <c r="O50" s="18"/>
      <c r="P50" s="18"/>
      <c r="Q50" s="18"/>
      <c r="R50" s="18"/>
      <c r="S50" s="18"/>
      <c r="T50" s="18">
        <f>ROUND((ROUND(Source!AF25*Source!AV25*Source!I25,0)+ROUND(Source!AE25*Source!AV25*Source!I25,0))*(Source!FX25)/100,0)</f>
        <v>77</v>
      </c>
      <c r="U50" s="18">
        <f>Source!X25</f>
        <v>1185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77</v>
      </c>
      <c r="GZ50" s="18"/>
      <c r="HA50" s="18"/>
      <c r="HB50" s="18"/>
      <c r="HC50" s="18">
        <f>T50</f>
        <v>77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9"/>
      <c r="B51" s="55"/>
      <c r="C51" s="55" t="s">
        <v>361</v>
      </c>
      <c r="D51" s="56"/>
      <c r="E51" s="57">
        <v>60</v>
      </c>
      <c r="F51" s="62" t="s">
        <v>359</v>
      </c>
      <c r="G51" s="58"/>
      <c r="H51" s="61">
        <f>ROUND((Source!AF25*Source!AV25+Source!AE25*Source!AV25)*(Source!FY25)/100,2)</f>
        <v>28.55</v>
      </c>
      <c r="I51" s="62">
        <f>T51</f>
        <v>58</v>
      </c>
      <c r="J51" s="58" t="s">
        <v>362</v>
      </c>
      <c r="K51" s="63">
        <f>U51</f>
        <v>836</v>
      </c>
      <c r="O51" s="18"/>
      <c r="P51" s="18"/>
      <c r="Q51" s="18"/>
      <c r="R51" s="18"/>
      <c r="S51" s="18"/>
      <c r="T51" s="18">
        <f>ROUND((ROUND(Source!AF25*Source!AV25*Source!I25,0)+ROUND(Source!AE25*Source!AV25*Source!I25,0))*(Source!FY25)/100,0)</f>
        <v>58</v>
      </c>
      <c r="U51" s="18">
        <f>Source!Y25</f>
        <v>836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58</v>
      </c>
      <c r="HA51" s="18"/>
      <c r="HB51" s="18"/>
      <c r="HC51" s="18">
        <f>T51</f>
        <v>58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x14ac:dyDescent="0.2">
      <c r="A52" s="59"/>
      <c r="B52" s="55"/>
      <c r="C52" s="55" t="s">
        <v>363</v>
      </c>
      <c r="D52" s="56" t="s">
        <v>364</v>
      </c>
      <c r="E52" s="57">
        <v>4.49</v>
      </c>
      <c r="F52" s="58"/>
      <c r="G52" s="58"/>
      <c r="H52" s="58">
        <f>ROUND(Source!AH25,2)</f>
        <v>4.49</v>
      </c>
      <c r="I52" s="61">
        <f>Source!U25</f>
        <v>8.98</v>
      </c>
      <c r="J52" s="58"/>
      <c r="K52" s="60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24" x14ac:dyDescent="0.2">
      <c r="A53" s="66" t="s">
        <v>24</v>
      </c>
      <c r="B53" s="73" t="s">
        <v>25</v>
      </c>
      <c r="C53" s="67" t="s">
        <v>26</v>
      </c>
      <c r="D53" s="68" t="s">
        <v>27</v>
      </c>
      <c r="E53" s="69">
        <f>Source!I27</f>
        <v>1</v>
      </c>
      <c r="F53" s="70">
        <v>16384.18</v>
      </c>
      <c r="G53" s="143"/>
      <c r="H53" s="70">
        <f>Source!AC27</f>
        <v>16384.18</v>
      </c>
      <c r="I53" s="71">
        <f>T53</f>
        <v>16384</v>
      </c>
      <c r="J53" s="143">
        <v>7.5</v>
      </c>
      <c r="K53" s="72">
        <f>U53</f>
        <v>122881</v>
      </c>
      <c r="O53" s="18"/>
      <c r="P53" s="18"/>
      <c r="Q53" s="18"/>
      <c r="R53" s="18"/>
      <c r="S53" s="18"/>
      <c r="T53" s="18">
        <f>ROUND(Source!AC27*Source!AW27*Source!I27,0)</f>
        <v>16384</v>
      </c>
      <c r="U53" s="18">
        <f>Source!P27</f>
        <v>122881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16384</v>
      </c>
      <c r="GK53" s="18"/>
      <c r="GL53" s="18"/>
      <c r="GM53" s="18"/>
      <c r="GN53" s="18">
        <f>T53</f>
        <v>16384</v>
      </c>
      <c r="GO53" s="18"/>
      <c r="GP53" s="18">
        <f>T53</f>
        <v>16384</v>
      </c>
      <c r="GQ53" s="18">
        <f>T53</f>
        <v>16384</v>
      </c>
      <c r="GR53" s="18"/>
      <c r="GS53" s="18">
        <f>T53</f>
        <v>16384</v>
      </c>
      <c r="GT53" s="18"/>
      <c r="GU53" s="18"/>
      <c r="GV53" s="18"/>
      <c r="GW53" s="18">
        <f>ROUND(Source!AG27*Source!I27,0)</f>
        <v>0</v>
      </c>
      <c r="GX53" s="18">
        <f>ROUND(Source!AJ27*Source!I27,0)</f>
        <v>0</v>
      </c>
      <c r="GY53" s="18"/>
      <c r="GZ53" s="18"/>
      <c r="HA53" s="18"/>
      <c r="HB53" s="18">
        <f>T53</f>
        <v>16384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144"/>
      <c r="B54" s="145" t="s">
        <v>365</v>
      </c>
      <c r="C54" s="145" t="s">
        <v>366</v>
      </c>
      <c r="D54" s="146"/>
      <c r="E54" s="146"/>
      <c r="F54" s="146"/>
      <c r="G54" s="146"/>
      <c r="H54" s="146"/>
      <c r="I54" s="146"/>
      <c r="J54" s="146"/>
      <c r="K54" s="147"/>
    </row>
    <row r="55" spans="1:255" ht="24" x14ac:dyDescent="0.2">
      <c r="A55" s="66" t="s">
        <v>33</v>
      </c>
      <c r="B55" s="73" t="s">
        <v>34</v>
      </c>
      <c r="C55" s="67" t="s">
        <v>35</v>
      </c>
      <c r="D55" s="68" t="s">
        <v>27</v>
      </c>
      <c r="E55" s="69">
        <f>Source!I29</f>
        <v>1</v>
      </c>
      <c r="F55" s="70">
        <v>24237.29</v>
      </c>
      <c r="G55" s="143"/>
      <c r="H55" s="70">
        <f>Source!AC29</f>
        <v>24237.29</v>
      </c>
      <c r="I55" s="71">
        <f>T55</f>
        <v>24237</v>
      </c>
      <c r="J55" s="143">
        <v>7.5</v>
      </c>
      <c r="K55" s="72">
        <f>U55</f>
        <v>181780</v>
      </c>
      <c r="O55" s="18"/>
      <c r="P55" s="18"/>
      <c r="Q55" s="18"/>
      <c r="R55" s="18"/>
      <c r="S55" s="18"/>
      <c r="T55" s="18">
        <f>ROUND(Source!AC29*Source!AW29*Source!I29,0)</f>
        <v>24237</v>
      </c>
      <c r="U55" s="18">
        <f>Source!P29</f>
        <v>181780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24237</v>
      </c>
      <c r="GK55" s="18"/>
      <c r="GL55" s="18"/>
      <c r="GM55" s="18"/>
      <c r="GN55" s="18">
        <f>T55</f>
        <v>24237</v>
      </c>
      <c r="GO55" s="18"/>
      <c r="GP55" s="18">
        <f>T55</f>
        <v>24237</v>
      </c>
      <c r="GQ55" s="18">
        <f>T55</f>
        <v>24237</v>
      </c>
      <c r="GR55" s="18"/>
      <c r="GS55" s="18">
        <f>T55</f>
        <v>24237</v>
      </c>
      <c r="GT55" s="18"/>
      <c r="GU55" s="18"/>
      <c r="GV55" s="18"/>
      <c r="GW55" s="18">
        <f>ROUND(Source!AG29*Source!I29,0)</f>
        <v>0</v>
      </c>
      <c r="GX55" s="18">
        <f>ROUND(Source!AJ29*Source!I29,0)</f>
        <v>0</v>
      </c>
      <c r="GY55" s="18"/>
      <c r="GZ55" s="18"/>
      <c r="HA55" s="18"/>
      <c r="HB55" s="18">
        <f>T55</f>
        <v>24237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148"/>
      <c r="B56" s="149" t="s">
        <v>365</v>
      </c>
      <c r="C56" s="149" t="s">
        <v>367</v>
      </c>
      <c r="D56" s="150"/>
      <c r="E56" s="150"/>
      <c r="F56" s="150"/>
      <c r="G56" s="150"/>
      <c r="H56" s="150"/>
      <c r="I56" s="150"/>
      <c r="J56" s="150"/>
      <c r="K56" s="151"/>
    </row>
    <row r="57" spans="1:255" x14ac:dyDescent="0.2">
      <c r="A57" s="65"/>
      <c r="B57" s="64"/>
      <c r="C57" s="64"/>
      <c r="D57" s="64"/>
      <c r="E57" s="64"/>
      <c r="F57" s="64"/>
      <c r="G57" s="64"/>
      <c r="H57" s="95">
        <f>R57</f>
        <v>40897</v>
      </c>
      <c r="I57" s="96"/>
      <c r="J57" s="95">
        <f>S57</f>
        <v>308953</v>
      </c>
      <c r="K57" s="97"/>
      <c r="O57" s="18"/>
      <c r="P57" s="18"/>
      <c r="Q57" s="18"/>
      <c r="R57" s="18">
        <f>SUM(T46:T56)</f>
        <v>40897</v>
      </c>
      <c r="S57" s="18">
        <f>SUM(U46:U56)</f>
        <v>308953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40897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6">
        <v>2</v>
      </c>
      <c r="B58" s="73" t="s">
        <v>40</v>
      </c>
      <c r="C58" s="67" t="s">
        <v>41</v>
      </c>
      <c r="D58" s="68" t="s">
        <v>42</v>
      </c>
      <c r="E58" s="69">
        <v>5</v>
      </c>
      <c r="F58" s="70">
        <f>Source!AK31</f>
        <v>6.25</v>
      </c>
      <c r="G58" s="152" t="s">
        <v>6</v>
      </c>
      <c r="H58" s="70">
        <f>Source!AB31</f>
        <v>5.16</v>
      </c>
      <c r="I58" s="71"/>
      <c r="J58" s="153"/>
      <c r="K58" s="72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0"/>
      <c r="B59" s="47"/>
      <c r="C59" s="47" t="s">
        <v>355</v>
      </c>
      <c r="D59" s="48"/>
      <c r="E59" s="49"/>
      <c r="F59" s="51">
        <v>5.16</v>
      </c>
      <c r="G59" s="142"/>
      <c r="H59" s="51">
        <f>Source!AF31</f>
        <v>5.16</v>
      </c>
      <c r="I59" s="52">
        <f>T59</f>
        <v>26</v>
      </c>
      <c r="J59" s="142">
        <v>18.3</v>
      </c>
      <c r="K59" s="53">
        <f>U59</f>
        <v>472</v>
      </c>
      <c r="O59" s="18"/>
      <c r="P59" s="18"/>
      <c r="Q59" s="18"/>
      <c r="R59" s="18"/>
      <c r="S59" s="18"/>
      <c r="T59" s="18">
        <f>ROUND(Source!AF31*Source!AV31*Source!I31,0)</f>
        <v>26</v>
      </c>
      <c r="U59" s="18">
        <f>Source!S31</f>
        <v>472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26</v>
      </c>
      <c r="GK59" s="18">
        <f>T59</f>
        <v>26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>
        <f>T59</f>
        <v>26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9"/>
      <c r="B60" s="55"/>
      <c r="C60" s="55" t="s">
        <v>358</v>
      </c>
      <c r="D60" s="56"/>
      <c r="E60" s="57">
        <v>80</v>
      </c>
      <c r="F60" s="62" t="s">
        <v>359</v>
      </c>
      <c r="G60" s="58"/>
      <c r="H60" s="61">
        <f>ROUND((Source!AF31*Source!AV31+Source!AE31*Source!AV31)*(Source!FX31)/100,2)</f>
        <v>4.13</v>
      </c>
      <c r="I60" s="62">
        <f>T60</f>
        <v>21</v>
      </c>
      <c r="J60" s="58" t="s">
        <v>360</v>
      </c>
      <c r="K60" s="63">
        <f>U60</f>
        <v>321</v>
      </c>
      <c r="O60" s="18"/>
      <c r="P60" s="18"/>
      <c r="Q60" s="18"/>
      <c r="R60" s="18"/>
      <c r="S60" s="18"/>
      <c r="T60" s="18">
        <f>ROUND((ROUND(Source!AF31*Source!AV31*Source!I31,0)+ROUND(Source!AE31*Source!AV31*Source!I31,0))*(Source!FX31)/100,0)</f>
        <v>21</v>
      </c>
      <c r="U60" s="18">
        <f>Source!X31</f>
        <v>321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>
        <f>T60</f>
        <v>21</v>
      </c>
      <c r="GZ60" s="18"/>
      <c r="HA60" s="18"/>
      <c r="HB60" s="18"/>
      <c r="HC60" s="18">
        <f>T60</f>
        <v>21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9"/>
      <c r="B61" s="55"/>
      <c r="C61" s="55" t="s">
        <v>361</v>
      </c>
      <c r="D61" s="56"/>
      <c r="E61" s="57">
        <v>60</v>
      </c>
      <c r="F61" s="62" t="s">
        <v>359</v>
      </c>
      <c r="G61" s="58"/>
      <c r="H61" s="61">
        <f>ROUND((Source!AF31*Source!AV31+Source!AE31*Source!AV31)*(Source!FY31)/100,2)</f>
        <v>3.1</v>
      </c>
      <c r="I61" s="62">
        <f>T61</f>
        <v>16</v>
      </c>
      <c r="J61" s="58" t="s">
        <v>362</v>
      </c>
      <c r="K61" s="63">
        <f>U61</f>
        <v>227</v>
      </c>
      <c r="O61" s="18"/>
      <c r="P61" s="18"/>
      <c r="Q61" s="18"/>
      <c r="R61" s="18"/>
      <c r="S61" s="18"/>
      <c r="T61" s="18">
        <f>ROUND((ROUND(Source!AF31*Source!AV31*Source!I31,0)+ROUND(Source!AE31*Source!AV31*Source!I31,0))*(Source!FY31)/100,0)</f>
        <v>16</v>
      </c>
      <c r="U61" s="18">
        <f>Source!Y31</f>
        <v>227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>
        <f>T61</f>
        <v>16</v>
      </c>
      <c r="HA61" s="18"/>
      <c r="HB61" s="18"/>
      <c r="HC61" s="18">
        <f>T61</f>
        <v>16</v>
      </c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9"/>
      <c r="B62" s="55"/>
      <c r="C62" s="55" t="s">
        <v>363</v>
      </c>
      <c r="D62" s="56" t="s">
        <v>364</v>
      </c>
      <c r="E62" s="57">
        <v>0.52</v>
      </c>
      <c r="F62" s="58"/>
      <c r="G62" s="58"/>
      <c r="H62" s="58">
        <f>ROUND(Source!AH31,2)</f>
        <v>0.52</v>
      </c>
      <c r="I62" s="61">
        <f>Source!U31</f>
        <v>2.6</v>
      </c>
      <c r="J62" s="58"/>
      <c r="K62" s="6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66" t="s">
        <v>44</v>
      </c>
      <c r="B63" s="73" t="s">
        <v>45</v>
      </c>
      <c r="C63" s="67" t="s">
        <v>46</v>
      </c>
      <c r="D63" s="68" t="s">
        <v>27</v>
      </c>
      <c r="E63" s="69">
        <f>Source!I33</f>
        <v>1</v>
      </c>
      <c r="F63" s="70">
        <v>1333.33</v>
      </c>
      <c r="G63" s="143"/>
      <c r="H63" s="70">
        <f>Source!AC33</f>
        <v>1333.33</v>
      </c>
      <c r="I63" s="71">
        <f>T63</f>
        <v>1333</v>
      </c>
      <c r="J63" s="143">
        <v>7.5</v>
      </c>
      <c r="K63" s="72">
        <f>U63</f>
        <v>10000</v>
      </c>
      <c r="O63" s="18"/>
      <c r="P63" s="18"/>
      <c r="Q63" s="18"/>
      <c r="R63" s="18"/>
      <c r="S63" s="18"/>
      <c r="T63" s="18">
        <f>ROUND(Source!AC33*Source!AW33*Source!I33,0)</f>
        <v>1333</v>
      </c>
      <c r="U63" s="18">
        <f>Source!P33</f>
        <v>10000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>
        <f>T63</f>
        <v>1333</v>
      </c>
      <c r="GK63" s="18"/>
      <c r="GL63" s="18"/>
      <c r="GM63" s="18"/>
      <c r="GN63" s="18">
        <f>T63</f>
        <v>1333</v>
      </c>
      <c r="GO63" s="18"/>
      <c r="GP63" s="18">
        <f>T63</f>
        <v>1333</v>
      </c>
      <c r="GQ63" s="18">
        <f>T63</f>
        <v>1333</v>
      </c>
      <c r="GR63" s="18"/>
      <c r="GS63" s="18">
        <f>T63</f>
        <v>1333</v>
      </c>
      <c r="GT63" s="18"/>
      <c r="GU63" s="18"/>
      <c r="GV63" s="18"/>
      <c r="GW63" s="18">
        <f>ROUND(Source!AG33*Source!I33,0)</f>
        <v>0</v>
      </c>
      <c r="GX63" s="18">
        <f>ROUND(Source!AJ33*Source!I33,0)</f>
        <v>0</v>
      </c>
      <c r="GY63" s="18"/>
      <c r="GZ63" s="18"/>
      <c r="HA63" s="18"/>
      <c r="HB63" s="18">
        <f>T63</f>
        <v>1333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144"/>
      <c r="B64" s="145" t="s">
        <v>365</v>
      </c>
      <c r="C64" s="145" t="s">
        <v>368</v>
      </c>
      <c r="D64" s="146"/>
      <c r="E64" s="146"/>
      <c r="F64" s="146"/>
      <c r="G64" s="146"/>
      <c r="H64" s="146"/>
      <c r="I64" s="146"/>
      <c r="J64" s="146"/>
      <c r="K64" s="147"/>
    </row>
    <row r="65" spans="1:255" x14ac:dyDescent="0.2">
      <c r="A65" s="66" t="s">
        <v>48</v>
      </c>
      <c r="B65" s="73" t="s">
        <v>45</v>
      </c>
      <c r="C65" s="67" t="s">
        <v>49</v>
      </c>
      <c r="D65" s="68" t="s">
        <v>27</v>
      </c>
      <c r="E65" s="69">
        <f>Source!I35</f>
        <v>2</v>
      </c>
      <c r="F65" s="70">
        <v>1333.33</v>
      </c>
      <c r="G65" s="143"/>
      <c r="H65" s="70">
        <f>Source!AC35</f>
        <v>1333.33</v>
      </c>
      <c r="I65" s="71">
        <f>T65</f>
        <v>2667</v>
      </c>
      <c r="J65" s="143">
        <v>7.5</v>
      </c>
      <c r="K65" s="72">
        <f>U65</f>
        <v>20000</v>
      </c>
      <c r="O65" s="18"/>
      <c r="P65" s="18"/>
      <c r="Q65" s="18"/>
      <c r="R65" s="18"/>
      <c r="S65" s="18"/>
      <c r="T65" s="18">
        <f>ROUND(Source!AC35*Source!AW35*Source!I35,0)</f>
        <v>2667</v>
      </c>
      <c r="U65" s="18">
        <f>Source!P35</f>
        <v>20000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>
        <f>T65</f>
        <v>2667</v>
      </c>
      <c r="GK65" s="18"/>
      <c r="GL65" s="18"/>
      <c r="GM65" s="18"/>
      <c r="GN65" s="18">
        <f>T65</f>
        <v>2667</v>
      </c>
      <c r="GO65" s="18"/>
      <c r="GP65" s="18">
        <f>T65</f>
        <v>2667</v>
      </c>
      <c r="GQ65" s="18">
        <f>T65</f>
        <v>2667</v>
      </c>
      <c r="GR65" s="18"/>
      <c r="GS65" s="18">
        <f>T65</f>
        <v>2667</v>
      </c>
      <c r="GT65" s="18"/>
      <c r="GU65" s="18"/>
      <c r="GV65" s="18"/>
      <c r="GW65" s="18">
        <f>ROUND(Source!AG35*Source!I35,0)</f>
        <v>0</v>
      </c>
      <c r="GX65" s="18">
        <f>ROUND(Source!AJ35*Source!I35,0)</f>
        <v>0</v>
      </c>
      <c r="GY65" s="18"/>
      <c r="GZ65" s="18"/>
      <c r="HA65" s="18"/>
      <c r="HB65" s="18">
        <f>T65</f>
        <v>2667</v>
      </c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144"/>
      <c r="B66" s="145" t="s">
        <v>365</v>
      </c>
      <c r="C66" s="145" t="s">
        <v>368</v>
      </c>
      <c r="D66" s="146"/>
      <c r="E66" s="146"/>
      <c r="F66" s="146"/>
      <c r="G66" s="146"/>
      <c r="H66" s="146"/>
      <c r="I66" s="146"/>
      <c r="J66" s="146"/>
      <c r="K66" s="147"/>
    </row>
    <row r="67" spans="1:255" x14ac:dyDescent="0.2">
      <c r="A67" s="66" t="s">
        <v>50</v>
      </c>
      <c r="B67" s="73" t="s">
        <v>45</v>
      </c>
      <c r="C67" s="67" t="s">
        <v>51</v>
      </c>
      <c r="D67" s="68" t="s">
        <v>27</v>
      </c>
      <c r="E67" s="69">
        <f>Source!I37</f>
        <v>2</v>
      </c>
      <c r="F67" s="70">
        <v>666.67</v>
      </c>
      <c r="G67" s="143"/>
      <c r="H67" s="70">
        <f>Source!AC37</f>
        <v>666.67</v>
      </c>
      <c r="I67" s="71">
        <f>T67</f>
        <v>1333</v>
      </c>
      <c r="J67" s="143">
        <v>7.5</v>
      </c>
      <c r="K67" s="72">
        <f>U67</f>
        <v>10000</v>
      </c>
      <c r="O67" s="18"/>
      <c r="P67" s="18"/>
      <c r="Q67" s="18"/>
      <c r="R67" s="18"/>
      <c r="S67" s="18"/>
      <c r="T67" s="18">
        <f>ROUND(Source!AC37*Source!AW37*Source!I37,0)</f>
        <v>1333</v>
      </c>
      <c r="U67" s="18">
        <f>Source!P37</f>
        <v>10000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>
        <f>T67</f>
        <v>1333</v>
      </c>
      <c r="GK67" s="18"/>
      <c r="GL67" s="18"/>
      <c r="GM67" s="18"/>
      <c r="GN67" s="18">
        <f>T67</f>
        <v>1333</v>
      </c>
      <c r="GO67" s="18"/>
      <c r="GP67" s="18">
        <f>T67</f>
        <v>1333</v>
      </c>
      <c r="GQ67" s="18">
        <f>T67</f>
        <v>1333</v>
      </c>
      <c r="GR67" s="18"/>
      <c r="GS67" s="18">
        <f>T67</f>
        <v>1333</v>
      </c>
      <c r="GT67" s="18"/>
      <c r="GU67" s="18"/>
      <c r="GV67" s="18"/>
      <c r="GW67" s="18">
        <f>ROUND(Source!AG37*Source!I37,0)</f>
        <v>0</v>
      </c>
      <c r="GX67" s="18">
        <f>ROUND(Source!AJ37*Source!I37,0)</f>
        <v>0</v>
      </c>
      <c r="GY67" s="18"/>
      <c r="GZ67" s="18"/>
      <c r="HA67" s="18"/>
      <c r="HB67" s="18">
        <f>T67</f>
        <v>1333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ht="13.5" thickBot="1" x14ac:dyDescent="0.25">
      <c r="A68" s="148"/>
      <c r="B68" s="149" t="s">
        <v>365</v>
      </c>
      <c r="C68" s="149" t="s">
        <v>369</v>
      </c>
      <c r="D68" s="150"/>
      <c r="E68" s="150"/>
      <c r="F68" s="150"/>
      <c r="G68" s="150"/>
      <c r="H68" s="150"/>
      <c r="I68" s="150"/>
      <c r="J68" s="150"/>
      <c r="K68" s="151"/>
    </row>
    <row r="69" spans="1:255" x14ac:dyDescent="0.2">
      <c r="A69" s="65"/>
      <c r="B69" s="64"/>
      <c r="C69" s="64"/>
      <c r="D69" s="64"/>
      <c r="E69" s="64"/>
      <c r="F69" s="64"/>
      <c r="G69" s="64"/>
      <c r="H69" s="95">
        <f>R69</f>
        <v>5396</v>
      </c>
      <c r="I69" s="96"/>
      <c r="J69" s="95">
        <f>S69</f>
        <v>41020</v>
      </c>
      <c r="K69" s="97"/>
      <c r="O69" s="18"/>
      <c r="P69" s="18"/>
      <c r="Q69" s="18"/>
      <c r="R69" s="18">
        <f>SUM(T58:T68)</f>
        <v>5396</v>
      </c>
      <c r="S69" s="18">
        <f>SUM(U58:U68)</f>
        <v>41020</v>
      </c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>
        <f>R69</f>
        <v>5396</v>
      </c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ht="24" x14ac:dyDescent="0.2">
      <c r="A70" s="66">
        <v>3</v>
      </c>
      <c r="B70" s="73" t="s">
        <v>54</v>
      </c>
      <c r="C70" s="67" t="s">
        <v>55</v>
      </c>
      <c r="D70" s="68" t="s">
        <v>56</v>
      </c>
      <c r="E70" s="69">
        <v>3.05</v>
      </c>
      <c r="F70" s="70">
        <f>Source!AK39</f>
        <v>117.17</v>
      </c>
      <c r="G70" s="152" t="s">
        <v>6</v>
      </c>
      <c r="H70" s="70">
        <f>Source!AB39</f>
        <v>102.81</v>
      </c>
      <c r="I70" s="71"/>
      <c r="J70" s="153"/>
      <c r="K70" s="72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0"/>
      <c r="B71" s="47"/>
      <c r="C71" s="47" t="s">
        <v>355</v>
      </c>
      <c r="D71" s="48"/>
      <c r="E71" s="49"/>
      <c r="F71" s="51">
        <v>102.8</v>
      </c>
      <c r="G71" s="142"/>
      <c r="H71" s="51">
        <f>Source!AF39</f>
        <v>102.8</v>
      </c>
      <c r="I71" s="52">
        <f>T71</f>
        <v>314</v>
      </c>
      <c r="J71" s="142">
        <v>18.3</v>
      </c>
      <c r="K71" s="53">
        <f>U71</f>
        <v>5738</v>
      </c>
      <c r="O71" s="18"/>
      <c r="P71" s="18"/>
      <c r="Q71" s="18"/>
      <c r="R71" s="18"/>
      <c r="S71" s="18"/>
      <c r="T71" s="18">
        <f>ROUND(Source!AF39*Source!AV39*Source!I39,0)</f>
        <v>314</v>
      </c>
      <c r="U71" s="18">
        <f>Source!S39</f>
        <v>5738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314</v>
      </c>
      <c r="GK71" s="18">
        <f>T71</f>
        <v>314</v>
      </c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>
        <f>T71</f>
        <v>314</v>
      </c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9"/>
      <c r="B72" s="55"/>
      <c r="C72" s="55" t="s">
        <v>370</v>
      </c>
      <c r="D72" s="56"/>
      <c r="E72" s="57"/>
      <c r="F72" s="61">
        <v>14.37</v>
      </c>
      <c r="G72" s="58"/>
      <c r="H72" s="61">
        <f>Source!AC39</f>
        <v>0.01</v>
      </c>
      <c r="I72" s="62">
        <f>T72</f>
        <v>0</v>
      </c>
      <c r="J72" s="58">
        <v>7.5</v>
      </c>
      <c r="K72" s="63">
        <f>U72</f>
        <v>0</v>
      </c>
      <c r="O72" s="18"/>
      <c r="P72" s="18"/>
      <c r="Q72" s="18"/>
      <c r="R72" s="18"/>
      <c r="S72" s="18"/>
      <c r="T72" s="18">
        <f>ROUND(Source!AC39*Source!AW39*Source!I39,0)</f>
        <v>0</v>
      </c>
      <c r="U72" s="18">
        <f>Source!P39</f>
        <v>0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0</v>
      </c>
      <c r="GK72" s="18"/>
      <c r="GL72" s="18"/>
      <c r="GM72" s="18"/>
      <c r="GN72" s="18">
        <f>T72</f>
        <v>0</v>
      </c>
      <c r="GO72" s="18"/>
      <c r="GP72" s="18">
        <f>T72</f>
        <v>0</v>
      </c>
      <c r="GQ72" s="18">
        <f>T72</f>
        <v>0</v>
      </c>
      <c r="GR72" s="18"/>
      <c r="GS72" s="18">
        <f>T72</f>
        <v>0</v>
      </c>
      <c r="GT72" s="18"/>
      <c r="GU72" s="18"/>
      <c r="GV72" s="18"/>
      <c r="GW72" s="18">
        <f>ROUND(Source!AG39*Source!I39,0)</f>
        <v>0</v>
      </c>
      <c r="GX72" s="18">
        <f>ROUND(Source!AJ39*Source!I39,0)</f>
        <v>0</v>
      </c>
      <c r="GY72" s="18"/>
      <c r="GZ72" s="18"/>
      <c r="HA72" s="18"/>
      <c r="HB72" s="18"/>
      <c r="HC72" s="18">
        <f>T72</f>
        <v>0</v>
      </c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9"/>
      <c r="B73" s="55"/>
      <c r="C73" s="55" t="s">
        <v>358</v>
      </c>
      <c r="D73" s="56"/>
      <c r="E73" s="57">
        <v>80</v>
      </c>
      <c r="F73" s="62" t="s">
        <v>359</v>
      </c>
      <c r="G73" s="58"/>
      <c r="H73" s="61">
        <f>ROUND((Source!AF39*Source!AV39+Source!AE39*Source!AV39)*(Source!FX39)/100,2)</f>
        <v>82.24</v>
      </c>
      <c r="I73" s="62">
        <f>T73</f>
        <v>251</v>
      </c>
      <c r="J73" s="58" t="s">
        <v>360</v>
      </c>
      <c r="K73" s="63">
        <f>U73</f>
        <v>3902</v>
      </c>
      <c r="O73" s="18"/>
      <c r="P73" s="18"/>
      <c r="Q73" s="18"/>
      <c r="R73" s="18"/>
      <c r="S73" s="18"/>
      <c r="T73" s="18">
        <f>ROUND((ROUND(Source!AF39*Source!AV39*Source!I39,0)+ROUND(Source!AE39*Source!AV39*Source!I39,0))*(Source!FX39)/100,0)</f>
        <v>251</v>
      </c>
      <c r="U73" s="18">
        <f>Source!X39</f>
        <v>3902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>
        <f>T73</f>
        <v>251</v>
      </c>
      <c r="GZ73" s="18"/>
      <c r="HA73" s="18"/>
      <c r="HB73" s="18"/>
      <c r="HC73" s="18">
        <f>T73</f>
        <v>251</v>
      </c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59"/>
      <c r="B74" s="55"/>
      <c r="C74" s="55" t="s">
        <v>361</v>
      </c>
      <c r="D74" s="56"/>
      <c r="E74" s="57">
        <v>60</v>
      </c>
      <c r="F74" s="62" t="s">
        <v>359</v>
      </c>
      <c r="G74" s="58"/>
      <c r="H74" s="61">
        <f>ROUND((Source!AF39*Source!AV39+Source!AE39*Source!AV39)*(Source!FY39)/100,2)</f>
        <v>61.68</v>
      </c>
      <c r="I74" s="62">
        <f>T74</f>
        <v>188</v>
      </c>
      <c r="J74" s="58" t="s">
        <v>362</v>
      </c>
      <c r="K74" s="63">
        <f>U74</f>
        <v>2754</v>
      </c>
      <c r="O74" s="18"/>
      <c r="P74" s="18"/>
      <c r="Q74" s="18"/>
      <c r="R74" s="18"/>
      <c r="S74" s="18"/>
      <c r="T74" s="18">
        <f>ROUND((ROUND(Source!AF39*Source!AV39*Source!I39,0)+ROUND(Source!AE39*Source!AV39*Source!I39,0))*(Source!FY39)/100,0)</f>
        <v>188</v>
      </c>
      <c r="U74" s="18">
        <f>Source!Y39</f>
        <v>2754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>
        <f>T74</f>
        <v>188</v>
      </c>
      <c r="HA74" s="18"/>
      <c r="HB74" s="18"/>
      <c r="HC74" s="18">
        <f>T74</f>
        <v>188</v>
      </c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59"/>
      <c r="B75" s="55"/>
      <c r="C75" s="55" t="s">
        <v>363</v>
      </c>
      <c r="D75" s="56" t="s">
        <v>364</v>
      </c>
      <c r="E75" s="57">
        <v>9.27</v>
      </c>
      <c r="F75" s="58"/>
      <c r="G75" s="58"/>
      <c r="H75" s="58">
        <f>ROUND(Source!AH39,2)</f>
        <v>9.27</v>
      </c>
      <c r="I75" s="61">
        <f>Source!U39</f>
        <v>28.273499999999999</v>
      </c>
      <c r="J75" s="58"/>
      <c r="K75" s="60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66" t="s">
        <v>58</v>
      </c>
      <c r="B76" s="73" t="s">
        <v>45</v>
      </c>
      <c r="C76" s="67" t="s">
        <v>59</v>
      </c>
      <c r="D76" s="68" t="s">
        <v>60</v>
      </c>
      <c r="E76" s="69">
        <f>Source!I41</f>
        <v>305</v>
      </c>
      <c r="F76" s="70">
        <v>2.29</v>
      </c>
      <c r="G76" s="143"/>
      <c r="H76" s="70">
        <f>Source!AC41</f>
        <v>2.29</v>
      </c>
      <c r="I76" s="71">
        <f>T76</f>
        <v>698</v>
      </c>
      <c r="J76" s="143">
        <v>7.5</v>
      </c>
      <c r="K76" s="72">
        <f>U76</f>
        <v>5238</v>
      </c>
      <c r="O76" s="18"/>
      <c r="P76" s="18"/>
      <c r="Q76" s="18"/>
      <c r="R76" s="18"/>
      <c r="S76" s="18"/>
      <c r="T76" s="18">
        <f>ROUND(Source!AC41*Source!AW41*Source!I41,0)</f>
        <v>698</v>
      </c>
      <c r="U76" s="18">
        <f>Source!P41</f>
        <v>5238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698</v>
      </c>
      <c r="GK76" s="18"/>
      <c r="GL76" s="18"/>
      <c r="GM76" s="18"/>
      <c r="GN76" s="18">
        <f>T76</f>
        <v>698</v>
      </c>
      <c r="GO76" s="18"/>
      <c r="GP76" s="18">
        <f>T76</f>
        <v>698</v>
      </c>
      <c r="GQ76" s="18">
        <f>T76</f>
        <v>698</v>
      </c>
      <c r="GR76" s="18"/>
      <c r="GS76" s="18">
        <f>T76</f>
        <v>698</v>
      </c>
      <c r="GT76" s="18"/>
      <c r="GU76" s="18"/>
      <c r="GV76" s="18"/>
      <c r="GW76" s="18">
        <f>ROUND(Source!AG41*Source!I41,0)</f>
        <v>0</v>
      </c>
      <c r="GX76" s="18">
        <f>ROUND(Source!AJ41*Source!I41,0)</f>
        <v>0</v>
      </c>
      <c r="GY76" s="18"/>
      <c r="GZ76" s="18"/>
      <c r="HA76" s="18"/>
      <c r="HB76" s="18">
        <f>T76</f>
        <v>698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144"/>
      <c r="B77" s="145" t="s">
        <v>365</v>
      </c>
      <c r="C77" s="145" t="s">
        <v>371</v>
      </c>
      <c r="D77" s="146"/>
      <c r="E77" s="146"/>
      <c r="F77" s="146"/>
      <c r="G77" s="146"/>
      <c r="H77" s="146"/>
      <c r="I77" s="146"/>
      <c r="J77" s="146"/>
      <c r="K77" s="147"/>
    </row>
    <row r="78" spans="1:255" x14ac:dyDescent="0.2">
      <c r="A78" s="66" t="s">
        <v>63</v>
      </c>
      <c r="B78" s="73" t="s">
        <v>45</v>
      </c>
      <c r="C78" s="67" t="s">
        <v>65</v>
      </c>
      <c r="D78" s="68" t="s">
        <v>27</v>
      </c>
      <c r="E78" s="69">
        <f>Source!I43</f>
        <v>4</v>
      </c>
      <c r="F78" s="70">
        <v>1016.95</v>
      </c>
      <c r="G78" s="143"/>
      <c r="H78" s="70">
        <f>Source!AC43</f>
        <v>1016.95</v>
      </c>
      <c r="I78" s="71">
        <f>T78</f>
        <v>4068</v>
      </c>
      <c r="J78" s="143">
        <v>7.5</v>
      </c>
      <c r="K78" s="72">
        <f>U78</f>
        <v>30509</v>
      </c>
      <c r="O78" s="18"/>
      <c r="P78" s="18"/>
      <c r="Q78" s="18"/>
      <c r="R78" s="18"/>
      <c r="S78" s="18"/>
      <c r="T78" s="18">
        <f>ROUND(Source!AC43*Source!AW43*Source!I43,0)</f>
        <v>4068</v>
      </c>
      <c r="U78" s="18">
        <f>Source!P43</f>
        <v>30509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4068</v>
      </c>
      <c r="GK78" s="18"/>
      <c r="GL78" s="18"/>
      <c r="GM78" s="18"/>
      <c r="GN78" s="18">
        <f>T78</f>
        <v>4068</v>
      </c>
      <c r="GO78" s="18"/>
      <c r="GP78" s="18">
        <f>T78</f>
        <v>4068</v>
      </c>
      <c r="GQ78" s="18">
        <f>T78</f>
        <v>4068</v>
      </c>
      <c r="GR78" s="18"/>
      <c r="GS78" s="18">
        <f>T78</f>
        <v>4068</v>
      </c>
      <c r="GT78" s="18"/>
      <c r="GU78" s="18"/>
      <c r="GV78" s="18"/>
      <c r="GW78" s="18">
        <f>ROUND(Source!AG43*Source!I43,0)</f>
        <v>0</v>
      </c>
      <c r="GX78" s="18">
        <f>ROUND(Source!AJ43*Source!I43,0)</f>
        <v>0</v>
      </c>
      <c r="GY78" s="18"/>
      <c r="GZ78" s="18"/>
      <c r="HA78" s="18"/>
      <c r="HB78" s="18">
        <f>T78</f>
        <v>4068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ht="13.5" thickBot="1" x14ac:dyDescent="0.25">
      <c r="A79" s="148"/>
      <c r="B79" s="149" t="s">
        <v>365</v>
      </c>
      <c r="C79" s="149" t="s">
        <v>372</v>
      </c>
      <c r="D79" s="150"/>
      <c r="E79" s="150"/>
      <c r="F79" s="150"/>
      <c r="G79" s="150"/>
      <c r="H79" s="150"/>
      <c r="I79" s="150"/>
      <c r="J79" s="150"/>
      <c r="K79" s="151"/>
    </row>
    <row r="80" spans="1:255" x14ac:dyDescent="0.2">
      <c r="A80" s="65"/>
      <c r="B80" s="64"/>
      <c r="C80" s="64"/>
      <c r="D80" s="64"/>
      <c r="E80" s="64"/>
      <c r="F80" s="64"/>
      <c r="G80" s="64"/>
      <c r="H80" s="95">
        <f>R80</f>
        <v>5519</v>
      </c>
      <c r="I80" s="96"/>
      <c r="J80" s="95">
        <f>S80</f>
        <v>48141</v>
      </c>
      <c r="K80" s="97"/>
      <c r="O80" s="18"/>
      <c r="P80" s="18"/>
      <c r="Q80" s="18"/>
      <c r="R80" s="18">
        <f>SUM(T70:T79)</f>
        <v>5519</v>
      </c>
      <c r="S80" s="18">
        <f>SUM(U70:U79)</f>
        <v>48141</v>
      </c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>
        <f>R80</f>
        <v>5519</v>
      </c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66">
        <v>4</v>
      </c>
      <c r="B81" s="73" t="s">
        <v>73</v>
      </c>
      <c r="C81" s="67" t="s">
        <v>74</v>
      </c>
      <c r="D81" s="68" t="s">
        <v>42</v>
      </c>
      <c r="E81" s="69">
        <v>4</v>
      </c>
      <c r="F81" s="70">
        <f>Source!AK47</f>
        <v>311.59000000000003</v>
      </c>
      <c r="G81" s="152" t="s">
        <v>6</v>
      </c>
      <c r="H81" s="70">
        <f>Source!AB47</f>
        <v>264.58999999999997</v>
      </c>
      <c r="I81" s="71"/>
      <c r="J81" s="153"/>
      <c r="K81" s="72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50"/>
      <c r="B82" s="47"/>
      <c r="C82" s="47" t="s">
        <v>355</v>
      </c>
      <c r="D82" s="48"/>
      <c r="E82" s="49"/>
      <c r="F82" s="51">
        <v>181.19</v>
      </c>
      <c r="G82" s="142"/>
      <c r="H82" s="51">
        <f>Source!AF47</f>
        <v>181.19</v>
      </c>
      <c r="I82" s="52">
        <f>T82</f>
        <v>725</v>
      </c>
      <c r="J82" s="142">
        <v>18.3</v>
      </c>
      <c r="K82" s="53">
        <f>U82</f>
        <v>13263</v>
      </c>
      <c r="O82" s="18"/>
      <c r="P82" s="18"/>
      <c r="Q82" s="18"/>
      <c r="R82" s="18"/>
      <c r="S82" s="18"/>
      <c r="T82" s="18">
        <f>ROUND(Source!AF47*Source!AV47*Source!I47,0)</f>
        <v>725</v>
      </c>
      <c r="U82" s="18">
        <f>Source!S47</f>
        <v>13263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>
        <f>T82</f>
        <v>725</v>
      </c>
      <c r="GK82" s="18">
        <f>T82</f>
        <v>725</v>
      </c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>
        <f>T82</f>
        <v>725</v>
      </c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9"/>
      <c r="B83" s="55"/>
      <c r="C83" s="55" t="s">
        <v>356</v>
      </c>
      <c r="D83" s="56"/>
      <c r="E83" s="57"/>
      <c r="F83" s="61">
        <v>83.4</v>
      </c>
      <c r="G83" s="58"/>
      <c r="H83" s="61">
        <f>Source!AD47</f>
        <v>83.4</v>
      </c>
      <c r="I83" s="62">
        <f>T83</f>
        <v>334</v>
      </c>
      <c r="J83" s="58">
        <v>12.5</v>
      </c>
      <c r="K83" s="63">
        <f>U83</f>
        <v>4170</v>
      </c>
      <c r="O83" s="18"/>
      <c r="P83" s="18"/>
      <c r="Q83" s="18"/>
      <c r="R83" s="18"/>
      <c r="S83" s="18"/>
      <c r="T83" s="18">
        <f>ROUND(Source!AD47*Source!AV47*Source!I47,0)</f>
        <v>334</v>
      </c>
      <c r="U83" s="18">
        <f>Source!Q47</f>
        <v>4170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>
        <f>T83</f>
        <v>334</v>
      </c>
      <c r="GK83" s="18"/>
      <c r="GL83" s="18">
        <f>T83</f>
        <v>334</v>
      </c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>
        <f>T83</f>
        <v>334</v>
      </c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9"/>
      <c r="B84" s="55"/>
      <c r="C84" s="55" t="s">
        <v>357</v>
      </c>
      <c r="D84" s="56"/>
      <c r="E84" s="57"/>
      <c r="F84" s="61">
        <v>11.84</v>
      </c>
      <c r="G84" s="58"/>
      <c r="H84" s="61">
        <f>Source!AE47</f>
        <v>11.84</v>
      </c>
      <c r="I84" s="62">
        <f>GM84</f>
        <v>47</v>
      </c>
      <c r="J84" s="58">
        <v>18.3</v>
      </c>
      <c r="K84" s="63">
        <f>Source!R47</f>
        <v>867</v>
      </c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>
        <f>ROUND(Source!AE47*Source!AV47*Source!I47,0)</f>
        <v>47</v>
      </c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9"/>
      <c r="B85" s="55"/>
      <c r="C85" s="55" t="s">
        <v>358</v>
      </c>
      <c r="D85" s="56"/>
      <c r="E85" s="57">
        <v>92</v>
      </c>
      <c r="F85" s="62" t="s">
        <v>359</v>
      </c>
      <c r="G85" s="58"/>
      <c r="H85" s="61">
        <f>ROUND((Source!AF47*Source!AV47+Source!AE47*Source!AV47)*(Source!FX47)/100,2)</f>
        <v>177.59</v>
      </c>
      <c r="I85" s="62">
        <f>T85</f>
        <v>710</v>
      </c>
      <c r="J85" s="58" t="s">
        <v>373</v>
      </c>
      <c r="K85" s="63">
        <f>U85</f>
        <v>11021</v>
      </c>
      <c r="O85" s="18"/>
      <c r="P85" s="18"/>
      <c r="Q85" s="18"/>
      <c r="R85" s="18"/>
      <c r="S85" s="18"/>
      <c r="T85" s="18">
        <f>ROUND((ROUND(Source!AF47*Source!AV47*Source!I47,0)+ROUND(Source!AE47*Source!AV47*Source!I47,0))*(Source!FX47)/100,0)</f>
        <v>710</v>
      </c>
      <c r="U85" s="18">
        <f>Source!X47</f>
        <v>11021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>
        <f>T85</f>
        <v>710</v>
      </c>
      <c r="GZ85" s="18"/>
      <c r="HA85" s="18"/>
      <c r="HB85" s="18"/>
      <c r="HC85" s="18">
        <f>T85</f>
        <v>710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9"/>
      <c r="B86" s="55"/>
      <c r="C86" s="55" t="s">
        <v>361</v>
      </c>
      <c r="D86" s="56"/>
      <c r="E86" s="57">
        <v>65</v>
      </c>
      <c r="F86" s="62" t="s">
        <v>359</v>
      </c>
      <c r="G86" s="58"/>
      <c r="H86" s="61">
        <f>ROUND((Source!AF47*Source!AV47+Source!AE47*Source!AV47)*(Source!FY47)/100,2)</f>
        <v>125.47</v>
      </c>
      <c r="I86" s="62">
        <f>T86</f>
        <v>502</v>
      </c>
      <c r="J86" s="58" t="s">
        <v>374</v>
      </c>
      <c r="K86" s="63">
        <f>U86</f>
        <v>7348</v>
      </c>
      <c r="O86" s="18"/>
      <c r="P86" s="18"/>
      <c r="Q86" s="18"/>
      <c r="R86" s="18"/>
      <c r="S86" s="18"/>
      <c r="T86" s="18">
        <f>ROUND((ROUND(Source!AF47*Source!AV47*Source!I47,0)+ROUND(Source!AE47*Source!AV47*Source!I47,0))*(Source!FY47)/100,0)</f>
        <v>502</v>
      </c>
      <c r="U86" s="18">
        <f>Source!Y47</f>
        <v>7348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>
        <f>T86</f>
        <v>502</v>
      </c>
      <c r="HA86" s="18"/>
      <c r="HB86" s="18"/>
      <c r="HC86" s="18">
        <f>T86</f>
        <v>502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9"/>
      <c r="B87" s="55"/>
      <c r="C87" s="55" t="s">
        <v>363</v>
      </c>
      <c r="D87" s="56" t="s">
        <v>364</v>
      </c>
      <c r="E87" s="57">
        <v>20.2</v>
      </c>
      <c r="F87" s="58"/>
      <c r="G87" s="58"/>
      <c r="H87" s="58">
        <f>ROUND(Source!AH47,2)</f>
        <v>20.2</v>
      </c>
      <c r="I87" s="61">
        <f>Source!U47</f>
        <v>80.8</v>
      </c>
      <c r="J87" s="58"/>
      <c r="K87" s="60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ht="24" x14ac:dyDescent="0.2">
      <c r="A88" s="66" t="s">
        <v>77</v>
      </c>
      <c r="B88" s="73" t="s">
        <v>78</v>
      </c>
      <c r="C88" s="67" t="s">
        <v>79</v>
      </c>
      <c r="D88" s="68" t="s">
        <v>27</v>
      </c>
      <c r="E88" s="69">
        <f>Source!I49</f>
        <v>4</v>
      </c>
      <c r="F88" s="70">
        <v>58756.93</v>
      </c>
      <c r="G88" s="143"/>
      <c r="H88" s="70">
        <f>Source!AC49</f>
        <v>58756.93</v>
      </c>
      <c r="I88" s="71">
        <f>T88</f>
        <v>235028</v>
      </c>
      <c r="J88" s="143">
        <v>7.5</v>
      </c>
      <c r="K88" s="72">
        <f>U88</f>
        <v>1762708</v>
      </c>
      <c r="O88" s="18"/>
      <c r="P88" s="18"/>
      <c r="Q88" s="18"/>
      <c r="R88" s="18"/>
      <c r="S88" s="18"/>
      <c r="T88" s="18">
        <f>ROUND(Source!AC49*Source!AW49*Source!I49,0)</f>
        <v>235028</v>
      </c>
      <c r="U88" s="18">
        <f>Source!P49</f>
        <v>1762708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>
        <f>T88</f>
        <v>235028</v>
      </c>
      <c r="GK88" s="18"/>
      <c r="GL88" s="18"/>
      <c r="GM88" s="18"/>
      <c r="GN88" s="18">
        <f>T88</f>
        <v>235028</v>
      </c>
      <c r="GO88" s="18"/>
      <c r="GP88" s="18">
        <f>T88</f>
        <v>235028</v>
      </c>
      <c r="GQ88" s="18">
        <f>T88</f>
        <v>235028</v>
      </c>
      <c r="GR88" s="18"/>
      <c r="GS88" s="18">
        <f>T88</f>
        <v>235028</v>
      </c>
      <c r="GT88" s="18"/>
      <c r="GU88" s="18"/>
      <c r="GV88" s="18"/>
      <c r="GW88" s="18">
        <f>ROUND(Source!AG49*Source!I49,0)</f>
        <v>0</v>
      </c>
      <c r="GX88" s="18">
        <f>ROUND(Source!AJ49*Source!I49,0)</f>
        <v>0</v>
      </c>
      <c r="GY88" s="18"/>
      <c r="GZ88" s="18"/>
      <c r="HA88" s="18"/>
      <c r="HB88" s="18">
        <f>T88</f>
        <v>235028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3.5" thickBot="1" x14ac:dyDescent="0.25">
      <c r="A89" s="148"/>
      <c r="B89" s="149" t="s">
        <v>365</v>
      </c>
      <c r="C89" s="149" t="s">
        <v>375</v>
      </c>
      <c r="D89" s="150"/>
      <c r="E89" s="150"/>
      <c r="F89" s="150"/>
      <c r="G89" s="150"/>
      <c r="H89" s="150"/>
      <c r="I89" s="150"/>
      <c r="J89" s="150"/>
      <c r="K89" s="151"/>
    </row>
    <row r="90" spans="1:255" x14ac:dyDescent="0.2">
      <c r="A90" s="65"/>
      <c r="B90" s="64"/>
      <c r="C90" s="64"/>
      <c r="D90" s="64"/>
      <c r="E90" s="64"/>
      <c r="F90" s="64"/>
      <c r="G90" s="64"/>
      <c r="H90" s="95">
        <f>R90</f>
        <v>237299</v>
      </c>
      <c r="I90" s="96"/>
      <c r="J90" s="95">
        <f>S90</f>
        <v>1798510</v>
      </c>
      <c r="K90" s="97"/>
      <c r="O90" s="18"/>
      <c r="P90" s="18"/>
      <c r="Q90" s="18"/>
      <c r="R90" s="18">
        <f>SUM(T81:T89)</f>
        <v>237299</v>
      </c>
      <c r="S90" s="18">
        <f>SUM(U81:U89)</f>
        <v>1798510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>
        <f>R90</f>
        <v>237299</v>
      </c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24" x14ac:dyDescent="0.2">
      <c r="A91" s="66">
        <v>5</v>
      </c>
      <c r="B91" s="73" t="s">
        <v>110</v>
      </c>
      <c r="C91" s="67" t="s">
        <v>111</v>
      </c>
      <c r="D91" s="68" t="s">
        <v>112</v>
      </c>
      <c r="E91" s="69">
        <v>0.01</v>
      </c>
      <c r="F91" s="70">
        <f>Source!AK63</f>
        <v>453.92999999999995</v>
      </c>
      <c r="G91" s="152" t="s">
        <v>6</v>
      </c>
      <c r="H91" s="70">
        <f>Source!AB63</f>
        <v>347.51</v>
      </c>
      <c r="I91" s="71"/>
      <c r="J91" s="153"/>
      <c r="K91" s="72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50"/>
      <c r="B92" s="47"/>
      <c r="C92" s="47" t="s">
        <v>355</v>
      </c>
      <c r="D92" s="48"/>
      <c r="E92" s="49"/>
      <c r="F92" s="51">
        <v>342.84</v>
      </c>
      <c r="G92" s="142"/>
      <c r="H92" s="51">
        <f>Source!AF63</f>
        <v>342.84</v>
      </c>
      <c r="I92" s="52">
        <f>T92</f>
        <v>3</v>
      </c>
      <c r="J92" s="142">
        <v>18.3</v>
      </c>
      <c r="K92" s="53">
        <f>U92</f>
        <v>63</v>
      </c>
      <c r="O92" s="18"/>
      <c r="P92" s="18"/>
      <c r="Q92" s="18"/>
      <c r="R92" s="18"/>
      <c r="S92" s="18"/>
      <c r="T92" s="18">
        <f>ROUND(Source!AF63*Source!AV63*Source!I63,0)</f>
        <v>3</v>
      </c>
      <c r="U92" s="18">
        <f>Source!S63</f>
        <v>63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>
        <f>T92</f>
        <v>3</v>
      </c>
      <c r="GK92" s="18">
        <f>T92</f>
        <v>3</v>
      </c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>
        <f>T92</f>
        <v>3</v>
      </c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59"/>
      <c r="B93" s="55"/>
      <c r="C93" s="55" t="s">
        <v>356</v>
      </c>
      <c r="D93" s="56"/>
      <c r="E93" s="57"/>
      <c r="F93" s="61">
        <v>4.67</v>
      </c>
      <c r="G93" s="58"/>
      <c r="H93" s="61">
        <f>Source!AD63</f>
        <v>4.67</v>
      </c>
      <c r="I93" s="62">
        <f>T93</f>
        <v>0</v>
      </c>
      <c r="J93" s="58">
        <v>12.5</v>
      </c>
      <c r="K93" s="63">
        <f>U93</f>
        <v>1</v>
      </c>
      <c r="O93" s="18"/>
      <c r="P93" s="18"/>
      <c r="Q93" s="18"/>
      <c r="R93" s="18"/>
      <c r="S93" s="18"/>
      <c r="T93" s="18">
        <f>ROUND(Source!AD63*Source!AV63*Source!I63,0)</f>
        <v>0</v>
      </c>
      <c r="U93" s="18">
        <f>Source!Q63</f>
        <v>1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0</v>
      </c>
      <c r="GK93" s="18"/>
      <c r="GL93" s="18">
        <f>T93</f>
        <v>0</v>
      </c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0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9"/>
      <c r="B94" s="55"/>
      <c r="C94" s="55" t="s">
        <v>357</v>
      </c>
      <c r="D94" s="56"/>
      <c r="E94" s="57"/>
      <c r="F94" s="61">
        <v>0.64</v>
      </c>
      <c r="G94" s="58"/>
      <c r="H94" s="61">
        <f>Source!AE63</f>
        <v>0.64</v>
      </c>
      <c r="I94" s="62">
        <f>GM94</f>
        <v>0</v>
      </c>
      <c r="J94" s="58">
        <v>18.3</v>
      </c>
      <c r="K94" s="63">
        <f>Source!R63</f>
        <v>0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>
        <f>ROUND(Source!AE63*Source!AV63*Source!I63,0)</f>
        <v>0</v>
      </c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9"/>
      <c r="B95" s="55"/>
      <c r="C95" s="55" t="s">
        <v>358</v>
      </c>
      <c r="D95" s="56"/>
      <c r="E95" s="57">
        <v>95</v>
      </c>
      <c r="F95" s="62" t="s">
        <v>359</v>
      </c>
      <c r="G95" s="58"/>
      <c r="H95" s="61">
        <f>ROUND((Source!AF63*Source!AV63+Source!AE63*Source!AV63)*(Source!FX63)/100,2)</f>
        <v>326.31</v>
      </c>
      <c r="I95" s="62">
        <f>T95</f>
        <v>3</v>
      </c>
      <c r="J95" s="58" t="s">
        <v>376</v>
      </c>
      <c r="K95" s="63">
        <f>U95</f>
        <v>51</v>
      </c>
      <c r="O95" s="18"/>
      <c r="P95" s="18"/>
      <c r="Q95" s="18"/>
      <c r="R95" s="18"/>
      <c r="S95" s="18"/>
      <c r="T95" s="18">
        <f>ROUND((ROUND(Source!AF63*Source!AV63*Source!I63,0)+ROUND(Source!AE63*Source!AV63*Source!I63,0))*(Source!FX63)/100,0)</f>
        <v>3</v>
      </c>
      <c r="U95" s="18">
        <f>Source!X63</f>
        <v>51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>
        <f>T95</f>
        <v>3</v>
      </c>
      <c r="GZ95" s="18"/>
      <c r="HA95" s="18"/>
      <c r="HB95" s="18"/>
      <c r="HC95" s="18">
        <f>T95</f>
        <v>3</v>
      </c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9"/>
      <c r="B96" s="55"/>
      <c r="C96" s="55" t="s">
        <v>361</v>
      </c>
      <c r="D96" s="56"/>
      <c r="E96" s="57">
        <v>65</v>
      </c>
      <c r="F96" s="62" t="s">
        <v>359</v>
      </c>
      <c r="G96" s="58"/>
      <c r="H96" s="61">
        <f>ROUND((Source!AF63*Source!AV63+Source!AE63*Source!AV63)*(Source!FY63)/100,2)</f>
        <v>223.26</v>
      </c>
      <c r="I96" s="62">
        <f>T96</f>
        <v>2</v>
      </c>
      <c r="J96" s="58" t="s">
        <v>374</v>
      </c>
      <c r="K96" s="63">
        <f>U96</f>
        <v>33</v>
      </c>
      <c r="O96" s="18"/>
      <c r="P96" s="18"/>
      <c r="Q96" s="18"/>
      <c r="R96" s="18"/>
      <c r="S96" s="18"/>
      <c r="T96" s="18">
        <f>ROUND((ROUND(Source!AF63*Source!AV63*Source!I63,0)+ROUND(Source!AE63*Source!AV63*Source!I63,0))*(Source!FY63)/100,0)</f>
        <v>2</v>
      </c>
      <c r="U96" s="18">
        <f>Source!Y63</f>
        <v>33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>
        <f>T96</f>
        <v>2</v>
      </c>
      <c r="HA96" s="18"/>
      <c r="HB96" s="18"/>
      <c r="HC96" s="18">
        <f>T96</f>
        <v>2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9"/>
      <c r="B97" s="55"/>
      <c r="C97" s="55" t="s">
        <v>363</v>
      </c>
      <c r="D97" s="56" t="s">
        <v>364</v>
      </c>
      <c r="E97" s="57">
        <v>34.56</v>
      </c>
      <c r="F97" s="58"/>
      <c r="G97" s="58"/>
      <c r="H97" s="58">
        <f>ROUND(Source!AH63,2)</f>
        <v>34.56</v>
      </c>
      <c r="I97" s="61">
        <f>Source!U63</f>
        <v>0.34560000000000002</v>
      </c>
      <c r="J97" s="58"/>
      <c r="K97" s="60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66" t="s">
        <v>116</v>
      </c>
      <c r="B98" s="73" t="s">
        <v>45</v>
      </c>
      <c r="C98" s="67" t="s">
        <v>118</v>
      </c>
      <c r="D98" s="68">
        <v>1</v>
      </c>
      <c r="E98" s="69">
        <f>Source!I65</f>
        <v>1</v>
      </c>
      <c r="F98" s="70">
        <v>281.2</v>
      </c>
      <c r="G98" s="143"/>
      <c r="H98" s="70">
        <f>Source!AC65</f>
        <v>281.2</v>
      </c>
      <c r="I98" s="71">
        <f>T98</f>
        <v>281</v>
      </c>
      <c r="J98" s="143">
        <v>7.5</v>
      </c>
      <c r="K98" s="72">
        <f>U98</f>
        <v>2109</v>
      </c>
      <c r="O98" s="18"/>
      <c r="P98" s="18"/>
      <c r="Q98" s="18"/>
      <c r="R98" s="18"/>
      <c r="S98" s="18"/>
      <c r="T98" s="18">
        <f>ROUND(Source!AC65*Source!AW65*Source!I65,0)</f>
        <v>281</v>
      </c>
      <c r="U98" s="18">
        <f>Source!P65</f>
        <v>2109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>
        <f>T98</f>
        <v>281</v>
      </c>
      <c r="GK98" s="18"/>
      <c r="GL98" s="18"/>
      <c r="GM98" s="18"/>
      <c r="GN98" s="18">
        <f>T98</f>
        <v>281</v>
      </c>
      <c r="GO98" s="18"/>
      <c r="GP98" s="18">
        <f>T98</f>
        <v>281</v>
      </c>
      <c r="GQ98" s="18">
        <f>T98</f>
        <v>281</v>
      </c>
      <c r="GR98" s="18"/>
      <c r="GS98" s="18">
        <f>T98</f>
        <v>281</v>
      </c>
      <c r="GT98" s="18"/>
      <c r="GU98" s="18"/>
      <c r="GV98" s="18"/>
      <c r="GW98" s="18">
        <f>ROUND(Source!AG65*Source!I65,0)</f>
        <v>0</v>
      </c>
      <c r="GX98" s="18">
        <f>ROUND(Source!AJ65*Source!I65,0)</f>
        <v>0</v>
      </c>
      <c r="GY98" s="18"/>
      <c r="GZ98" s="18"/>
      <c r="HA98" s="18"/>
      <c r="HB98" s="18">
        <f>T98</f>
        <v>281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t="13.5" thickBot="1" x14ac:dyDescent="0.25">
      <c r="A99" s="148"/>
      <c r="B99" s="149" t="s">
        <v>365</v>
      </c>
      <c r="C99" s="149" t="s">
        <v>377</v>
      </c>
      <c r="D99" s="150"/>
      <c r="E99" s="150"/>
      <c r="F99" s="150"/>
      <c r="G99" s="150"/>
      <c r="H99" s="150"/>
      <c r="I99" s="150"/>
      <c r="J99" s="150"/>
      <c r="K99" s="151"/>
    </row>
    <row r="100" spans="1:255" x14ac:dyDescent="0.2">
      <c r="A100" s="65"/>
      <c r="B100" s="64"/>
      <c r="C100" s="64"/>
      <c r="D100" s="64"/>
      <c r="E100" s="64"/>
      <c r="F100" s="64"/>
      <c r="G100" s="64"/>
      <c r="H100" s="95">
        <f>R100</f>
        <v>289</v>
      </c>
      <c r="I100" s="96"/>
      <c r="J100" s="95">
        <f>S100</f>
        <v>2257</v>
      </c>
      <c r="K100" s="97"/>
      <c r="O100" s="18"/>
      <c r="P100" s="18"/>
      <c r="Q100" s="18"/>
      <c r="R100" s="18">
        <f>SUM(T91:T99)</f>
        <v>289</v>
      </c>
      <c r="S100" s="18">
        <f>SUM(U91:U99)</f>
        <v>2257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>
        <f>R100</f>
        <v>289</v>
      </c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36" x14ac:dyDescent="0.2">
      <c r="A101" s="66">
        <v>6</v>
      </c>
      <c r="B101" s="73" t="s">
        <v>135</v>
      </c>
      <c r="C101" s="67" t="s">
        <v>136</v>
      </c>
      <c r="D101" s="68" t="s">
        <v>137</v>
      </c>
      <c r="E101" s="69">
        <v>1.33</v>
      </c>
      <c r="F101" s="70">
        <f>Source!AK75</f>
        <v>3559.19</v>
      </c>
      <c r="G101" s="152" t="s">
        <v>6</v>
      </c>
      <c r="H101" s="70">
        <f>Source!AB75</f>
        <v>3559.19</v>
      </c>
      <c r="I101" s="71"/>
      <c r="J101" s="153"/>
      <c r="K101" s="72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0"/>
      <c r="B102" s="47"/>
      <c r="C102" s="47" t="s">
        <v>355</v>
      </c>
      <c r="D102" s="48"/>
      <c r="E102" s="49"/>
      <c r="F102" s="51">
        <v>3559.19</v>
      </c>
      <c r="G102" s="142"/>
      <c r="H102" s="51">
        <f>Source!AF75</f>
        <v>3559.19</v>
      </c>
      <c r="I102" s="52">
        <f>T102</f>
        <v>4734</v>
      </c>
      <c r="J102" s="142">
        <v>18.3</v>
      </c>
      <c r="K102" s="53">
        <f>U102</f>
        <v>86627</v>
      </c>
      <c r="O102" s="18"/>
      <c r="P102" s="18"/>
      <c r="Q102" s="18"/>
      <c r="R102" s="18"/>
      <c r="S102" s="18"/>
      <c r="T102" s="18">
        <f>ROUND(Source!AF75*Source!AV75*Source!I75,0)</f>
        <v>4734</v>
      </c>
      <c r="U102" s="18">
        <f>Source!S75</f>
        <v>86627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4734</v>
      </c>
      <c r="GK102" s="18">
        <f>T102</f>
        <v>4734</v>
      </c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>
        <f>T102</f>
        <v>4734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9"/>
      <c r="B103" s="55"/>
      <c r="C103" s="55" t="s">
        <v>358</v>
      </c>
      <c r="D103" s="56"/>
      <c r="E103" s="57">
        <v>65</v>
      </c>
      <c r="F103" s="62" t="s">
        <v>359</v>
      </c>
      <c r="G103" s="58"/>
      <c r="H103" s="61">
        <f>ROUND((Source!AF75*Source!AV75+Source!AE75*Source!AV75)*(Source!FX75)/100,2)</f>
        <v>2313.4699999999998</v>
      </c>
      <c r="I103" s="62">
        <f>T103</f>
        <v>3077</v>
      </c>
      <c r="J103" s="58" t="s">
        <v>378</v>
      </c>
      <c r="K103" s="63">
        <f>U103</f>
        <v>47645</v>
      </c>
      <c r="O103" s="18"/>
      <c r="P103" s="18"/>
      <c r="Q103" s="18"/>
      <c r="R103" s="18"/>
      <c r="S103" s="18"/>
      <c r="T103" s="18">
        <f>ROUND((ROUND(Source!AF75*Source!AV75*Source!I75,0)+ROUND(Source!AE75*Source!AV75*Source!I75,0))*(Source!FX75)/100,0)</f>
        <v>3077</v>
      </c>
      <c r="U103" s="18">
        <f>Source!X75</f>
        <v>47645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>
        <f>T103</f>
        <v>3077</v>
      </c>
      <c r="GZ103" s="18"/>
      <c r="HA103" s="18"/>
      <c r="HB103" s="18"/>
      <c r="HC103" s="18"/>
      <c r="HD103" s="18"/>
      <c r="HE103" s="18">
        <f>T103</f>
        <v>3077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9"/>
      <c r="B104" s="55"/>
      <c r="C104" s="55" t="s">
        <v>361</v>
      </c>
      <c r="D104" s="56"/>
      <c r="E104" s="57">
        <v>40</v>
      </c>
      <c r="F104" s="62" t="s">
        <v>359</v>
      </c>
      <c r="G104" s="58"/>
      <c r="H104" s="61">
        <f>ROUND((Source!AF75*Source!AV75+Source!AE75*Source!AV75)*(Source!FY75)/100,2)</f>
        <v>1423.68</v>
      </c>
      <c r="I104" s="62">
        <f>T104</f>
        <v>1894</v>
      </c>
      <c r="J104" s="58" t="s">
        <v>379</v>
      </c>
      <c r="K104" s="63">
        <f>U104</f>
        <v>27721</v>
      </c>
      <c r="O104" s="18"/>
      <c r="P104" s="18"/>
      <c r="Q104" s="18"/>
      <c r="R104" s="18"/>
      <c r="S104" s="18"/>
      <c r="T104" s="18">
        <f>ROUND((ROUND(Source!AF75*Source!AV75*Source!I75,0)+ROUND(Source!AE75*Source!AV75*Source!I75,0))*(Source!FY75)/100,0)</f>
        <v>1894</v>
      </c>
      <c r="U104" s="18">
        <f>Source!Y75</f>
        <v>27721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>
        <f>T104</f>
        <v>1894</v>
      </c>
      <c r="HA104" s="18"/>
      <c r="HB104" s="18"/>
      <c r="HC104" s="18"/>
      <c r="HD104" s="18"/>
      <c r="HE104" s="18">
        <f>T104</f>
        <v>1894</v>
      </c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ht="13.5" thickBot="1" x14ac:dyDescent="0.25">
      <c r="A105" s="74"/>
      <c r="B105" s="75"/>
      <c r="C105" s="75" t="s">
        <v>363</v>
      </c>
      <c r="D105" s="76" t="s">
        <v>364</v>
      </c>
      <c r="E105" s="77">
        <v>251</v>
      </c>
      <c r="F105" s="78"/>
      <c r="G105" s="78"/>
      <c r="H105" s="78">
        <f>ROUND(Source!AH75,2)</f>
        <v>251</v>
      </c>
      <c r="I105" s="79">
        <f>Source!U75</f>
        <v>333.83000000000004</v>
      </c>
      <c r="J105" s="78"/>
      <c r="K105" s="80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13.5" thickBot="1" x14ac:dyDescent="0.25">
      <c r="A106" s="65"/>
      <c r="B106" s="64"/>
      <c r="C106" s="64"/>
      <c r="D106" s="64"/>
      <c r="E106" s="64"/>
      <c r="F106" s="64"/>
      <c r="G106" s="64"/>
      <c r="H106" s="95">
        <f>R106</f>
        <v>9705</v>
      </c>
      <c r="I106" s="96"/>
      <c r="J106" s="95">
        <f>S106</f>
        <v>161993</v>
      </c>
      <c r="K106" s="97"/>
      <c r="O106" s="18"/>
      <c r="P106" s="18"/>
      <c r="Q106" s="18"/>
      <c r="R106" s="18">
        <f>SUM(T101:T105)</f>
        <v>9705</v>
      </c>
      <c r="S106" s="18">
        <f>SUM(U101:U105)</f>
        <v>161993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>
        <f>R106</f>
        <v>9705</v>
      </c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154"/>
      <c r="B107" s="154"/>
      <c r="C107" s="81" t="s">
        <v>380</v>
      </c>
      <c r="D107" s="81"/>
      <c r="E107" s="81"/>
      <c r="F107" s="81"/>
      <c r="G107" s="81"/>
      <c r="H107" s="94">
        <f>FM107</f>
        <v>299105</v>
      </c>
      <c r="I107" s="94"/>
      <c r="J107" s="94">
        <f>DP107</f>
        <v>2360874</v>
      </c>
      <c r="K107" s="94"/>
      <c r="P107" s="18">
        <f>SUM(R46:R106)</f>
        <v>299105</v>
      </c>
      <c r="Q107" s="18">
        <f>SUM(S46:S106)</f>
        <v>2360874</v>
      </c>
      <c r="R107" s="18"/>
      <c r="S107" s="18"/>
      <c r="T107" s="18"/>
      <c r="U107" s="18"/>
      <c r="V107" s="18"/>
      <c r="W107" s="18"/>
      <c r="X107" s="18"/>
      <c r="Y107" s="18">
        <v>513</v>
      </c>
      <c r="Z107" s="18" t="s">
        <v>381</v>
      </c>
      <c r="AA107" s="18"/>
      <c r="AB107" s="18" t="s">
        <v>334</v>
      </c>
      <c r="AC107" s="18" t="str">
        <f>Source!G77</f>
        <v>Новая локальная смета</v>
      </c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>
        <f>Source!DM77</f>
        <v>454.82910000000004</v>
      </c>
      <c r="CX107" s="18">
        <f>Source!DN77</f>
        <v>4.4004999999999992</v>
      </c>
      <c r="CY107" s="18">
        <f>Source!DG77</f>
        <v>2257830</v>
      </c>
      <c r="CZ107" s="18">
        <f>Source!DK77</f>
        <v>107767</v>
      </c>
      <c r="DA107" s="18">
        <f>Source!DI77</f>
        <v>4838</v>
      </c>
      <c r="DB107" s="18">
        <f>Source!DJ77</f>
        <v>1005</v>
      </c>
      <c r="DC107" s="18">
        <f>Source!DH77</f>
        <v>2145225</v>
      </c>
      <c r="DD107" s="18">
        <f>Source!EG77</f>
        <v>0</v>
      </c>
      <c r="DE107" s="18">
        <f>Source!EN77</f>
        <v>2145225</v>
      </c>
      <c r="DF107" s="18">
        <f>Source!EO77</f>
        <v>2145225</v>
      </c>
      <c r="DG107" s="18">
        <f>Source!EP77</f>
        <v>0</v>
      </c>
      <c r="DH107" s="18">
        <f>Source!EQ77</f>
        <v>2145225</v>
      </c>
      <c r="DI107" s="18">
        <f>Source!EH77</f>
        <v>0</v>
      </c>
      <c r="DJ107" s="18">
        <f>Source!EI77</f>
        <v>0</v>
      </c>
      <c r="DK107" s="18">
        <f>Source!ER77</f>
        <v>0</v>
      </c>
      <c r="DL107" s="18">
        <f>Source!DL77</f>
        <v>0</v>
      </c>
      <c r="DM107" s="18">
        <f>Source!DO77</f>
        <v>0</v>
      </c>
      <c r="DN107" s="18">
        <f>Source!DP77</f>
        <v>64125</v>
      </c>
      <c r="DO107" s="18">
        <f>Source!DQ77</f>
        <v>38919</v>
      </c>
      <c r="DP107" s="18">
        <f>Source!EJ77</f>
        <v>2360874</v>
      </c>
      <c r="DQ107" s="18">
        <f>Source!EK77</f>
        <v>2145225</v>
      </c>
      <c r="DR107" s="18">
        <f>Source!EL77</f>
        <v>53656</v>
      </c>
      <c r="DS107" s="18">
        <f>Source!EH77</f>
        <v>0</v>
      </c>
      <c r="DT107" s="18">
        <f>Source!EM77</f>
        <v>161993</v>
      </c>
      <c r="DU107" s="18">
        <f>Source!EK77+Source!EL77</f>
        <v>2198881</v>
      </c>
      <c r="DV107" s="18"/>
      <c r="DW107" s="18">
        <f>Source!ES77</f>
        <v>0</v>
      </c>
      <c r="DX107" s="18">
        <f>Source!ET77</f>
        <v>0</v>
      </c>
      <c r="DY107" s="18">
        <f>Source!EU77</f>
        <v>0</v>
      </c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>
        <f>Source!DM77</f>
        <v>454.82910000000004</v>
      </c>
      <c r="EU107" s="18">
        <f>Source!DN77</f>
        <v>4.4004999999999992</v>
      </c>
      <c r="EV107" s="18">
        <f t="shared" ref="EV107:FQ107" si="0">SUM(GJ46:GJ106)</f>
        <v>292306</v>
      </c>
      <c r="EW107" s="18">
        <f t="shared" si="0"/>
        <v>5890</v>
      </c>
      <c r="EX107" s="18">
        <f t="shared" si="0"/>
        <v>387</v>
      </c>
      <c r="EY107" s="18">
        <f t="shared" si="0"/>
        <v>55</v>
      </c>
      <c r="EZ107" s="18">
        <f t="shared" si="0"/>
        <v>286029</v>
      </c>
      <c r="FA107" s="18">
        <f t="shared" si="0"/>
        <v>0</v>
      </c>
      <c r="FB107" s="18">
        <f t="shared" si="0"/>
        <v>286029</v>
      </c>
      <c r="FC107" s="18">
        <f t="shared" si="0"/>
        <v>286029</v>
      </c>
      <c r="FD107" s="18">
        <f t="shared" si="0"/>
        <v>0</v>
      </c>
      <c r="FE107" s="18">
        <f t="shared" si="0"/>
        <v>286029</v>
      </c>
      <c r="FF107" s="18">
        <f t="shared" si="0"/>
        <v>0</v>
      </c>
      <c r="FG107" s="18">
        <f t="shared" si="0"/>
        <v>0</v>
      </c>
      <c r="FH107" s="18">
        <f t="shared" si="0"/>
        <v>0</v>
      </c>
      <c r="FI107" s="18">
        <f t="shared" si="0"/>
        <v>0</v>
      </c>
      <c r="FJ107" s="18">
        <f t="shared" si="0"/>
        <v>0</v>
      </c>
      <c r="FK107" s="18">
        <f t="shared" si="0"/>
        <v>4139</v>
      </c>
      <c r="FL107" s="18">
        <f t="shared" si="0"/>
        <v>2660</v>
      </c>
      <c r="FM107" s="18">
        <f t="shared" si="0"/>
        <v>299105</v>
      </c>
      <c r="FN107" s="18">
        <f t="shared" si="0"/>
        <v>286029</v>
      </c>
      <c r="FO107" s="18">
        <f t="shared" si="0"/>
        <v>3371</v>
      </c>
      <c r="FP107" s="18">
        <f t="shared" si="0"/>
        <v>0</v>
      </c>
      <c r="FQ107" s="18">
        <f t="shared" si="0"/>
        <v>9705</v>
      </c>
      <c r="FR107" s="18">
        <f>FN107+FO107</f>
        <v>289400</v>
      </c>
      <c r="FS107" s="18">
        <f>SUM(HG46:HG106)</f>
        <v>0</v>
      </c>
      <c r="FT107" s="18">
        <f>SUM(HH46:HH106)</f>
        <v>0</v>
      </c>
      <c r="FU107" s="18">
        <f>SUM(HI46:HI106)</f>
        <v>0</v>
      </c>
      <c r="FV107" s="18">
        <f>SUM(HJ46:HJ106)</f>
        <v>0</v>
      </c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132"/>
      <c r="B108" s="132"/>
      <c r="C108" s="132"/>
      <c r="D108" s="132"/>
      <c r="E108" s="132"/>
      <c r="F108" s="132"/>
      <c r="G108" s="132"/>
      <c r="H108" s="155"/>
      <c r="I108" s="155"/>
      <c r="J108" s="155"/>
      <c r="K108" s="155"/>
    </row>
    <row r="109" spans="1:255" x14ac:dyDescent="0.2">
      <c r="A109" s="132"/>
      <c r="B109" s="132"/>
      <c r="C109" s="19" t="s">
        <v>143</v>
      </c>
      <c r="D109" s="19"/>
      <c r="E109" s="19"/>
      <c r="F109" s="19"/>
      <c r="G109" s="19"/>
      <c r="H109" s="93">
        <f>EV107</f>
        <v>292306</v>
      </c>
      <c r="I109" s="93"/>
      <c r="J109" s="93">
        <f>CY107</f>
        <v>2257830</v>
      </c>
      <c r="K109" s="156"/>
    </row>
    <row r="110" spans="1:255" x14ac:dyDescent="0.2">
      <c r="A110" s="132"/>
      <c r="B110" s="132"/>
      <c r="C110" s="19" t="s">
        <v>384</v>
      </c>
      <c r="D110" s="19"/>
      <c r="E110" s="19"/>
      <c r="F110" s="19"/>
      <c r="G110" s="19"/>
      <c r="H110" s="92"/>
      <c r="I110" s="92"/>
      <c r="J110" s="92"/>
      <c r="K110" s="155"/>
    </row>
    <row r="111" spans="1:255" x14ac:dyDescent="0.2">
      <c r="A111" s="132"/>
      <c r="B111" s="132"/>
      <c r="C111" s="19" t="s">
        <v>385</v>
      </c>
      <c r="D111" s="19"/>
      <c r="E111" s="19"/>
      <c r="F111" s="19"/>
      <c r="G111" s="19"/>
      <c r="H111" s="93">
        <f>EW107</f>
        <v>5890</v>
      </c>
      <c r="I111" s="93"/>
      <c r="J111" s="93">
        <f>CZ107</f>
        <v>107767</v>
      </c>
      <c r="K111" s="156"/>
    </row>
    <row r="112" spans="1:255" x14ac:dyDescent="0.2">
      <c r="A112" s="132"/>
      <c r="B112" s="132"/>
      <c r="C112" s="19" t="s">
        <v>386</v>
      </c>
      <c r="D112" s="19"/>
      <c r="E112" s="19"/>
      <c r="F112" s="19"/>
      <c r="G112" s="19"/>
      <c r="H112" s="93">
        <f>EX107</f>
        <v>387</v>
      </c>
      <c r="I112" s="93"/>
      <c r="J112" s="93">
        <f>DA107</f>
        <v>4838</v>
      </c>
      <c r="K112" s="156"/>
    </row>
    <row r="113" spans="1:11" x14ac:dyDescent="0.2">
      <c r="A113" s="132"/>
      <c r="B113" s="132"/>
      <c r="C113" s="19" t="s">
        <v>387</v>
      </c>
      <c r="D113" s="19"/>
      <c r="E113" s="19"/>
      <c r="F113" s="19"/>
      <c r="G113" s="19"/>
      <c r="H113" s="93">
        <f>EZ107</f>
        <v>286029</v>
      </c>
      <c r="I113" s="93"/>
      <c r="J113" s="93">
        <f>DC107</f>
        <v>2145225</v>
      </c>
      <c r="K113" s="156"/>
    </row>
    <row r="114" spans="1:11" x14ac:dyDescent="0.2">
      <c r="A114" s="132"/>
      <c r="B114" s="132"/>
      <c r="C114" s="19"/>
      <c r="D114" s="19"/>
      <c r="E114" s="19"/>
      <c r="F114" s="19"/>
      <c r="G114" s="19"/>
      <c r="H114" s="92"/>
      <c r="I114" s="92"/>
      <c r="J114" s="92"/>
      <c r="K114" s="155"/>
    </row>
    <row r="115" spans="1:11" x14ac:dyDescent="0.2">
      <c r="A115" s="132"/>
      <c r="B115" s="132"/>
      <c r="C115" s="19" t="s">
        <v>388</v>
      </c>
      <c r="D115" s="19"/>
      <c r="E115" s="19"/>
      <c r="F115" s="19"/>
      <c r="G115" s="19"/>
      <c r="H115" s="93">
        <f>FK107</f>
        <v>4139</v>
      </c>
      <c r="I115" s="93"/>
      <c r="J115" s="93">
        <f>DN107</f>
        <v>64125</v>
      </c>
      <c r="K115" s="156"/>
    </row>
    <row r="116" spans="1:11" x14ac:dyDescent="0.2">
      <c r="A116" s="132"/>
      <c r="B116" s="132"/>
      <c r="C116" s="19" t="s">
        <v>389</v>
      </c>
      <c r="D116" s="19"/>
      <c r="E116" s="19"/>
      <c r="F116" s="19"/>
      <c r="G116" s="19"/>
      <c r="H116" s="93">
        <f>FL107</f>
        <v>2660</v>
      </c>
      <c r="I116" s="93"/>
      <c r="J116" s="93">
        <f>DO107</f>
        <v>38919</v>
      </c>
      <c r="K116" s="156"/>
    </row>
    <row r="117" spans="1:11" x14ac:dyDescent="0.2">
      <c r="A117" s="132"/>
      <c r="B117" s="132"/>
      <c r="C117" s="19" t="s">
        <v>390</v>
      </c>
      <c r="D117" s="19"/>
      <c r="E117" s="19"/>
      <c r="F117" s="19"/>
      <c r="G117" s="19"/>
      <c r="H117" s="93">
        <f>FM107</f>
        <v>299105</v>
      </c>
      <c r="I117" s="93"/>
      <c r="J117" s="93">
        <f>DP107</f>
        <v>2360874</v>
      </c>
      <c r="K117" s="156"/>
    </row>
    <row r="118" spans="1:11" x14ac:dyDescent="0.2">
      <c r="A118" s="132"/>
      <c r="B118" s="132"/>
      <c r="C118" s="19" t="s">
        <v>391</v>
      </c>
      <c r="D118" s="19"/>
      <c r="E118" s="19"/>
      <c r="F118" s="19"/>
      <c r="G118" s="19"/>
      <c r="H118" s="92"/>
      <c r="I118" s="92"/>
      <c r="J118" s="92"/>
      <c r="K118" s="155"/>
    </row>
    <row r="119" spans="1:11" x14ac:dyDescent="0.2">
      <c r="A119" s="132"/>
      <c r="B119" s="132"/>
      <c r="C119" s="19" t="s">
        <v>392</v>
      </c>
      <c r="D119" s="19"/>
      <c r="E119" s="19"/>
      <c r="F119" s="19"/>
      <c r="G119" s="19"/>
      <c r="H119" s="93">
        <f>FN107</f>
        <v>286029</v>
      </c>
      <c r="I119" s="93"/>
      <c r="J119" s="93">
        <f>DQ107</f>
        <v>2145225</v>
      </c>
      <c r="K119" s="156"/>
    </row>
    <row r="120" spans="1:11" x14ac:dyDescent="0.2">
      <c r="A120" s="132"/>
      <c r="B120" s="132"/>
      <c r="C120" s="19" t="s">
        <v>393</v>
      </c>
      <c r="D120" s="19"/>
      <c r="E120" s="19"/>
      <c r="F120" s="19"/>
      <c r="G120" s="19"/>
      <c r="H120" s="93">
        <f>FO107</f>
        <v>3371</v>
      </c>
      <c r="I120" s="93"/>
      <c r="J120" s="93">
        <f>DR107</f>
        <v>53656</v>
      </c>
      <c r="K120" s="156"/>
    </row>
    <row r="121" spans="1:11" hidden="1" x14ac:dyDescent="0.2">
      <c r="A121" s="132"/>
      <c r="B121" s="132"/>
      <c r="C121" s="19" t="s">
        <v>394</v>
      </c>
      <c r="D121" s="19"/>
      <c r="E121" s="19"/>
      <c r="F121" s="19"/>
      <c r="G121" s="19"/>
      <c r="H121" s="93">
        <f>FP107</f>
        <v>0</v>
      </c>
      <c r="I121" s="93"/>
      <c r="J121" s="93">
        <f>DS107</f>
        <v>0</v>
      </c>
      <c r="K121" s="156"/>
    </row>
    <row r="122" spans="1:11" x14ac:dyDescent="0.2">
      <c r="A122" s="132"/>
      <c r="B122" s="132"/>
      <c r="C122" s="19" t="s">
        <v>395</v>
      </c>
      <c r="D122" s="19"/>
      <c r="E122" s="19"/>
      <c r="F122" s="19"/>
      <c r="G122" s="19"/>
      <c r="H122" s="93">
        <f>FQ107</f>
        <v>9705</v>
      </c>
      <c r="I122" s="93"/>
      <c r="J122" s="93">
        <f>DT107</f>
        <v>161993</v>
      </c>
      <c r="K122" s="156"/>
    </row>
    <row r="123" spans="1:11" x14ac:dyDescent="0.2">
      <c r="A123" s="132"/>
      <c r="B123" s="132"/>
      <c r="C123" s="19"/>
      <c r="D123" s="19"/>
      <c r="E123" s="19"/>
      <c r="F123" s="19"/>
      <c r="G123" s="19"/>
      <c r="H123" s="92"/>
      <c r="I123" s="92"/>
      <c r="J123" s="92"/>
      <c r="K123" s="155"/>
    </row>
    <row r="124" spans="1:11" x14ac:dyDescent="0.2">
      <c r="A124" s="132"/>
      <c r="B124" s="132"/>
      <c r="C124" s="19" t="s">
        <v>396</v>
      </c>
      <c r="D124" s="19"/>
      <c r="E124" s="19"/>
      <c r="F124" s="19"/>
      <c r="G124" s="19"/>
      <c r="H124" s="93">
        <f>H117</f>
        <v>299105</v>
      </c>
      <c r="I124" s="93"/>
      <c r="J124" s="93">
        <f>J117</f>
        <v>2360874</v>
      </c>
      <c r="K124" s="156"/>
    </row>
    <row r="125" spans="1:11" hidden="1" x14ac:dyDescent="0.2">
      <c r="A125" s="132"/>
      <c r="B125" s="132"/>
      <c r="C125" s="19" t="s">
        <v>397</v>
      </c>
      <c r="D125" s="19"/>
      <c r="E125" s="82">
        <v>18</v>
      </c>
      <c r="F125" s="83" t="s">
        <v>359</v>
      </c>
      <c r="G125" s="19"/>
      <c r="H125" s="19"/>
      <c r="I125" s="19"/>
      <c r="J125" s="91">
        <f>ROUND(J124*E125/100,2)</f>
        <v>424957.32</v>
      </c>
      <c r="K125" s="157"/>
    </row>
    <row r="126" spans="1:11" hidden="1" x14ac:dyDescent="0.2">
      <c r="A126" s="132"/>
      <c r="B126" s="132"/>
      <c r="C126" s="19" t="s">
        <v>398</v>
      </c>
      <c r="D126" s="19"/>
      <c r="E126" s="19"/>
      <c r="F126" s="19"/>
      <c r="G126" s="19"/>
      <c r="H126" s="19"/>
      <c r="I126" s="19"/>
      <c r="J126" s="91">
        <f>J125+J124</f>
        <v>2785831.32</v>
      </c>
      <c r="K126" s="158"/>
    </row>
    <row r="127" spans="1:11" x14ac:dyDescent="0.2">
      <c r="A127" s="132"/>
      <c r="B127" s="132"/>
      <c r="C127" s="19"/>
      <c r="D127" s="19"/>
      <c r="E127" s="19"/>
      <c r="F127" s="19"/>
      <c r="G127" s="19"/>
      <c r="H127" s="19"/>
      <c r="I127" s="19"/>
      <c r="J127" s="92"/>
      <c r="K127" s="155"/>
    </row>
    <row r="128" spans="1:11" hidden="1" outlineLevel="1" x14ac:dyDescent="0.2">
      <c r="A128" s="132"/>
      <c r="B128" s="132"/>
      <c r="C128" s="19"/>
      <c r="D128" s="19"/>
      <c r="E128" s="19"/>
      <c r="F128" s="19"/>
      <c r="G128" s="19"/>
      <c r="H128" s="19"/>
      <c r="I128" s="19"/>
      <c r="J128" s="19"/>
      <c r="K128" s="132"/>
    </row>
    <row r="129" spans="1:255" hidden="1" outlineLevel="1" x14ac:dyDescent="0.2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</row>
    <row r="130" spans="1:255" hidden="1" outlineLevel="1" x14ac:dyDescent="0.2">
      <c r="A130" s="84" t="s">
        <v>399</v>
      </c>
      <c r="B130" s="84"/>
      <c r="C130" s="90"/>
      <c r="D130" s="90"/>
      <c r="E130" s="90"/>
      <c r="F130" s="90"/>
      <c r="G130" s="85"/>
      <c r="H130" s="85"/>
      <c r="I130" s="90"/>
      <c r="J130" s="90"/>
      <c r="K130" s="132"/>
      <c r="BY130" s="86">
        <f>C130</f>
        <v>0</v>
      </c>
      <c r="BZ130" s="86">
        <f>I130</f>
        <v>0</v>
      </c>
      <c r="IU130" s="18"/>
    </row>
    <row r="131" spans="1:255" s="88" customFormat="1" ht="11.25" hidden="1" outlineLevel="1" x14ac:dyDescent="0.2">
      <c r="A131" s="87"/>
      <c r="B131" s="87"/>
      <c r="C131" s="89" t="s">
        <v>400</v>
      </c>
      <c r="D131" s="89"/>
      <c r="E131" s="89"/>
      <c r="F131" s="89"/>
      <c r="G131" s="89"/>
      <c r="H131" s="89"/>
      <c r="I131" s="89" t="s">
        <v>401</v>
      </c>
      <c r="J131" s="89"/>
    </row>
    <row r="132" spans="1:255" hidden="1" outlineLevel="1" x14ac:dyDescent="0.2">
      <c r="A132" s="159"/>
      <c r="B132" s="159"/>
      <c r="C132" s="159"/>
      <c r="D132" s="159"/>
      <c r="E132" s="159"/>
      <c r="F132" s="159"/>
      <c r="G132" s="160" t="s">
        <v>402</v>
      </c>
      <c r="H132" s="159"/>
      <c r="I132" s="159"/>
      <c r="J132" s="159"/>
      <c r="K132" s="132"/>
    </row>
    <row r="133" spans="1:255" hidden="1" outlineLevel="1" x14ac:dyDescent="0.2">
      <c r="A133" s="84" t="s">
        <v>403</v>
      </c>
      <c r="B133" s="84"/>
      <c r="C133" s="90"/>
      <c r="D133" s="90"/>
      <c r="E133" s="90"/>
      <c r="F133" s="90"/>
      <c r="G133" s="85"/>
      <c r="H133" s="85"/>
      <c r="I133" s="90"/>
      <c r="J133" s="90"/>
      <c r="K133" s="132"/>
      <c r="BY133" s="86">
        <f>C133</f>
        <v>0</v>
      </c>
      <c r="BZ133" s="86">
        <f>I133</f>
        <v>0</v>
      </c>
      <c r="IU133" s="18"/>
    </row>
    <row r="134" spans="1:255" s="88" customFormat="1" ht="11.25" hidden="1" outlineLevel="1" x14ac:dyDescent="0.2">
      <c r="A134" s="87"/>
      <c r="B134" s="87"/>
      <c r="C134" s="89" t="s">
        <v>400</v>
      </c>
      <c r="D134" s="89"/>
      <c r="E134" s="89"/>
      <c r="F134" s="89"/>
      <c r="G134" s="89"/>
      <c r="H134" s="89"/>
      <c r="I134" s="89" t="s">
        <v>401</v>
      </c>
      <c r="J134" s="89"/>
    </row>
    <row r="135" spans="1:255" hidden="1" outlineLevel="1" x14ac:dyDescent="0.2">
      <c r="A135" s="159"/>
      <c r="B135" s="159"/>
      <c r="C135" s="159"/>
      <c r="D135" s="159"/>
      <c r="E135" s="159"/>
      <c r="F135" s="159"/>
      <c r="G135" s="160" t="s">
        <v>402</v>
      </c>
      <c r="H135" s="159"/>
      <c r="I135" s="159"/>
      <c r="J135" s="159"/>
      <c r="K135" s="132"/>
    </row>
    <row r="136" spans="1:255" collapsed="1" x14ac:dyDescent="0.2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</row>
    <row r="137" spans="1:255" outlineLevel="1" x14ac:dyDescent="0.2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1:255" outlineLevel="1" x14ac:dyDescent="0.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1:255" outlineLevel="1" x14ac:dyDescent="0.2">
      <c r="A139" s="84" t="s">
        <v>309</v>
      </c>
      <c r="B139" s="84"/>
      <c r="C139" s="90"/>
      <c r="D139" s="90"/>
      <c r="E139" s="90"/>
      <c r="F139" s="90"/>
      <c r="G139" s="85"/>
      <c r="H139" s="85"/>
      <c r="I139" s="90"/>
      <c r="J139" s="90"/>
      <c r="K139" s="132"/>
      <c r="BY139" s="86">
        <f>C139</f>
        <v>0</v>
      </c>
      <c r="BZ139" s="86">
        <f>I139</f>
        <v>0</v>
      </c>
      <c r="IU139" s="18"/>
    </row>
    <row r="140" spans="1:255" s="88" customFormat="1" ht="11.25" outlineLevel="1" x14ac:dyDescent="0.2">
      <c r="A140" s="87"/>
      <c r="B140" s="87"/>
      <c r="C140" s="89" t="s">
        <v>400</v>
      </c>
      <c r="D140" s="89"/>
      <c r="E140" s="89"/>
      <c r="F140" s="89"/>
      <c r="G140" s="89"/>
      <c r="H140" s="89"/>
      <c r="I140" s="89" t="s">
        <v>401</v>
      </c>
      <c r="J140" s="89"/>
    </row>
    <row r="141" spans="1:255" outlineLevel="1" x14ac:dyDescent="0.2">
      <c r="A141" s="159"/>
      <c r="B141" s="159"/>
      <c r="C141" s="159"/>
      <c r="D141" s="159"/>
      <c r="E141" s="159"/>
      <c r="F141" s="159"/>
      <c r="G141" s="160" t="s">
        <v>402</v>
      </c>
      <c r="H141" s="159"/>
      <c r="I141" s="159"/>
      <c r="J141" s="159"/>
      <c r="K141" s="132"/>
    </row>
    <row r="142" spans="1:255" outlineLevel="1" x14ac:dyDescent="0.2">
      <c r="A142" s="84" t="s">
        <v>406</v>
      </c>
      <c r="B142" s="84"/>
      <c r="C142" s="90"/>
      <c r="D142" s="90"/>
      <c r="E142" s="90"/>
      <c r="F142" s="90"/>
      <c r="G142" s="85"/>
      <c r="H142" s="85"/>
      <c r="I142" s="90"/>
      <c r="J142" s="90"/>
      <c r="K142" s="132"/>
      <c r="BY142" s="86">
        <f>C142</f>
        <v>0</v>
      </c>
      <c r="BZ142" s="86">
        <f>I142</f>
        <v>0</v>
      </c>
      <c r="IU142" s="18"/>
    </row>
    <row r="143" spans="1:255" s="88" customFormat="1" ht="11.25" outlineLevel="1" x14ac:dyDescent="0.2">
      <c r="A143" s="87"/>
      <c r="B143" s="87"/>
      <c r="C143" s="89" t="s">
        <v>400</v>
      </c>
      <c r="D143" s="89"/>
      <c r="E143" s="89"/>
      <c r="F143" s="89"/>
      <c r="G143" s="89"/>
      <c r="H143" s="89"/>
      <c r="I143" s="89" t="s">
        <v>401</v>
      </c>
      <c r="J143" s="89"/>
    </row>
    <row r="144" spans="1:255" outlineLevel="1" x14ac:dyDescent="0.2">
      <c r="A144" s="159"/>
      <c r="B144" s="159"/>
      <c r="C144" s="159"/>
      <c r="D144" s="159"/>
      <c r="E144" s="159"/>
      <c r="F144" s="159"/>
      <c r="G144" s="160" t="s">
        <v>402</v>
      </c>
      <c r="H144" s="159"/>
      <c r="I144" s="159"/>
      <c r="J144" s="159"/>
      <c r="K144" s="132"/>
    </row>
    <row r="145" spans="1:255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1:255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Y146" s="18">
        <v>999</v>
      </c>
      <c r="Z146" s="18" t="s">
        <v>404</v>
      </c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</sheetData>
  <mergeCells count="11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7:I57"/>
    <mergeCell ref="J57:K57"/>
    <mergeCell ref="H69:I69"/>
    <mergeCell ref="J69:K69"/>
    <mergeCell ref="H80:I80"/>
    <mergeCell ref="J80:K80"/>
    <mergeCell ref="F41:F44"/>
    <mergeCell ref="G41:G44"/>
    <mergeCell ref="H41:H44"/>
    <mergeCell ref="I41:I44"/>
    <mergeCell ref="J41:J44"/>
    <mergeCell ref="K41:K44"/>
    <mergeCell ref="H107:I107"/>
    <mergeCell ref="J107:K107"/>
    <mergeCell ref="H108:I108"/>
    <mergeCell ref="J108:K108"/>
    <mergeCell ref="H109:I109"/>
    <mergeCell ref="J109:K109"/>
    <mergeCell ref="H90:I90"/>
    <mergeCell ref="J90:K90"/>
    <mergeCell ref="H100:I100"/>
    <mergeCell ref="J100:K100"/>
    <mergeCell ref="H106:I106"/>
    <mergeCell ref="J106:K106"/>
    <mergeCell ref="H113:I113"/>
    <mergeCell ref="J113:K113"/>
    <mergeCell ref="H114:I114"/>
    <mergeCell ref="J114:K114"/>
    <mergeCell ref="H115:I115"/>
    <mergeCell ref="J115:K115"/>
    <mergeCell ref="H110:I110"/>
    <mergeCell ref="J110:K110"/>
    <mergeCell ref="H111:I111"/>
    <mergeCell ref="J111:K111"/>
    <mergeCell ref="H112:I112"/>
    <mergeCell ref="J112:K112"/>
    <mergeCell ref="H119:I119"/>
    <mergeCell ref="J119:K119"/>
    <mergeCell ref="H120:I120"/>
    <mergeCell ref="J120:K120"/>
    <mergeCell ref="H121:I121"/>
    <mergeCell ref="J121:K121"/>
    <mergeCell ref="H116:I116"/>
    <mergeCell ref="J116:K116"/>
    <mergeCell ref="H117:I117"/>
    <mergeCell ref="J117:K117"/>
    <mergeCell ref="H118:I118"/>
    <mergeCell ref="J118:K118"/>
    <mergeCell ref="J125:K125"/>
    <mergeCell ref="J126:K126"/>
    <mergeCell ref="J127:K127"/>
    <mergeCell ref="C130:F130"/>
    <mergeCell ref="I130:J130"/>
    <mergeCell ref="C131:H131"/>
    <mergeCell ref="I131:J131"/>
    <mergeCell ref="H122:I122"/>
    <mergeCell ref="J122:K122"/>
    <mergeCell ref="H123:I123"/>
    <mergeCell ref="J123:K123"/>
    <mergeCell ref="H124:I124"/>
    <mergeCell ref="J124:K124"/>
    <mergeCell ref="C140:H140"/>
    <mergeCell ref="I140:J140"/>
    <mergeCell ref="C142:F142"/>
    <mergeCell ref="I142:J142"/>
    <mergeCell ref="C143:H143"/>
    <mergeCell ref="I143:J143"/>
    <mergeCell ref="C133:F133"/>
    <mergeCell ref="I133:J133"/>
    <mergeCell ref="C134:H134"/>
    <mergeCell ref="I134:J134"/>
    <mergeCell ref="C139:F139"/>
    <mergeCell ref="I139:J139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5"/>
  <sheetViews>
    <sheetView workbookViewId="0">
      <selection activeCell="A171" sqref="A171:AH17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299</v>
      </c>
    </row>
    <row r="6" spans="1:133" x14ac:dyDescent="0.2">
      <c r="G6">
        <v>10</v>
      </c>
      <c r="H6" t="s">
        <v>295</v>
      </c>
    </row>
    <row r="7" spans="1:133" x14ac:dyDescent="0.2">
      <c r="G7">
        <v>2</v>
      </c>
      <c r="H7" t="s">
        <v>296</v>
      </c>
    </row>
    <row r="8" spans="1:133" x14ac:dyDescent="0.2">
      <c r="G8">
        <f>IF((Source!AR77&lt;&gt;'1.Смета.или.Акт'!P107),0,1)</f>
        <v>1</v>
      </c>
      <c r="H8" t="s">
        <v>382</v>
      </c>
    </row>
    <row r="9" spans="1:133" x14ac:dyDescent="0.2">
      <c r="G9" s="11" t="s">
        <v>297</v>
      </c>
      <c r="H9" t="s">
        <v>298</v>
      </c>
    </row>
    <row r="12" spans="1:133" x14ac:dyDescent="0.2">
      <c r="A12" s="1">
        <v>1</v>
      </c>
      <c r="B12" s="1">
        <v>169</v>
      </c>
      <c r="C12" s="1">
        <v>0</v>
      </c>
      <c r="D12" s="1">
        <f>ROW(A106)</f>
        <v>106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B106</f>
        <v>169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</v>
      </c>
      <c r="G18" s="3" t="str">
        <f t="shared" si="0"/>
        <v>ПО Модус</v>
      </c>
      <c r="H18" s="3"/>
      <c r="I18" s="3"/>
      <c r="J18" s="3"/>
      <c r="K18" s="3"/>
      <c r="L18" s="3"/>
      <c r="M18" s="3"/>
      <c r="N18" s="3"/>
      <c r="O18" s="3">
        <f t="shared" ref="O18:AT18" si="1">O106</f>
        <v>292306</v>
      </c>
      <c r="P18" s="3">
        <f t="shared" si="1"/>
        <v>286029</v>
      </c>
      <c r="Q18" s="3">
        <f t="shared" si="1"/>
        <v>387</v>
      </c>
      <c r="R18" s="3">
        <f t="shared" si="1"/>
        <v>55</v>
      </c>
      <c r="S18" s="3">
        <f t="shared" si="1"/>
        <v>5890</v>
      </c>
      <c r="T18" s="3">
        <f t="shared" si="1"/>
        <v>0</v>
      </c>
      <c r="U18" s="3">
        <f t="shared" si="1"/>
        <v>454.82910000000004</v>
      </c>
      <c r="V18" s="3">
        <f t="shared" si="1"/>
        <v>4.4004999999999992</v>
      </c>
      <c r="W18" s="3">
        <f t="shared" si="1"/>
        <v>0</v>
      </c>
      <c r="X18" s="3">
        <f t="shared" si="1"/>
        <v>4139</v>
      </c>
      <c r="Y18" s="3">
        <f t="shared" si="1"/>
        <v>2660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299105</v>
      </c>
      <c r="AS18" s="3">
        <f t="shared" si="1"/>
        <v>286029</v>
      </c>
      <c r="AT18" s="3">
        <f t="shared" si="1"/>
        <v>3371</v>
      </c>
      <c r="AU18" s="3">
        <f t="shared" ref="AU18:BZ18" si="2">AU106</f>
        <v>9705</v>
      </c>
      <c r="AV18" s="3">
        <f t="shared" si="2"/>
        <v>286029</v>
      </c>
      <c r="AW18" s="3">
        <f t="shared" si="2"/>
        <v>286029</v>
      </c>
      <c r="AX18" s="3">
        <f t="shared" si="2"/>
        <v>0</v>
      </c>
      <c r="AY18" s="3">
        <f t="shared" si="2"/>
        <v>286029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DG106</f>
        <v>2257830</v>
      </c>
      <c r="DH18" s="4">
        <f t="shared" si="4"/>
        <v>2145225</v>
      </c>
      <c r="DI18" s="4">
        <f t="shared" si="4"/>
        <v>4838</v>
      </c>
      <c r="DJ18" s="4">
        <f t="shared" si="4"/>
        <v>1005</v>
      </c>
      <c r="DK18" s="4">
        <f t="shared" si="4"/>
        <v>107767</v>
      </c>
      <c r="DL18" s="4">
        <f t="shared" si="4"/>
        <v>0</v>
      </c>
      <c r="DM18" s="4">
        <f t="shared" si="4"/>
        <v>454.82910000000004</v>
      </c>
      <c r="DN18" s="4">
        <f t="shared" si="4"/>
        <v>4.4004999999999992</v>
      </c>
      <c r="DO18" s="4">
        <f t="shared" si="4"/>
        <v>0</v>
      </c>
      <c r="DP18" s="4">
        <f t="shared" si="4"/>
        <v>64125</v>
      </c>
      <c r="DQ18" s="4">
        <f t="shared" si="4"/>
        <v>38919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2360874</v>
      </c>
      <c r="EK18" s="4">
        <f t="shared" si="4"/>
        <v>2145225</v>
      </c>
      <c r="EL18" s="4">
        <f t="shared" si="4"/>
        <v>53656</v>
      </c>
      <c r="EM18" s="4">
        <f t="shared" ref="EM18:FR18" si="5">EM106</f>
        <v>161993</v>
      </c>
      <c r="EN18" s="4">
        <f t="shared" si="5"/>
        <v>2145225</v>
      </c>
      <c r="EO18" s="4">
        <f t="shared" si="5"/>
        <v>2145225</v>
      </c>
      <c r="EP18" s="4">
        <f t="shared" si="5"/>
        <v>0</v>
      </c>
      <c r="EQ18" s="4">
        <f t="shared" si="5"/>
        <v>2145225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ROW(A77)</f>
        <v>77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B77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O77</f>
        <v>292306</v>
      </c>
      <c r="P22" s="3">
        <f t="shared" si="8"/>
        <v>286029</v>
      </c>
      <c r="Q22" s="3">
        <f t="shared" si="8"/>
        <v>387</v>
      </c>
      <c r="R22" s="3">
        <f t="shared" si="8"/>
        <v>55</v>
      </c>
      <c r="S22" s="3">
        <f t="shared" si="8"/>
        <v>5890</v>
      </c>
      <c r="T22" s="3">
        <f t="shared" si="8"/>
        <v>0</v>
      </c>
      <c r="U22" s="3">
        <f t="shared" si="8"/>
        <v>454.82910000000004</v>
      </c>
      <c r="V22" s="3">
        <f t="shared" si="8"/>
        <v>4.4004999999999992</v>
      </c>
      <c r="W22" s="3">
        <f t="shared" si="8"/>
        <v>0</v>
      </c>
      <c r="X22" s="3">
        <f t="shared" si="8"/>
        <v>4139</v>
      </c>
      <c r="Y22" s="3">
        <f t="shared" si="8"/>
        <v>2660</v>
      </c>
      <c r="Z22" s="3">
        <f t="shared" si="8"/>
        <v>0</v>
      </c>
      <c r="AA22" s="3">
        <f t="shared" si="8"/>
        <v>0</v>
      </c>
      <c r="AB22" s="3">
        <f t="shared" si="8"/>
        <v>292306</v>
      </c>
      <c r="AC22" s="3">
        <f t="shared" si="8"/>
        <v>286029</v>
      </c>
      <c r="AD22" s="3">
        <f t="shared" si="8"/>
        <v>387</v>
      </c>
      <c r="AE22" s="3">
        <f t="shared" si="8"/>
        <v>55</v>
      </c>
      <c r="AF22" s="3">
        <f t="shared" si="8"/>
        <v>5890</v>
      </c>
      <c r="AG22" s="3">
        <f t="shared" si="8"/>
        <v>0</v>
      </c>
      <c r="AH22" s="3">
        <f t="shared" si="8"/>
        <v>454.82910000000004</v>
      </c>
      <c r="AI22" s="3">
        <f t="shared" si="8"/>
        <v>4.4004999999999992</v>
      </c>
      <c r="AJ22" s="3">
        <f t="shared" si="8"/>
        <v>0</v>
      </c>
      <c r="AK22" s="3">
        <f t="shared" si="8"/>
        <v>4139</v>
      </c>
      <c r="AL22" s="3">
        <f t="shared" si="8"/>
        <v>2660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299105</v>
      </c>
      <c r="AS22" s="3">
        <f t="shared" si="8"/>
        <v>286029</v>
      </c>
      <c r="AT22" s="3">
        <f t="shared" si="8"/>
        <v>3371</v>
      </c>
      <c r="AU22" s="3">
        <f t="shared" ref="AU22:BZ22" si="9">AU77</f>
        <v>9705</v>
      </c>
      <c r="AV22" s="3">
        <f t="shared" si="9"/>
        <v>286029</v>
      </c>
      <c r="AW22" s="3">
        <f t="shared" si="9"/>
        <v>286029</v>
      </c>
      <c r="AX22" s="3">
        <f t="shared" si="9"/>
        <v>0</v>
      </c>
      <c r="AY22" s="3">
        <f t="shared" si="9"/>
        <v>286029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CA77</f>
        <v>299105</v>
      </c>
      <c r="CB22" s="3">
        <f t="shared" si="10"/>
        <v>286029</v>
      </c>
      <c r="CC22" s="3">
        <f t="shared" si="10"/>
        <v>3371</v>
      </c>
      <c r="CD22" s="3">
        <f t="shared" si="10"/>
        <v>9705</v>
      </c>
      <c r="CE22" s="3">
        <f t="shared" si="10"/>
        <v>286029</v>
      </c>
      <c r="CF22" s="3">
        <f t="shared" si="10"/>
        <v>286029</v>
      </c>
      <c r="CG22" s="3">
        <f t="shared" si="10"/>
        <v>0</v>
      </c>
      <c r="CH22" s="3">
        <f t="shared" si="10"/>
        <v>286029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DG77</f>
        <v>2257830</v>
      </c>
      <c r="DH22" s="4">
        <f t="shared" si="11"/>
        <v>2145225</v>
      </c>
      <c r="DI22" s="4">
        <f t="shared" si="11"/>
        <v>4838</v>
      </c>
      <c r="DJ22" s="4">
        <f t="shared" si="11"/>
        <v>1005</v>
      </c>
      <c r="DK22" s="4">
        <f t="shared" si="11"/>
        <v>107767</v>
      </c>
      <c r="DL22" s="4">
        <f t="shared" si="11"/>
        <v>0</v>
      </c>
      <c r="DM22" s="4">
        <f t="shared" si="11"/>
        <v>454.82910000000004</v>
      </c>
      <c r="DN22" s="4">
        <f t="shared" si="11"/>
        <v>4.4004999999999992</v>
      </c>
      <c r="DO22" s="4">
        <f t="shared" si="11"/>
        <v>0</v>
      </c>
      <c r="DP22" s="4">
        <f t="shared" si="11"/>
        <v>64125</v>
      </c>
      <c r="DQ22" s="4">
        <f t="shared" si="11"/>
        <v>38919</v>
      </c>
      <c r="DR22" s="4">
        <f t="shared" si="11"/>
        <v>0</v>
      </c>
      <c r="DS22" s="4">
        <f t="shared" si="11"/>
        <v>0</v>
      </c>
      <c r="DT22" s="4">
        <f t="shared" si="11"/>
        <v>2257830</v>
      </c>
      <c r="DU22" s="4">
        <f t="shared" si="11"/>
        <v>2145225</v>
      </c>
      <c r="DV22" s="4">
        <f t="shared" si="11"/>
        <v>4838</v>
      </c>
      <c r="DW22" s="4">
        <f t="shared" si="11"/>
        <v>1005</v>
      </c>
      <c r="DX22" s="4">
        <f t="shared" si="11"/>
        <v>107767</v>
      </c>
      <c r="DY22" s="4">
        <f t="shared" si="11"/>
        <v>0</v>
      </c>
      <c r="DZ22" s="4">
        <f t="shared" si="11"/>
        <v>454.82910000000004</v>
      </c>
      <c r="EA22" s="4">
        <f t="shared" si="11"/>
        <v>4.4004999999999992</v>
      </c>
      <c r="EB22" s="4">
        <f t="shared" si="11"/>
        <v>0</v>
      </c>
      <c r="EC22" s="4">
        <f t="shared" si="11"/>
        <v>64125</v>
      </c>
      <c r="ED22" s="4">
        <f t="shared" si="11"/>
        <v>38919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2360874</v>
      </c>
      <c r="EK22" s="4">
        <f t="shared" si="11"/>
        <v>2145225</v>
      </c>
      <c r="EL22" s="4">
        <f t="shared" si="11"/>
        <v>53656</v>
      </c>
      <c r="EM22" s="4">
        <f t="shared" ref="EM22:FR22" si="12">EM77</f>
        <v>161993</v>
      </c>
      <c r="EN22" s="4">
        <f t="shared" si="12"/>
        <v>2145225</v>
      </c>
      <c r="EO22" s="4">
        <f t="shared" si="12"/>
        <v>2145225</v>
      </c>
      <c r="EP22" s="4">
        <f t="shared" si="12"/>
        <v>0</v>
      </c>
      <c r="EQ22" s="4">
        <f t="shared" si="12"/>
        <v>2145225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FS77</f>
        <v>2360874</v>
      </c>
      <c r="FT22" s="4">
        <f t="shared" si="13"/>
        <v>2145225</v>
      </c>
      <c r="FU22" s="4">
        <f t="shared" si="13"/>
        <v>53656</v>
      </c>
      <c r="FV22" s="4">
        <f t="shared" si="13"/>
        <v>161993</v>
      </c>
      <c r="FW22" s="4">
        <f t="shared" si="13"/>
        <v>2145225</v>
      </c>
      <c r="FX22" s="4">
        <f t="shared" si="13"/>
        <v>2145225</v>
      </c>
      <c r="FY22" s="4">
        <f t="shared" si="13"/>
        <v>0</v>
      </c>
      <c r="FZ22" s="4">
        <f t="shared" si="13"/>
        <v>2145225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ROW(EtalonRes!A7)</f>
        <v>7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</v>
      </c>
      <c r="J24" s="2">
        <v>0</v>
      </c>
      <c r="K24" s="2"/>
      <c r="L24" s="2"/>
      <c r="M24" s="2"/>
      <c r="N24" s="2"/>
      <c r="O24" s="2">
        <f t="shared" ref="O24:O55" si="14">ROUND(CP24,0)</f>
        <v>141</v>
      </c>
      <c r="P24" s="2">
        <f t="shared" ref="P24:P55" si="15">ROUND(CQ24*I24,0)</f>
        <v>0</v>
      </c>
      <c r="Q24" s="2">
        <f t="shared" ref="Q24:Q55" si="16">ROUND(CR24*I24,0)</f>
        <v>53</v>
      </c>
      <c r="R24" s="2">
        <f t="shared" ref="R24:R55" si="17">ROUND(CS24*I24,0)</f>
        <v>8</v>
      </c>
      <c r="S24" s="2">
        <f t="shared" ref="S24:S55" si="18">ROUND(CT24*I24,0)</f>
        <v>88</v>
      </c>
      <c r="T24" s="2">
        <f t="shared" ref="T24:T55" si="19">ROUND(CU24*I24,0)</f>
        <v>0</v>
      </c>
      <c r="U24" s="2">
        <f t="shared" ref="U24:U55" si="20">CV24*I24</f>
        <v>8.98</v>
      </c>
      <c r="V24" s="2">
        <f t="shared" ref="V24:V55" si="21">CW24*I24</f>
        <v>0.6</v>
      </c>
      <c r="W24" s="2">
        <f t="shared" ref="W24:W55" si="22">ROUND(CX24*I24,0)</f>
        <v>0</v>
      </c>
      <c r="X24" s="2">
        <f t="shared" ref="X24:X55" si="23">ROUND(CY24,0)</f>
        <v>77</v>
      </c>
      <c r="Y24" s="2">
        <f t="shared" ref="Y24:Y55" si="24">ROUND(CZ24,0)</f>
        <v>58</v>
      </c>
      <c r="Z24" s="2"/>
      <c r="AA24" s="2">
        <v>34649576</v>
      </c>
      <c r="AB24" s="2">
        <f t="shared" ref="AB24:AB55" si="25">ROUND((AC24+AD24+AF24),2)</f>
        <v>70.48</v>
      </c>
      <c r="AC24" s="2">
        <f>ROUND((ES24+(SUM(SmtRes!BC1:'SmtRes'!BC6)+SUM(EtalonRes!AL1:'EtalonRes'!AL7))),2)</f>
        <v>0</v>
      </c>
      <c r="AD24" s="2">
        <f t="shared" ref="AD24:AD55" si="26">ROUND((((ET24)-(EU24))+AE24),2)</f>
        <v>26.66</v>
      </c>
      <c r="AE24" s="2">
        <f t="shared" ref="AE24:AE55" si="27">ROUND((EU24),2)</f>
        <v>3.77</v>
      </c>
      <c r="AF24" s="2">
        <f t="shared" ref="AF24:AF55" si="28">ROUND((EV24),2)</f>
        <v>43.82</v>
      </c>
      <c r="AG24" s="2">
        <f t="shared" ref="AG24:AG55" si="29">ROUND((AP24),2)</f>
        <v>0</v>
      </c>
      <c r="AH24" s="2">
        <f t="shared" ref="AH24:AH55" si="30">(EW24)</f>
        <v>4.49</v>
      </c>
      <c r="AI24" s="2">
        <f t="shared" ref="AI24:AI55" si="31">(EX24)</f>
        <v>0.3</v>
      </c>
      <c r="AJ24" s="2">
        <f t="shared" ref="AJ24:AJ55" si="32">ROUND((AS24),2)</f>
        <v>0</v>
      </c>
      <c r="AK24" s="2">
        <v>81.17</v>
      </c>
      <c r="AL24" s="2">
        <v>10.69</v>
      </c>
      <c r="AM24" s="2">
        <v>26.66</v>
      </c>
      <c r="AN24" s="2">
        <v>3.77</v>
      </c>
      <c r="AO24" s="2">
        <v>43.82</v>
      </c>
      <c r="AP24" s="2">
        <v>0</v>
      </c>
      <c r="AQ24" s="2">
        <v>4.49</v>
      </c>
      <c r="AR24" s="2">
        <v>0.3</v>
      </c>
      <c r="AS24" s="2">
        <v>0</v>
      </c>
      <c r="AT24" s="2">
        <v>80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2</v>
      </c>
      <c r="BJ24" s="2" t="s">
        <v>18</v>
      </c>
      <c r="BK24" s="2"/>
      <c r="BL24" s="2"/>
      <c r="BM24" s="2">
        <v>111001</v>
      </c>
      <c r="BN24" s="2">
        <v>0</v>
      </c>
      <c r="BO24" s="2" t="s">
        <v>6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80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141</v>
      </c>
      <c r="CQ24" s="2">
        <f t="shared" ref="CQ24:CQ55" si="34">AC24*BC24</f>
        <v>0</v>
      </c>
      <c r="CR24" s="2">
        <f t="shared" ref="CR24:CR55" si="35">AD24*BB24</f>
        <v>26.66</v>
      </c>
      <c r="CS24" s="2">
        <f t="shared" ref="CS24:CS55" si="36">AE24*BS24</f>
        <v>3.77</v>
      </c>
      <c r="CT24" s="2">
        <f t="shared" ref="CT24:CT55" si="37">AF24*BA24</f>
        <v>43.82</v>
      </c>
      <c r="CU24" s="2">
        <f t="shared" ref="CU24:CU55" si="38">AG24</f>
        <v>0</v>
      </c>
      <c r="CV24" s="2">
        <f t="shared" ref="CV24:CV55" si="39">AH24</f>
        <v>4.49</v>
      </c>
      <c r="CW24" s="2">
        <f t="shared" ref="CW24:CW55" si="40">AI24</f>
        <v>0.3</v>
      </c>
      <c r="CX24" s="2">
        <f t="shared" ref="CX24:CX55" si="41">AJ24</f>
        <v>0</v>
      </c>
      <c r="CY24" s="2">
        <f t="shared" ref="CY24:CY55" si="42">(((S24+(R24*IF(0,0,1)))*AT24)/100)</f>
        <v>76.8</v>
      </c>
      <c r="CZ24" s="2">
        <f t="shared" ref="CZ24:CZ55" si="43">(((S24+(R24*IF(0,0,1)))*AU24)/100)</f>
        <v>57.6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32653247</v>
      </c>
      <c r="EF24" s="2">
        <v>2</v>
      </c>
      <c r="EG24" s="2" t="s">
        <v>19</v>
      </c>
      <c r="EH24" s="2">
        <v>0</v>
      </c>
      <c r="EI24" s="2" t="s">
        <v>6</v>
      </c>
      <c r="EJ24" s="2">
        <v>2</v>
      </c>
      <c r="EK24" s="2">
        <v>111001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81.17</v>
      </c>
      <c r="ES24" s="2">
        <v>10.69</v>
      </c>
      <c r="ET24" s="2">
        <v>26.66</v>
      </c>
      <c r="EU24" s="2">
        <v>3.77</v>
      </c>
      <c r="EV24" s="2">
        <v>43.82</v>
      </c>
      <c r="EW24" s="2">
        <v>4.49</v>
      </c>
      <c r="EX24" s="2">
        <v>0.3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80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964818908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276</v>
      </c>
      <c r="GN24" s="2">
        <f t="shared" ref="GN24:GN55" si="47">IF(OR(BI24=0,BI24=1),ROUND(O24+X24+Y24+GK24,0),0)</f>
        <v>0</v>
      </c>
      <c r="GO24" s="2">
        <f t="shared" ref="GO24:GO55" si="48">IF(BI24=2,ROUND(O24+X24+Y24+GK24,0),0)</f>
        <v>276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ROW(EtalonRes!A14)</f>
        <v>14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</v>
      </c>
      <c r="J25">
        <v>0</v>
      </c>
      <c r="O25">
        <f t="shared" si="14"/>
        <v>2271</v>
      </c>
      <c r="P25">
        <f t="shared" si="15"/>
        <v>0</v>
      </c>
      <c r="Q25">
        <f t="shared" si="16"/>
        <v>667</v>
      </c>
      <c r="R25">
        <f t="shared" si="17"/>
        <v>138</v>
      </c>
      <c r="S25">
        <f t="shared" si="18"/>
        <v>1604</v>
      </c>
      <c r="T25">
        <f t="shared" si="19"/>
        <v>0</v>
      </c>
      <c r="U25">
        <f t="shared" si="20"/>
        <v>8.98</v>
      </c>
      <c r="V25">
        <f t="shared" si="21"/>
        <v>0.6</v>
      </c>
      <c r="W25">
        <f t="shared" si="22"/>
        <v>0</v>
      </c>
      <c r="X25">
        <f t="shared" si="23"/>
        <v>1185</v>
      </c>
      <c r="Y25">
        <f t="shared" si="24"/>
        <v>836</v>
      </c>
      <c r="AA25">
        <v>34649577</v>
      </c>
      <c r="AB25">
        <f t="shared" si="25"/>
        <v>70.48</v>
      </c>
      <c r="AC25">
        <f>ROUND((ES25+(SUM(SmtRes!BC7:'SmtRes'!BC12)+SUM(EtalonRes!AL8:'EtalonRes'!AL14))),2)</f>
        <v>0</v>
      </c>
      <c r="AD25">
        <f t="shared" si="26"/>
        <v>26.66</v>
      </c>
      <c r="AE25">
        <f t="shared" si="27"/>
        <v>3.77</v>
      </c>
      <c r="AF25">
        <f t="shared" si="28"/>
        <v>43.82</v>
      </c>
      <c r="AG25">
        <f t="shared" si="29"/>
        <v>0</v>
      </c>
      <c r="AH25">
        <f t="shared" si="30"/>
        <v>4.49</v>
      </c>
      <c r="AI25">
        <f t="shared" si="31"/>
        <v>0.3</v>
      </c>
      <c r="AJ25">
        <f t="shared" si="32"/>
        <v>0</v>
      </c>
      <c r="AK25">
        <f>AL25+AM25+AO25</f>
        <v>81.17</v>
      </c>
      <c r="AL25">
        <v>10.69</v>
      </c>
      <c r="AM25" s="54">
        <f>'1.Смета.или.Акт'!F48</f>
        <v>26.66</v>
      </c>
      <c r="AN25" s="54">
        <f>'1.Смета.или.Акт'!F49</f>
        <v>3.77</v>
      </c>
      <c r="AO25" s="54">
        <f>'1.Смета.или.Акт'!F47</f>
        <v>43.82</v>
      </c>
      <c r="AP25">
        <v>0</v>
      </c>
      <c r="AQ25">
        <f>'1.Смета.или.Акт'!E52</f>
        <v>4.49</v>
      </c>
      <c r="AR25">
        <v>0.3</v>
      </c>
      <c r="AS25">
        <v>0</v>
      </c>
      <c r="AT25">
        <v>68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2</v>
      </c>
      <c r="BJ25" t="s">
        <v>18</v>
      </c>
      <c r="BM25">
        <v>111001</v>
      </c>
      <c r="BN25">
        <v>0</v>
      </c>
      <c r="BO25" t="s">
        <v>6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80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2271</v>
      </c>
      <c r="CQ25">
        <f t="shared" si="34"/>
        <v>0</v>
      </c>
      <c r="CR25">
        <f t="shared" si="35"/>
        <v>333.25</v>
      </c>
      <c r="CS25">
        <f t="shared" si="36"/>
        <v>68.991</v>
      </c>
      <c r="CT25">
        <f t="shared" si="37"/>
        <v>801.90600000000006</v>
      </c>
      <c r="CU25">
        <f t="shared" si="38"/>
        <v>0</v>
      </c>
      <c r="CV25">
        <f t="shared" si="39"/>
        <v>4.49</v>
      </c>
      <c r="CW25">
        <f t="shared" si="40"/>
        <v>0.3</v>
      </c>
      <c r="CX25">
        <f t="shared" si="41"/>
        <v>0</v>
      </c>
      <c r="CY25">
        <f t="shared" si="42"/>
        <v>1184.56</v>
      </c>
      <c r="CZ25">
        <f t="shared" si="43"/>
        <v>836.16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КОМПЛ</v>
      </c>
      <c r="DX25">
        <v>1</v>
      </c>
      <c r="EE25">
        <v>32653247</v>
      </c>
      <c r="EF25">
        <v>2</v>
      </c>
      <c r="EG25" t="s">
        <v>19</v>
      </c>
      <c r="EH25">
        <v>0</v>
      </c>
      <c r="EI25" t="s">
        <v>6</v>
      </c>
      <c r="EJ25">
        <v>2</v>
      </c>
      <c r="EK25">
        <v>111001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81.17</v>
      </c>
      <c r="ES25">
        <v>10.69</v>
      </c>
      <c r="ET25" s="54">
        <f>'1.Смета.или.Акт'!F48</f>
        <v>26.66</v>
      </c>
      <c r="EU25" s="54">
        <f>'1.Смета.или.Акт'!F49</f>
        <v>3.77</v>
      </c>
      <c r="EV25" s="54">
        <f>'1.Смета.или.Акт'!F47</f>
        <v>43.82</v>
      </c>
      <c r="EW25">
        <f>'1.Смета.или.Акт'!E52</f>
        <v>4.49</v>
      </c>
      <c r="EX25">
        <v>0.3</v>
      </c>
      <c r="EY25">
        <v>1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80</v>
      </c>
      <c r="FY25">
        <v>60</v>
      </c>
      <c r="GA25" t="s">
        <v>6</v>
      </c>
      <c r="GD25">
        <v>0</v>
      </c>
      <c r="GF25">
        <v>964818908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4292</v>
      </c>
      <c r="GN25">
        <f t="shared" si="47"/>
        <v>0</v>
      </c>
      <c r="GO25">
        <f t="shared" si="48"/>
        <v>4292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5</v>
      </c>
      <c r="D26" s="2"/>
      <c r="E26" s="2" t="s">
        <v>24</v>
      </c>
      <c r="F26" s="2" t="s">
        <v>25</v>
      </c>
      <c r="G26" s="2" t="s">
        <v>26</v>
      </c>
      <c r="H26" s="2" t="s">
        <v>27</v>
      </c>
      <c r="I26" s="2">
        <f>I24*J26</f>
        <v>1</v>
      </c>
      <c r="J26" s="2">
        <v>0.5</v>
      </c>
      <c r="K26" s="2"/>
      <c r="L26" s="2"/>
      <c r="M26" s="2"/>
      <c r="N26" s="2"/>
      <c r="O26" s="2">
        <f t="shared" si="14"/>
        <v>16384</v>
      </c>
      <c r="P26" s="2">
        <f t="shared" si="15"/>
        <v>16384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34649576</v>
      </c>
      <c r="AB26" s="2">
        <f t="shared" si="25"/>
        <v>16384.18</v>
      </c>
      <c r="AC26" s="2">
        <f>ROUND((ES26),2)</f>
        <v>16384.18</v>
      </c>
      <c r="AD26" s="2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  <c r="AH26" s="2">
        <f t="shared" si="30"/>
        <v>0</v>
      </c>
      <c r="AI26" s="2">
        <f t="shared" si="31"/>
        <v>0</v>
      </c>
      <c r="AJ26" s="2">
        <f t="shared" si="32"/>
        <v>0</v>
      </c>
      <c r="AK26" s="2">
        <v>16384.18</v>
      </c>
      <c r="AL26" s="2">
        <v>16384.18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28</v>
      </c>
      <c r="BK26" s="2"/>
      <c r="BL26" s="2"/>
      <c r="BM26" s="2">
        <v>500001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0</v>
      </c>
      <c r="CA26" s="2">
        <v>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16384</v>
      </c>
      <c r="CQ26" s="2">
        <f t="shared" si="34"/>
        <v>16384.18</v>
      </c>
      <c r="CR26" s="2">
        <f t="shared" si="35"/>
        <v>0</v>
      </c>
      <c r="CS26" s="2">
        <f t="shared" si="36"/>
        <v>0</v>
      </c>
      <c r="CT26" s="2">
        <f t="shared" si="37"/>
        <v>0</v>
      </c>
      <c r="CU26" s="2">
        <f t="shared" si="38"/>
        <v>0</v>
      </c>
      <c r="CV26" s="2">
        <f t="shared" si="39"/>
        <v>0</v>
      </c>
      <c r="CW26" s="2">
        <f t="shared" si="40"/>
        <v>0</v>
      </c>
      <c r="CX26" s="2">
        <f t="shared" si="41"/>
        <v>0</v>
      </c>
      <c r="CY26" s="2">
        <f t="shared" si="42"/>
        <v>0</v>
      </c>
      <c r="CZ26" s="2">
        <f t="shared" si="43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1010</v>
      </c>
      <c r="DV26" s="2" t="s">
        <v>27</v>
      </c>
      <c r="DW26" s="2" t="s">
        <v>27</v>
      </c>
      <c r="DX26" s="2">
        <v>1</v>
      </c>
      <c r="DY26" s="2"/>
      <c r="DZ26" s="2"/>
      <c r="EA26" s="2"/>
      <c r="EB26" s="2"/>
      <c r="EC26" s="2"/>
      <c r="ED26" s="2"/>
      <c r="EE26" s="2">
        <v>32653291</v>
      </c>
      <c r="EF26" s="2">
        <v>20</v>
      </c>
      <c r="EG26" s="2" t="s">
        <v>29</v>
      </c>
      <c r="EH26" s="2">
        <v>0</v>
      </c>
      <c r="EI26" s="2" t="s">
        <v>6</v>
      </c>
      <c r="EJ26" s="2">
        <v>1</v>
      </c>
      <c r="EK26" s="2">
        <v>500001</v>
      </c>
      <c r="EL26" s="2" t="s">
        <v>30</v>
      </c>
      <c r="EM26" s="2" t="s">
        <v>31</v>
      </c>
      <c r="EN26" s="2"/>
      <c r="EO26" s="2" t="s">
        <v>6</v>
      </c>
      <c r="EP26" s="2"/>
      <c r="EQ26" s="2">
        <v>0</v>
      </c>
      <c r="ER26" s="2">
        <v>26.94</v>
      </c>
      <c r="ES26" s="2">
        <v>16384.18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0</v>
      </c>
      <c r="FY26" s="2">
        <v>0</v>
      </c>
      <c r="FZ26" s="2"/>
      <c r="GA26" s="2" t="s">
        <v>32</v>
      </c>
      <c r="GB26" s="2"/>
      <c r="GC26" s="2"/>
      <c r="GD26" s="2">
        <v>0</v>
      </c>
      <c r="GE26" s="2"/>
      <c r="GF26" s="2">
        <v>17036702</v>
      </c>
      <c r="GG26" s="2">
        <v>2</v>
      </c>
      <c r="GH26" s="2">
        <v>4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16384</v>
      </c>
      <c r="GN26" s="2">
        <f t="shared" si="47"/>
        <v>16384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2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11</v>
      </c>
      <c r="E27" t="s">
        <v>24</v>
      </c>
      <c r="F27" t="str">
        <f>'1.Смета.или.Акт'!B53</f>
        <v>01.7.15.03-0032</v>
      </c>
      <c r="G27" t="str">
        <f>'1.Смета.или.Акт'!C53</f>
        <v>Выносной блок питания для ORION OLW-5550</v>
      </c>
      <c r="H27" t="s">
        <v>27</v>
      </c>
      <c r="I27">
        <f>I25*J27</f>
        <v>1</v>
      </c>
      <c r="J27">
        <v>0.5</v>
      </c>
      <c r="O27">
        <f t="shared" si="14"/>
        <v>122881</v>
      </c>
      <c r="P27">
        <f t="shared" si="15"/>
        <v>122881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34649577</v>
      </c>
      <c r="AB27">
        <f t="shared" si="25"/>
        <v>16384.18</v>
      </c>
      <c r="AC27">
        <f>ROUND((ES27),2)</f>
        <v>16384.18</v>
      </c>
      <c r="AD27">
        <f t="shared" si="26"/>
        <v>0</v>
      </c>
      <c r="AE27">
        <f t="shared" si="27"/>
        <v>0</v>
      </c>
      <c r="AF27">
        <f t="shared" si="28"/>
        <v>0</v>
      </c>
      <c r="AG27">
        <f t="shared" si="29"/>
        <v>0</v>
      </c>
      <c r="AH27">
        <f t="shared" si="30"/>
        <v>0</v>
      </c>
      <c r="AI27">
        <f t="shared" si="31"/>
        <v>0</v>
      </c>
      <c r="AJ27">
        <f t="shared" si="32"/>
        <v>0</v>
      </c>
      <c r="AK27">
        <v>16384.18</v>
      </c>
      <c r="AL27" s="54">
        <f>'1.Смета.или.Акт'!F53</f>
        <v>16384.18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Z27">
        <v>1</v>
      </c>
      <c r="BA27">
        <v>1</v>
      </c>
      <c r="BB27">
        <v>1</v>
      </c>
      <c r="BC27">
        <f>'1.Смета.или.Акт'!J53</f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28</v>
      </c>
      <c r="BM27">
        <v>500001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0</v>
      </c>
      <c r="CA27">
        <v>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122881</v>
      </c>
      <c r="CQ27">
        <f t="shared" si="34"/>
        <v>122881.35</v>
      </c>
      <c r="CR27">
        <f t="shared" si="35"/>
        <v>0</v>
      </c>
      <c r="CS27">
        <f t="shared" si="36"/>
        <v>0</v>
      </c>
      <c r="CT27">
        <f t="shared" si="37"/>
        <v>0</v>
      </c>
      <c r="CU27">
        <f t="shared" si="38"/>
        <v>0</v>
      </c>
      <c r="CV27">
        <f t="shared" si="39"/>
        <v>0</v>
      </c>
      <c r="CW27">
        <f t="shared" si="40"/>
        <v>0</v>
      </c>
      <c r="CX27">
        <f t="shared" si="41"/>
        <v>0</v>
      </c>
      <c r="CY27">
        <f t="shared" si="42"/>
        <v>0</v>
      </c>
      <c r="CZ27">
        <f t="shared" si="43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1010</v>
      </c>
      <c r="DV27" t="s">
        <v>27</v>
      </c>
      <c r="DW27" t="str">
        <f>'1.Смета.или.Акт'!D53</f>
        <v>шт.</v>
      </c>
      <c r="DX27">
        <v>1</v>
      </c>
      <c r="EE27">
        <v>32653291</v>
      </c>
      <c r="EF27">
        <v>20</v>
      </c>
      <c r="EG27" t="s">
        <v>29</v>
      </c>
      <c r="EH27">
        <v>0</v>
      </c>
      <c r="EI27" t="s">
        <v>6</v>
      </c>
      <c r="EJ27">
        <v>1</v>
      </c>
      <c r="EK27">
        <v>500001</v>
      </c>
      <c r="EL27" t="s">
        <v>30</v>
      </c>
      <c r="EM27" t="s">
        <v>31</v>
      </c>
      <c r="EO27" t="s">
        <v>6</v>
      </c>
      <c r="EQ27">
        <v>0</v>
      </c>
      <c r="ER27">
        <v>17808.89</v>
      </c>
      <c r="ES27" s="54">
        <f>'1.Смета.или.Акт'!F53</f>
        <v>16384.18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5</v>
      </c>
      <c r="FC27">
        <v>0</v>
      </c>
      <c r="FD27">
        <v>18</v>
      </c>
      <c r="FF27">
        <v>122881.36</v>
      </c>
      <c r="FQ27">
        <v>0</v>
      </c>
      <c r="FR27">
        <f t="shared" si="44"/>
        <v>0</v>
      </c>
      <c r="FS27">
        <v>0</v>
      </c>
      <c r="FX27">
        <v>0</v>
      </c>
      <c r="FY27">
        <v>0</v>
      </c>
      <c r="GA27" t="s">
        <v>32</v>
      </c>
      <c r="GD27">
        <v>0</v>
      </c>
      <c r="GF27">
        <v>17036702</v>
      </c>
      <c r="GG27">
        <v>2</v>
      </c>
      <c r="GH27">
        <v>3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122881</v>
      </c>
      <c r="GN27">
        <f t="shared" si="47"/>
        <v>122881</v>
      </c>
      <c r="GO27">
        <f t="shared" si="48"/>
        <v>0</v>
      </c>
      <c r="GP27">
        <f t="shared" si="49"/>
        <v>0</v>
      </c>
      <c r="GR27">
        <v>1</v>
      </c>
      <c r="GS27">
        <v>1</v>
      </c>
      <c r="GT27">
        <v>0</v>
      </c>
      <c r="GU27" t="s">
        <v>6</v>
      </c>
      <c r="GV27">
        <f t="shared" si="50"/>
        <v>0</v>
      </c>
      <c r="GW27">
        <v>1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6</v>
      </c>
      <c r="D28" s="2"/>
      <c r="E28" s="2" t="s">
        <v>33</v>
      </c>
      <c r="F28" s="2" t="s">
        <v>34</v>
      </c>
      <c r="G28" s="2" t="s">
        <v>35</v>
      </c>
      <c r="H28" s="2" t="s">
        <v>27</v>
      </c>
      <c r="I28" s="2">
        <f>I24*J28</f>
        <v>1</v>
      </c>
      <c r="J28" s="2">
        <v>0.5</v>
      </c>
      <c r="K28" s="2"/>
      <c r="L28" s="2"/>
      <c r="M28" s="2"/>
      <c r="N28" s="2"/>
      <c r="O28" s="2">
        <f t="shared" si="14"/>
        <v>24237</v>
      </c>
      <c r="P28" s="2">
        <f t="shared" si="15"/>
        <v>24237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34649576</v>
      </c>
      <c r="AB28" s="2">
        <f t="shared" si="25"/>
        <v>24237.29</v>
      </c>
      <c r="AC28" s="2">
        <f>ROUND((ES28),2)</f>
        <v>24237.29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24237.29</v>
      </c>
      <c r="AL28" s="2">
        <v>24237.29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106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6</v>
      </c>
      <c r="BK28" s="2"/>
      <c r="BL28" s="2"/>
      <c r="BM28" s="2">
        <v>0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106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24237</v>
      </c>
      <c r="CQ28" s="2">
        <f t="shared" si="34"/>
        <v>24237.29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27</v>
      </c>
      <c r="DW28" s="2" t="s">
        <v>27</v>
      </c>
      <c r="DX28" s="2">
        <v>1</v>
      </c>
      <c r="DY28" s="2"/>
      <c r="DZ28" s="2"/>
      <c r="EA28" s="2"/>
      <c r="EB28" s="2"/>
      <c r="EC28" s="2"/>
      <c r="ED28" s="2"/>
      <c r="EE28" s="2">
        <v>32653299</v>
      </c>
      <c r="EF28" s="2">
        <v>20</v>
      </c>
      <c r="EG28" s="2" t="s">
        <v>29</v>
      </c>
      <c r="EH28" s="2">
        <v>0</v>
      </c>
      <c r="EI28" s="2" t="s">
        <v>6</v>
      </c>
      <c r="EJ28" s="2">
        <v>1</v>
      </c>
      <c r="EK28" s="2">
        <v>0</v>
      </c>
      <c r="EL28" s="2" t="s">
        <v>36</v>
      </c>
      <c r="EM28" s="2" t="s">
        <v>37</v>
      </c>
      <c r="EN28" s="2"/>
      <c r="EO28" s="2" t="s">
        <v>6</v>
      </c>
      <c r="EP28" s="2"/>
      <c r="EQ28" s="2">
        <v>0</v>
      </c>
      <c r="ER28" s="2">
        <v>0</v>
      </c>
      <c r="ES28" s="2">
        <v>24237.29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106</v>
      </c>
      <c r="FY28" s="2">
        <v>65</v>
      </c>
      <c r="FZ28" s="2"/>
      <c r="GA28" s="2" t="s">
        <v>38</v>
      </c>
      <c r="GB28" s="2"/>
      <c r="GC28" s="2"/>
      <c r="GD28" s="2">
        <v>0</v>
      </c>
      <c r="GE28" s="2"/>
      <c r="GF28" s="2">
        <v>1652773676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24237</v>
      </c>
      <c r="GN28" s="2">
        <f t="shared" si="47"/>
        <v>24237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12</v>
      </c>
      <c r="E29" t="s">
        <v>33</v>
      </c>
      <c r="F29" t="str">
        <f>'1.Смета.или.Акт'!B55</f>
        <v>999-0005</v>
      </c>
      <c r="G29" t="str">
        <f>'1.Смета.или.Акт'!C55</f>
        <v>Модуль управления изоброжением для ORION OLW-5550</v>
      </c>
      <c r="H29" t="s">
        <v>27</v>
      </c>
      <c r="I29">
        <f>I25*J29</f>
        <v>1</v>
      </c>
      <c r="J29">
        <v>0.5</v>
      </c>
      <c r="O29">
        <f t="shared" si="14"/>
        <v>181780</v>
      </c>
      <c r="P29">
        <f t="shared" si="15"/>
        <v>181780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34649577</v>
      </c>
      <c r="AB29">
        <f t="shared" si="25"/>
        <v>24237.29</v>
      </c>
      <c r="AC29">
        <f>ROUND((ES29),2)</f>
        <v>24237.29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24237.29</v>
      </c>
      <c r="AL29" s="54">
        <f>'1.Смета.или.Акт'!F55</f>
        <v>24237.29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90</v>
      </c>
      <c r="AU29">
        <v>52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'1.Смета.или.Акт'!J55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6</v>
      </c>
      <c r="BM29">
        <v>0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106</v>
      </c>
      <c r="CA29">
        <v>65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181780</v>
      </c>
      <c r="CQ29">
        <f t="shared" si="34"/>
        <v>181779.67500000002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27</v>
      </c>
      <c r="DW29" t="str">
        <f>'1.Смета.или.Акт'!D55</f>
        <v>шт.</v>
      </c>
      <c r="DX29">
        <v>1</v>
      </c>
      <c r="EE29">
        <v>32653299</v>
      </c>
      <c r="EF29">
        <v>20</v>
      </c>
      <c r="EG29" t="s">
        <v>29</v>
      </c>
      <c r="EH29">
        <v>0</v>
      </c>
      <c r="EI29" t="s">
        <v>6</v>
      </c>
      <c r="EJ29">
        <v>1</v>
      </c>
      <c r="EK29">
        <v>0</v>
      </c>
      <c r="EL29" t="s">
        <v>36</v>
      </c>
      <c r="EM29" t="s">
        <v>37</v>
      </c>
      <c r="EO29" t="s">
        <v>6</v>
      </c>
      <c r="EQ29">
        <v>0</v>
      </c>
      <c r="ER29">
        <v>26344.880000000001</v>
      </c>
      <c r="ES29" s="54">
        <f>'1.Смета.или.Акт'!F55</f>
        <v>24237.29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181779.66</v>
      </c>
      <c r="FQ29">
        <v>0</v>
      </c>
      <c r="FR29">
        <f t="shared" si="44"/>
        <v>0</v>
      </c>
      <c r="FS29">
        <v>0</v>
      </c>
      <c r="FV29" t="s">
        <v>22</v>
      </c>
      <c r="FW29" t="s">
        <v>23</v>
      </c>
      <c r="FX29">
        <v>106</v>
      </c>
      <c r="FY29">
        <v>65</v>
      </c>
      <c r="GA29" t="s">
        <v>38</v>
      </c>
      <c r="GD29">
        <v>0</v>
      </c>
      <c r="GF29">
        <v>1652773676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181780</v>
      </c>
      <c r="GN29">
        <f t="shared" si="47"/>
        <v>181780</v>
      </c>
      <c r="GO29">
        <f t="shared" si="48"/>
        <v>0</v>
      </c>
      <c r="GP29">
        <f t="shared" si="49"/>
        <v>0</v>
      </c>
      <c r="GR29">
        <v>1</v>
      </c>
      <c r="GS29">
        <v>1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ROW(SmtRes!A16)</f>
        <v>16</v>
      </c>
      <c r="D30" s="2">
        <f>ROW(EtalonRes!A17)</f>
        <v>17</v>
      </c>
      <c r="E30" s="2" t="s">
        <v>39</v>
      </c>
      <c r="F30" s="2" t="s">
        <v>40</v>
      </c>
      <c r="G30" s="2" t="s">
        <v>41</v>
      </c>
      <c r="H30" s="2" t="s">
        <v>42</v>
      </c>
      <c r="I30" s="2">
        <f>'1.Смета.или.Акт'!E58</f>
        <v>5</v>
      </c>
      <c r="J30" s="2">
        <v>0</v>
      </c>
      <c r="K30" s="2"/>
      <c r="L30" s="2"/>
      <c r="M30" s="2"/>
      <c r="N30" s="2"/>
      <c r="O30" s="2">
        <f t="shared" si="14"/>
        <v>26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26</v>
      </c>
      <c r="T30" s="2">
        <f t="shared" si="19"/>
        <v>0</v>
      </c>
      <c r="U30" s="2">
        <f t="shared" si="20"/>
        <v>2.6</v>
      </c>
      <c r="V30" s="2">
        <f t="shared" si="21"/>
        <v>0</v>
      </c>
      <c r="W30" s="2">
        <f t="shared" si="22"/>
        <v>0</v>
      </c>
      <c r="X30" s="2">
        <f t="shared" si="23"/>
        <v>21</v>
      </c>
      <c r="Y30" s="2">
        <f t="shared" si="24"/>
        <v>16</v>
      </c>
      <c r="Z30" s="2"/>
      <c r="AA30" s="2">
        <v>34649576</v>
      </c>
      <c r="AB30" s="2">
        <f t="shared" si="25"/>
        <v>5.16</v>
      </c>
      <c r="AC30" s="2">
        <f>ROUND((ES30+(SUM(SmtRes!BC13:'SmtRes'!BC16)+SUM(EtalonRes!AL15:'EtalonRes'!AL17))),2)</f>
        <v>0</v>
      </c>
      <c r="AD30" s="2">
        <f t="shared" si="26"/>
        <v>0</v>
      </c>
      <c r="AE30" s="2">
        <f t="shared" si="27"/>
        <v>0</v>
      </c>
      <c r="AF30" s="2">
        <f t="shared" si="28"/>
        <v>5.16</v>
      </c>
      <c r="AG30" s="2">
        <f t="shared" si="29"/>
        <v>0</v>
      </c>
      <c r="AH30" s="2">
        <f t="shared" si="30"/>
        <v>0.52</v>
      </c>
      <c r="AI30" s="2">
        <f t="shared" si="31"/>
        <v>0</v>
      </c>
      <c r="AJ30" s="2">
        <f t="shared" si="32"/>
        <v>0</v>
      </c>
      <c r="AK30" s="2">
        <v>6.25</v>
      </c>
      <c r="AL30" s="2">
        <v>1.0900000000000001</v>
      </c>
      <c r="AM30" s="2">
        <v>0</v>
      </c>
      <c r="AN30" s="2">
        <v>0</v>
      </c>
      <c r="AO30" s="2">
        <v>5.16</v>
      </c>
      <c r="AP30" s="2">
        <v>0</v>
      </c>
      <c r="AQ30" s="2">
        <v>0.52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43</v>
      </c>
      <c r="BK30" s="2"/>
      <c r="BL30" s="2"/>
      <c r="BM30" s="2">
        <v>111001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26</v>
      </c>
      <c r="CQ30" s="2">
        <f t="shared" si="34"/>
        <v>0</v>
      </c>
      <c r="CR30" s="2">
        <f t="shared" si="35"/>
        <v>0</v>
      </c>
      <c r="CS30" s="2">
        <f t="shared" si="36"/>
        <v>0</v>
      </c>
      <c r="CT30" s="2">
        <f t="shared" si="37"/>
        <v>5.16</v>
      </c>
      <c r="CU30" s="2">
        <f t="shared" si="38"/>
        <v>0</v>
      </c>
      <c r="CV30" s="2">
        <f t="shared" si="39"/>
        <v>0.52</v>
      </c>
      <c r="CW30" s="2">
        <f t="shared" si="40"/>
        <v>0</v>
      </c>
      <c r="CX30" s="2">
        <f t="shared" si="41"/>
        <v>0</v>
      </c>
      <c r="CY30" s="2">
        <f t="shared" si="42"/>
        <v>20.8</v>
      </c>
      <c r="CZ30" s="2">
        <f t="shared" si="43"/>
        <v>15.6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42</v>
      </c>
      <c r="DW30" s="2" t="s">
        <v>42</v>
      </c>
      <c r="DX30" s="2">
        <v>1</v>
      </c>
      <c r="DY30" s="2"/>
      <c r="DZ30" s="2"/>
      <c r="EA30" s="2"/>
      <c r="EB30" s="2"/>
      <c r="EC30" s="2"/>
      <c r="ED30" s="2"/>
      <c r="EE30" s="2">
        <v>32653247</v>
      </c>
      <c r="EF30" s="2">
        <v>2</v>
      </c>
      <c r="EG30" s="2" t="s">
        <v>19</v>
      </c>
      <c r="EH30" s="2">
        <v>0</v>
      </c>
      <c r="EI30" s="2" t="s">
        <v>6</v>
      </c>
      <c r="EJ30" s="2">
        <v>2</v>
      </c>
      <c r="EK30" s="2">
        <v>111001</v>
      </c>
      <c r="EL30" s="2" t="s">
        <v>20</v>
      </c>
      <c r="EM30" s="2" t="s">
        <v>21</v>
      </c>
      <c r="EN30" s="2"/>
      <c r="EO30" s="2" t="s">
        <v>6</v>
      </c>
      <c r="EP30" s="2"/>
      <c r="EQ30" s="2">
        <v>0</v>
      </c>
      <c r="ER30" s="2">
        <v>6.25</v>
      </c>
      <c r="ES30" s="2">
        <v>1.0900000000000001</v>
      </c>
      <c r="ET30" s="2">
        <v>0</v>
      </c>
      <c r="EU30" s="2">
        <v>0</v>
      </c>
      <c r="EV30" s="2">
        <v>5.16</v>
      </c>
      <c r="EW30" s="2">
        <v>0.52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1559949470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63</v>
      </c>
      <c r="GN30" s="2">
        <f t="shared" si="47"/>
        <v>0</v>
      </c>
      <c r="GO30" s="2">
        <f t="shared" si="48"/>
        <v>63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ROW(SmtRes!A20)</f>
        <v>20</v>
      </c>
      <c r="D31">
        <f>ROW(EtalonRes!A20)</f>
        <v>20</v>
      </c>
      <c r="E31" t="s">
        <v>39</v>
      </c>
      <c r="F31" t="s">
        <v>40</v>
      </c>
      <c r="G31" t="s">
        <v>41</v>
      </c>
      <c r="H31" t="s">
        <v>42</v>
      </c>
      <c r="I31">
        <f>'1.Смета.или.Акт'!E58</f>
        <v>5</v>
      </c>
      <c r="J31">
        <v>0</v>
      </c>
      <c r="O31">
        <f t="shared" si="14"/>
        <v>472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472</v>
      </c>
      <c r="T31">
        <f t="shared" si="19"/>
        <v>0</v>
      </c>
      <c r="U31">
        <f t="shared" si="20"/>
        <v>2.6</v>
      </c>
      <c r="V31">
        <f t="shared" si="21"/>
        <v>0</v>
      </c>
      <c r="W31">
        <f t="shared" si="22"/>
        <v>0</v>
      </c>
      <c r="X31">
        <f t="shared" si="23"/>
        <v>321</v>
      </c>
      <c r="Y31">
        <f t="shared" si="24"/>
        <v>227</v>
      </c>
      <c r="AA31">
        <v>34649577</v>
      </c>
      <c r="AB31">
        <f t="shared" si="25"/>
        <v>5.16</v>
      </c>
      <c r="AC31">
        <f>ROUND((ES31+(SUM(SmtRes!BC17:'SmtRes'!BC20)+SUM(EtalonRes!AL18:'EtalonRes'!AL20))),2)</f>
        <v>0</v>
      </c>
      <c r="AD31">
        <f t="shared" si="26"/>
        <v>0</v>
      </c>
      <c r="AE31">
        <f t="shared" si="27"/>
        <v>0</v>
      </c>
      <c r="AF31">
        <f t="shared" si="28"/>
        <v>5.16</v>
      </c>
      <c r="AG31">
        <f t="shared" si="29"/>
        <v>0</v>
      </c>
      <c r="AH31">
        <f t="shared" si="30"/>
        <v>0.52</v>
      </c>
      <c r="AI31">
        <f t="shared" si="31"/>
        <v>0</v>
      </c>
      <c r="AJ31">
        <f t="shared" si="32"/>
        <v>0</v>
      </c>
      <c r="AK31">
        <f>AL31+AM31+AO31</f>
        <v>6.25</v>
      </c>
      <c r="AL31">
        <v>1.0900000000000001</v>
      </c>
      <c r="AM31">
        <v>0</v>
      </c>
      <c r="AN31">
        <v>0</v>
      </c>
      <c r="AO31" s="54">
        <f>'1.Смета.или.Акт'!F59</f>
        <v>5.16</v>
      </c>
      <c r="AP31">
        <v>0</v>
      </c>
      <c r="AQ31">
        <f>'1.Смета.или.Акт'!E62</f>
        <v>0.52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'1.Смета.или.Акт'!J59</f>
        <v>18.3</v>
      </c>
      <c r="BB31"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43</v>
      </c>
      <c r="BM31">
        <v>111001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472</v>
      </c>
      <c r="CQ31">
        <f t="shared" si="34"/>
        <v>0</v>
      </c>
      <c r="CR31">
        <f t="shared" si="35"/>
        <v>0</v>
      </c>
      <c r="CS31">
        <f t="shared" si="36"/>
        <v>0</v>
      </c>
      <c r="CT31">
        <f t="shared" si="37"/>
        <v>94.428000000000011</v>
      </c>
      <c r="CU31">
        <f t="shared" si="38"/>
        <v>0</v>
      </c>
      <c r="CV31">
        <f t="shared" si="39"/>
        <v>0.52</v>
      </c>
      <c r="CW31">
        <f t="shared" si="40"/>
        <v>0</v>
      </c>
      <c r="CX31">
        <f t="shared" si="41"/>
        <v>0</v>
      </c>
      <c r="CY31">
        <f t="shared" si="42"/>
        <v>320.95999999999998</v>
      </c>
      <c r="CZ31">
        <f t="shared" si="43"/>
        <v>226.56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42</v>
      </c>
      <c r="DW31" t="str">
        <f>'1.Смета.или.Акт'!D58</f>
        <v>ШТ</v>
      </c>
      <c r="DX31">
        <v>1</v>
      </c>
      <c r="EE31">
        <v>32653247</v>
      </c>
      <c r="EF31">
        <v>2</v>
      </c>
      <c r="EG31" t="s">
        <v>19</v>
      </c>
      <c r="EH31">
        <v>0</v>
      </c>
      <c r="EI31" t="s">
        <v>6</v>
      </c>
      <c r="EJ31">
        <v>2</v>
      </c>
      <c r="EK31">
        <v>111001</v>
      </c>
      <c r="EL31" t="s">
        <v>20</v>
      </c>
      <c r="EM31" t="s">
        <v>21</v>
      </c>
      <c r="EO31" t="s">
        <v>6</v>
      </c>
      <c r="EQ31">
        <v>0</v>
      </c>
      <c r="ER31">
        <f>ES31+ET31+EV31</f>
        <v>6.25</v>
      </c>
      <c r="ES31">
        <v>1.0900000000000001</v>
      </c>
      <c r="ET31">
        <v>0</v>
      </c>
      <c r="EU31">
        <v>0</v>
      </c>
      <c r="EV31" s="54">
        <f>'1.Смета.или.Акт'!F59</f>
        <v>5.16</v>
      </c>
      <c r="EW31">
        <f>'1.Смета.или.Акт'!E62</f>
        <v>0.52</v>
      </c>
      <c r="EX31">
        <v>0</v>
      </c>
      <c r="EY31">
        <v>1</v>
      </c>
      <c r="FQ31">
        <v>0</v>
      </c>
      <c r="FR31">
        <f t="shared" si="44"/>
        <v>0</v>
      </c>
      <c r="FS31">
        <v>0</v>
      </c>
      <c r="FV31" t="s">
        <v>22</v>
      </c>
      <c r="FW31" t="s">
        <v>23</v>
      </c>
      <c r="FX31">
        <v>80</v>
      </c>
      <c r="FY31">
        <v>60</v>
      </c>
      <c r="GA31" t="s">
        <v>6</v>
      </c>
      <c r="GD31">
        <v>0</v>
      </c>
      <c r="GF31">
        <v>1559949470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1020</v>
      </c>
      <c r="GN31">
        <f t="shared" si="47"/>
        <v>0</v>
      </c>
      <c r="GO31">
        <f t="shared" si="48"/>
        <v>1020</v>
      </c>
      <c r="GP31">
        <f t="shared" si="49"/>
        <v>0</v>
      </c>
      <c r="GR31">
        <v>0</v>
      </c>
      <c r="GS31">
        <v>3</v>
      </c>
      <c r="GT31">
        <v>0</v>
      </c>
      <c r="GU31" t="s">
        <v>6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16</v>
      </c>
      <c r="D32" s="2"/>
      <c r="E32" s="2" t="s">
        <v>44</v>
      </c>
      <c r="F32" s="2" t="s">
        <v>45</v>
      </c>
      <c r="G32" s="2" t="s">
        <v>46</v>
      </c>
      <c r="H32" s="2" t="s">
        <v>27</v>
      </c>
      <c r="I32" s="2">
        <f>I30*J32</f>
        <v>1</v>
      </c>
      <c r="J32" s="2">
        <v>0.2</v>
      </c>
      <c r="K32" s="2"/>
      <c r="L32" s="2"/>
      <c r="M32" s="2"/>
      <c r="N32" s="2"/>
      <c r="O32" s="2">
        <f t="shared" si="14"/>
        <v>1333</v>
      </c>
      <c r="P32" s="2">
        <f t="shared" si="15"/>
        <v>1333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34649576</v>
      </c>
      <c r="AB32" s="2">
        <f t="shared" si="25"/>
        <v>1333.33</v>
      </c>
      <c r="AC32" s="2">
        <f t="shared" ref="AC32:AC37" si="52">ROUND((ES32),2)</f>
        <v>1333.33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1333.33</v>
      </c>
      <c r="AL32" s="2">
        <v>1333.33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1333</v>
      </c>
      <c r="CQ32" s="2">
        <f t="shared" si="34"/>
        <v>1333.33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27</v>
      </c>
      <c r="DW32" s="2" t="s">
        <v>27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29</v>
      </c>
      <c r="EH32" s="2">
        <v>0</v>
      </c>
      <c r="EI32" s="2" t="s">
        <v>6</v>
      </c>
      <c r="EJ32" s="2">
        <v>1</v>
      </c>
      <c r="EK32" s="2">
        <v>0</v>
      </c>
      <c r="EL32" s="2" t="s">
        <v>36</v>
      </c>
      <c r="EM32" s="2" t="s">
        <v>37</v>
      </c>
      <c r="EN32" s="2"/>
      <c r="EO32" s="2" t="s">
        <v>6</v>
      </c>
      <c r="EP32" s="2"/>
      <c r="EQ32" s="2">
        <v>0</v>
      </c>
      <c r="ER32" s="2">
        <v>0</v>
      </c>
      <c r="ES32" s="2">
        <v>1333.33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47</v>
      </c>
      <c r="GB32" s="2"/>
      <c r="GC32" s="2"/>
      <c r="GD32" s="2">
        <v>0</v>
      </c>
      <c r="GE32" s="2"/>
      <c r="GF32" s="2">
        <v>608641362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1333</v>
      </c>
      <c r="GN32" s="2">
        <f t="shared" si="47"/>
        <v>1333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20</v>
      </c>
      <c r="E33" t="s">
        <v>44</v>
      </c>
      <c r="F33" t="str">
        <f>'1.Смета.или.Акт'!B63</f>
        <v>Накладная</v>
      </c>
      <c r="G33" t="str">
        <f>'1.Смета.или.Акт'!C63</f>
        <v>Модуль вентиляторный 19,9 вентиляторов</v>
      </c>
      <c r="H33" t="s">
        <v>27</v>
      </c>
      <c r="I33">
        <f>I31*J33</f>
        <v>1</v>
      </c>
      <c r="J33">
        <v>0.2</v>
      </c>
      <c r="O33">
        <f t="shared" si="14"/>
        <v>10000</v>
      </c>
      <c r="P33">
        <f t="shared" si="15"/>
        <v>10000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34649577</v>
      </c>
      <c r="AB33">
        <f t="shared" si="25"/>
        <v>1333.33</v>
      </c>
      <c r="AC33">
        <f t="shared" si="52"/>
        <v>1333.33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1333.33</v>
      </c>
      <c r="AL33" s="54">
        <f>'1.Смета.или.Акт'!F63</f>
        <v>1333.33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'1.Смета.или.Акт'!J63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10000</v>
      </c>
      <c r="CQ33">
        <f t="shared" si="34"/>
        <v>9999.9749999999985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27</v>
      </c>
      <c r="DW33" t="str">
        <f>'1.Смета.или.Акт'!D63</f>
        <v>шт.</v>
      </c>
      <c r="DX33">
        <v>1</v>
      </c>
      <c r="EE33">
        <v>32653299</v>
      </c>
      <c r="EF33">
        <v>20</v>
      </c>
      <c r="EG33" t="s">
        <v>29</v>
      </c>
      <c r="EH33">
        <v>0</v>
      </c>
      <c r="EI33" t="s">
        <v>6</v>
      </c>
      <c r="EJ33">
        <v>1</v>
      </c>
      <c r="EK33">
        <v>0</v>
      </c>
      <c r="EL33" t="s">
        <v>36</v>
      </c>
      <c r="EM33" t="s">
        <v>37</v>
      </c>
      <c r="EO33" t="s">
        <v>6</v>
      </c>
      <c r="EQ33">
        <v>0</v>
      </c>
      <c r="ER33">
        <v>1449.28</v>
      </c>
      <c r="ES33" s="54">
        <f>'1.Смета.или.Акт'!F63</f>
        <v>1333.33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10000</v>
      </c>
      <c r="FQ33">
        <v>0</v>
      </c>
      <c r="FR33">
        <f t="shared" si="44"/>
        <v>0</v>
      </c>
      <c r="FS33">
        <v>0</v>
      </c>
      <c r="FV33" t="s">
        <v>22</v>
      </c>
      <c r="FW33" t="s">
        <v>23</v>
      </c>
      <c r="FX33">
        <v>106</v>
      </c>
      <c r="FY33">
        <v>65</v>
      </c>
      <c r="GA33" t="s">
        <v>47</v>
      </c>
      <c r="GD33">
        <v>0</v>
      </c>
      <c r="GF33">
        <v>608641362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10000</v>
      </c>
      <c r="GN33">
        <f t="shared" si="47"/>
        <v>10000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15</v>
      </c>
      <c r="D34" s="2"/>
      <c r="E34" s="2" t="s">
        <v>48</v>
      </c>
      <c r="F34" s="2" t="s">
        <v>45</v>
      </c>
      <c r="G34" s="2" t="s">
        <v>49</v>
      </c>
      <c r="H34" s="2" t="s">
        <v>27</v>
      </c>
      <c r="I34" s="2">
        <f>I30*J34</f>
        <v>2</v>
      </c>
      <c r="J34" s="2">
        <v>0.4</v>
      </c>
      <c r="K34" s="2"/>
      <c r="L34" s="2"/>
      <c r="M34" s="2"/>
      <c r="N34" s="2"/>
      <c r="O34" s="2">
        <f t="shared" si="14"/>
        <v>2667</v>
      </c>
      <c r="P34" s="2">
        <f t="shared" si="15"/>
        <v>2667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34649576</v>
      </c>
      <c r="AB34" s="2">
        <f t="shared" si="25"/>
        <v>1333.33</v>
      </c>
      <c r="AC34" s="2">
        <f t="shared" si="52"/>
        <v>1333.33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1333.33</v>
      </c>
      <c r="AL34" s="2">
        <v>1333.33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2667</v>
      </c>
      <c r="CQ34" s="2">
        <f t="shared" si="34"/>
        <v>1333.33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27</v>
      </c>
      <c r="DW34" s="2" t="s">
        <v>27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29</v>
      </c>
      <c r="EH34" s="2">
        <v>0</v>
      </c>
      <c r="EI34" s="2" t="s">
        <v>6</v>
      </c>
      <c r="EJ34" s="2">
        <v>1</v>
      </c>
      <c r="EK34" s="2">
        <v>0</v>
      </c>
      <c r="EL34" s="2" t="s">
        <v>36</v>
      </c>
      <c r="EM34" s="2" t="s">
        <v>37</v>
      </c>
      <c r="EN34" s="2"/>
      <c r="EO34" s="2" t="s">
        <v>6</v>
      </c>
      <c r="EP34" s="2"/>
      <c r="EQ34" s="2">
        <v>0</v>
      </c>
      <c r="ER34" s="2">
        <v>0</v>
      </c>
      <c r="ES34" s="2">
        <v>1333.33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47</v>
      </c>
      <c r="GB34" s="2"/>
      <c r="GC34" s="2"/>
      <c r="GD34" s="2">
        <v>0</v>
      </c>
      <c r="GE34" s="2"/>
      <c r="GF34" s="2">
        <v>-449069120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2667</v>
      </c>
      <c r="GN34" s="2">
        <f t="shared" si="47"/>
        <v>2667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19</v>
      </c>
      <c r="E35" t="s">
        <v>48</v>
      </c>
      <c r="F35" t="str">
        <f>'1.Смета.или.Акт'!B65</f>
        <v>Накладная</v>
      </c>
      <c r="G35" t="str">
        <f>'1.Смета.или.Акт'!C65</f>
        <v>Память оперативная Kingsston 16Gb</v>
      </c>
      <c r="H35" t="s">
        <v>27</v>
      </c>
      <c r="I35">
        <f>I31*J35</f>
        <v>2</v>
      </c>
      <c r="J35">
        <v>0.4</v>
      </c>
      <c r="O35">
        <f t="shared" si="14"/>
        <v>20000</v>
      </c>
      <c r="P35">
        <f t="shared" si="15"/>
        <v>20000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34649577</v>
      </c>
      <c r="AB35">
        <f t="shared" si="25"/>
        <v>1333.33</v>
      </c>
      <c r="AC35">
        <f t="shared" si="52"/>
        <v>1333.33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1333.33</v>
      </c>
      <c r="AL35" s="54">
        <f>'1.Смета.или.Акт'!F65</f>
        <v>1333.33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'1.Смета.или.Акт'!J65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20000</v>
      </c>
      <c r="CQ35">
        <f t="shared" si="34"/>
        <v>9999.9749999999985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27</v>
      </c>
      <c r="DW35" t="str">
        <f>'1.Смета.или.Акт'!D65</f>
        <v>шт.</v>
      </c>
      <c r="DX35">
        <v>1</v>
      </c>
      <c r="EE35">
        <v>32653299</v>
      </c>
      <c r="EF35">
        <v>20</v>
      </c>
      <c r="EG35" t="s">
        <v>29</v>
      </c>
      <c r="EH35">
        <v>0</v>
      </c>
      <c r="EI35" t="s">
        <v>6</v>
      </c>
      <c r="EJ35">
        <v>1</v>
      </c>
      <c r="EK35">
        <v>0</v>
      </c>
      <c r="EL35" t="s">
        <v>36</v>
      </c>
      <c r="EM35" t="s">
        <v>37</v>
      </c>
      <c r="EO35" t="s">
        <v>6</v>
      </c>
      <c r="EQ35">
        <v>0</v>
      </c>
      <c r="ER35">
        <v>1449.28</v>
      </c>
      <c r="ES35" s="54">
        <f>'1.Смета.или.Акт'!F65</f>
        <v>1333.33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10000</v>
      </c>
      <c r="FQ35">
        <v>0</v>
      </c>
      <c r="FR35">
        <f t="shared" si="44"/>
        <v>0</v>
      </c>
      <c r="FS35">
        <v>0</v>
      </c>
      <c r="FV35" t="s">
        <v>22</v>
      </c>
      <c r="FW35" t="s">
        <v>23</v>
      </c>
      <c r="FX35">
        <v>106</v>
      </c>
      <c r="FY35">
        <v>65</v>
      </c>
      <c r="GA35" t="s">
        <v>47</v>
      </c>
      <c r="GD35">
        <v>0</v>
      </c>
      <c r="GF35">
        <v>-449069120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20000</v>
      </c>
      <c r="GN35">
        <f t="shared" si="47"/>
        <v>20000</v>
      </c>
      <c r="GO35">
        <f t="shared" si="48"/>
        <v>0</v>
      </c>
      <c r="GP35">
        <f t="shared" si="49"/>
        <v>0</v>
      </c>
      <c r="GR35">
        <v>1</v>
      </c>
      <c r="GS35">
        <v>1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14</v>
      </c>
      <c r="D36" s="2"/>
      <c r="E36" s="2" t="s">
        <v>50</v>
      </c>
      <c r="F36" s="2" t="s">
        <v>45</v>
      </c>
      <c r="G36" s="2" t="s">
        <v>51</v>
      </c>
      <c r="H36" s="2" t="s">
        <v>27</v>
      </c>
      <c r="I36" s="2">
        <f>I30*J36</f>
        <v>2</v>
      </c>
      <c r="J36" s="2">
        <v>0.4</v>
      </c>
      <c r="K36" s="2"/>
      <c r="L36" s="2"/>
      <c r="M36" s="2"/>
      <c r="N36" s="2"/>
      <c r="O36" s="2">
        <f t="shared" si="14"/>
        <v>1333</v>
      </c>
      <c r="P36" s="2">
        <f t="shared" si="15"/>
        <v>1333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34649576</v>
      </c>
      <c r="AB36" s="2">
        <f t="shared" si="25"/>
        <v>666.67</v>
      </c>
      <c r="AC36" s="2">
        <f t="shared" si="52"/>
        <v>666.67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666.67</v>
      </c>
      <c r="AL36" s="2">
        <v>666.67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1333</v>
      </c>
      <c r="CQ36" s="2">
        <f t="shared" si="34"/>
        <v>666.67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27</v>
      </c>
      <c r="DW36" s="2" t="s">
        <v>27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29</v>
      </c>
      <c r="EH36" s="2">
        <v>0</v>
      </c>
      <c r="EI36" s="2" t="s">
        <v>6</v>
      </c>
      <c r="EJ36" s="2">
        <v>1</v>
      </c>
      <c r="EK36" s="2">
        <v>0</v>
      </c>
      <c r="EL36" s="2" t="s">
        <v>36</v>
      </c>
      <c r="EM36" s="2" t="s">
        <v>37</v>
      </c>
      <c r="EN36" s="2"/>
      <c r="EO36" s="2" t="s">
        <v>6</v>
      </c>
      <c r="EP36" s="2"/>
      <c r="EQ36" s="2">
        <v>0</v>
      </c>
      <c r="ER36" s="2">
        <v>0</v>
      </c>
      <c r="ES36" s="2">
        <v>666.67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52</v>
      </c>
      <c r="GB36" s="2"/>
      <c r="GC36" s="2"/>
      <c r="GD36" s="2">
        <v>0</v>
      </c>
      <c r="GE36" s="2"/>
      <c r="GF36" s="2">
        <v>-342553429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1333</v>
      </c>
      <c r="GN36" s="2">
        <f t="shared" si="47"/>
        <v>1333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18</v>
      </c>
      <c r="E37" t="s">
        <v>50</v>
      </c>
      <c r="F37" t="str">
        <f>'1.Смета.или.Акт'!B67</f>
        <v>Накладная</v>
      </c>
      <c r="G37" t="str">
        <f>'1.Смета.или.Акт'!C67</f>
        <v>Накопитель SSD Silicon Power</v>
      </c>
      <c r="H37" t="s">
        <v>27</v>
      </c>
      <c r="I37">
        <f>I31*J37</f>
        <v>2</v>
      </c>
      <c r="J37">
        <v>0.4</v>
      </c>
      <c r="O37">
        <f t="shared" si="14"/>
        <v>10000</v>
      </c>
      <c r="P37">
        <f t="shared" si="15"/>
        <v>10000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34649577</v>
      </c>
      <c r="AB37">
        <f t="shared" si="25"/>
        <v>666.67</v>
      </c>
      <c r="AC37">
        <f t="shared" si="52"/>
        <v>666.67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666.67</v>
      </c>
      <c r="AL37" s="54">
        <f>'1.Смета.или.Акт'!F67</f>
        <v>666.67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'1.Смета.или.Акт'!J67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10000</v>
      </c>
      <c r="CQ37">
        <f t="shared" si="34"/>
        <v>5000.0249999999996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27</v>
      </c>
      <c r="DW37" t="str">
        <f>'1.Смета.или.Акт'!D67</f>
        <v>шт.</v>
      </c>
      <c r="DX37">
        <v>1</v>
      </c>
      <c r="EE37">
        <v>32653299</v>
      </c>
      <c r="EF37">
        <v>20</v>
      </c>
      <c r="EG37" t="s">
        <v>29</v>
      </c>
      <c r="EH37">
        <v>0</v>
      </c>
      <c r="EI37" t="s">
        <v>6</v>
      </c>
      <c r="EJ37">
        <v>1</v>
      </c>
      <c r="EK37">
        <v>0</v>
      </c>
      <c r="EL37" t="s">
        <v>36</v>
      </c>
      <c r="EM37" t="s">
        <v>37</v>
      </c>
      <c r="EO37" t="s">
        <v>6</v>
      </c>
      <c r="EQ37">
        <v>0</v>
      </c>
      <c r="ER37">
        <v>724.64</v>
      </c>
      <c r="ES37" s="54">
        <f>'1.Смета.или.Акт'!F67</f>
        <v>666.67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5000</v>
      </c>
      <c r="FQ37">
        <v>0</v>
      </c>
      <c r="FR37">
        <f t="shared" si="44"/>
        <v>0</v>
      </c>
      <c r="FS37">
        <v>0</v>
      </c>
      <c r="FV37" t="s">
        <v>22</v>
      </c>
      <c r="FW37" t="s">
        <v>23</v>
      </c>
      <c r="FX37">
        <v>106</v>
      </c>
      <c r="FY37">
        <v>65</v>
      </c>
      <c r="GA37" t="s">
        <v>52</v>
      </c>
      <c r="GD37">
        <v>0</v>
      </c>
      <c r="GF37">
        <v>-342553429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10000</v>
      </c>
      <c r="GN37">
        <f t="shared" si="47"/>
        <v>10000</v>
      </c>
      <c r="GO37">
        <f t="shared" si="48"/>
        <v>0</v>
      </c>
      <c r="GP37">
        <f t="shared" si="49"/>
        <v>0</v>
      </c>
      <c r="GR37">
        <v>1</v>
      </c>
      <c r="GS37">
        <v>1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ROW(SmtRes!A24)</f>
        <v>24</v>
      </c>
      <c r="D38" s="2">
        <f>ROW(EtalonRes!A24)</f>
        <v>24</v>
      </c>
      <c r="E38" s="2" t="s">
        <v>53</v>
      </c>
      <c r="F38" s="2" t="s">
        <v>54</v>
      </c>
      <c r="G38" s="2" t="s">
        <v>55</v>
      </c>
      <c r="H38" s="2" t="s">
        <v>56</v>
      </c>
      <c r="I38" s="2">
        <f>'1.Смета.или.Акт'!E70</f>
        <v>3.05</v>
      </c>
      <c r="J38" s="2">
        <v>0</v>
      </c>
      <c r="K38" s="2"/>
      <c r="L38" s="2"/>
      <c r="M38" s="2"/>
      <c r="N38" s="2"/>
      <c r="O38" s="2">
        <f t="shared" si="14"/>
        <v>314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314</v>
      </c>
      <c r="T38" s="2">
        <f t="shared" si="19"/>
        <v>0</v>
      </c>
      <c r="U38" s="2">
        <f t="shared" si="20"/>
        <v>28.273499999999999</v>
      </c>
      <c r="V38" s="2">
        <f t="shared" si="21"/>
        <v>0</v>
      </c>
      <c r="W38" s="2">
        <f t="shared" si="22"/>
        <v>0</v>
      </c>
      <c r="X38" s="2">
        <f t="shared" si="23"/>
        <v>251</v>
      </c>
      <c r="Y38" s="2">
        <f t="shared" si="24"/>
        <v>188</v>
      </c>
      <c r="Z38" s="2"/>
      <c r="AA38" s="2">
        <v>34649576</v>
      </c>
      <c r="AB38" s="2">
        <f t="shared" si="25"/>
        <v>102.81</v>
      </c>
      <c r="AC38" s="2">
        <f>ROUND((ES38+(SUM(SmtRes!BC21:'SmtRes'!BC24)+SUM(EtalonRes!AL21:'EtalonRes'!AL24))),2)</f>
        <v>0.01</v>
      </c>
      <c r="AD38" s="2">
        <f t="shared" si="26"/>
        <v>0</v>
      </c>
      <c r="AE38" s="2">
        <f t="shared" si="27"/>
        <v>0</v>
      </c>
      <c r="AF38" s="2">
        <f t="shared" si="28"/>
        <v>102.8</v>
      </c>
      <c r="AG38" s="2">
        <f t="shared" si="29"/>
        <v>0</v>
      </c>
      <c r="AH38" s="2">
        <f t="shared" si="30"/>
        <v>9.27</v>
      </c>
      <c r="AI38" s="2">
        <f t="shared" si="31"/>
        <v>0</v>
      </c>
      <c r="AJ38" s="2">
        <f t="shared" si="32"/>
        <v>0</v>
      </c>
      <c r="AK38" s="2">
        <v>117.17</v>
      </c>
      <c r="AL38" s="2">
        <v>14.37</v>
      </c>
      <c r="AM38" s="2">
        <v>0</v>
      </c>
      <c r="AN38" s="2">
        <v>0</v>
      </c>
      <c r="AO38" s="2">
        <v>102.8</v>
      </c>
      <c r="AP38" s="2">
        <v>0</v>
      </c>
      <c r="AQ38" s="2">
        <v>9.27</v>
      </c>
      <c r="AR38" s="2">
        <v>0</v>
      </c>
      <c r="AS38" s="2">
        <v>0</v>
      </c>
      <c r="AT38" s="2">
        <v>80</v>
      </c>
      <c r="AU38" s="2"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2</v>
      </c>
      <c r="BJ38" s="2" t="s">
        <v>57</v>
      </c>
      <c r="BK38" s="2"/>
      <c r="BL38" s="2"/>
      <c r="BM38" s="2">
        <v>111003</v>
      </c>
      <c r="BN38" s="2">
        <v>0</v>
      </c>
      <c r="BO38" s="2" t="s">
        <v>6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80</v>
      </c>
      <c r="CA38" s="2">
        <v>60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314</v>
      </c>
      <c r="CQ38" s="2">
        <f t="shared" si="34"/>
        <v>0.01</v>
      </c>
      <c r="CR38" s="2">
        <f t="shared" si="35"/>
        <v>0</v>
      </c>
      <c r="CS38" s="2">
        <f t="shared" si="36"/>
        <v>0</v>
      </c>
      <c r="CT38" s="2">
        <f t="shared" si="37"/>
        <v>102.8</v>
      </c>
      <c r="CU38" s="2">
        <f t="shared" si="38"/>
        <v>0</v>
      </c>
      <c r="CV38" s="2">
        <f t="shared" si="39"/>
        <v>9.27</v>
      </c>
      <c r="CW38" s="2">
        <f t="shared" si="40"/>
        <v>0</v>
      </c>
      <c r="CX38" s="2">
        <f t="shared" si="41"/>
        <v>0</v>
      </c>
      <c r="CY38" s="2">
        <f t="shared" si="42"/>
        <v>251.2</v>
      </c>
      <c r="CZ38" s="2">
        <f t="shared" si="43"/>
        <v>188.4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56</v>
      </c>
      <c r="DW38" s="2" t="s">
        <v>56</v>
      </c>
      <c r="DX38" s="2">
        <v>100</v>
      </c>
      <c r="DY38" s="2"/>
      <c r="DZ38" s="2"/>
      <c r="EA38" s="2"/>
      <c r="EB38" s="2"/>
      <c r="EC38" s="2"/>
      <c r="ED38" s="2"/>
      <c r="EE38" s="2">
        <v>32653249</v>
      </c>
      <c r="EF38" s="2">
        <v>2</v>
      </c>
      <c r="EG38" s="2" t="s">
        <v>19</v>
      </c>
      <c r="EH38" s="2">
        <v>0</v>
      </c>
      <c r="EI38" s="2" t="s">
        <v>6</v>
      </c>
      <c r="EJ38" s="2">
        <v>2</v>
      </c>
      <c r="EK38" s="2">
        <v>111003</v>
      </c>
      <c r="EL38" s="2" t="s">
        <v>20</v>
      </c>
      <c r="EM38" s="2" t="s">
        <v>21</v>
      </c>
      <c r="EN38" s="2"/>
      <c r="EO38" s="2" t="s">
        <v>6</v>
      </c>
      <c r="EP38" s="2"/>
      <c r="EQ38" s="2">
        <v>0</v>
      </c>
      <c r="ER38" s="2">
        <v>117.17</v>
      </c>
      <c r="ES38" s="2">
        <v>14.37</v>
      </c>
      <c r="ET38" s="2">
        <v>0</v>
      </c>
      <c r="EU38" s="2">
        <v>0</v>
      </c>
      <c r="EV38" s="2">
        <v>102.8</v>
      </c>
      <c r="EW38" s="2">
        <v>9.27</v>
      </c>
      <c r="EX38" s="2">
        <v>0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80</v>
      </c>
      <c r="FY38" s="2">
        <v>60</v>
      </c>
      <c r="FZ38" s="2"/>
      <c r="GA38" s="2" t="s">
        <v>6</v>
      </c>
      <c r="GB38" s="2"/>
      <c r="GC38" s="2"/>
      <c r="GD38" s="2">
        <v>0</v>
      </c>
      <c r="GE38" s="2"/>
      <c r="GF38" s="2">
        <v>-391258795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753</v>
      </c>
      <c r="GN38" s="2">
        <f t="shared" si="47"/>
        <v>0</v>
      </c>
      <c r="GO38" s="2">
        <f t="shared" si="48"/>
        <v>753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ROW(SmtRes!A28)</f>
        <v>28</v>
      </c>
      <c r="D39">
        <f>ROW(EtalonRes!A28)</f>
        <v>28</v>
      </c>
      <c r="E39" t="s">
        <v>53</v>
      </c>
      <c r="F39" t="s">
        <v>54</v>
      </c>
      <c r="G39" t="s">
        <v>55</v>
      </c>
      <c r="H39" t="s">
        <v>56</v>
      </c>
      <c r="I39">
        <f>'1.Смета.или.Акт'!E70</f>
        <v>3.05</v>
      </c>
      <c r="J39">
        <v>0</v>
      </c>
      <c r="O39">
        <f t="shared" si="14"/>
        <v>5738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5738</v>
      </c>
      <c r="T39">
        <f t="shared" si="19"/>
        <v>0</v>
      </c>
      <c r="U39">
        <f t="shared" si="20"/>
        <v>28.273499999999999</v>
      </c>
      <c r="V39">
        <f t="shared" si="21"/>
        <v>0</v>
      </c>
      <c r="W39">
        <f t="shared" si="22"/>
        <v>0</v>
      </c>
      <c r="X39">
        <f t="shared" si="23"/>
        <v>3902</v>
      </c>
      <c r="Y39">
        <f t="shared" si="24"/>
        <v>2754</v>
      </c>
      <c r="AA39">
        <v>34649577</v>
      </c>
      <c r="AB39">
        <f t="shared" si="25"/>
        <v>102.81</v>
      </c>
      <c r="AC39">
        <f>ROUND((ES39+(SUM(SmtRes!BC25:'SmtRes'!BC28)+SUM(EtalonRes!AL25:'EtalonRes'!AL28))),2)</f>
        <v>0.01</v>
      </c>
      <c r="AD39">
        <f t="shared" si="26"/>
        <v>0</v>
      </c>
      <c r="AE39">
        <f t="shared" si="27"/>
        <v>0</v>
      </c>
      <c r="AF39">
        <f t="shared" si="28"/>
        <v>102.8</v>
      </c>
      <c r="AG39">
        <f t="shared" si="29"/>
        <v>0</v>
      </c>
      <c r="AH39">
        <f t="shared" si="30"/>
        <v>9.27</v>
      </c>
      <c r="AI39">
        <f t="shared" si="31"/>
        <v>0</v>
      </c>
      <c r="AJ39">
        <f t="shared" si="32"/>
        <v>0</v>
      </c>
      <c r="AK39">
        <f>AL39+AM39+AO39</f>
        <v>117.17</v>
      </c>
      <c r="AL39" s="54">
        <f>'1.Смета.или.Акт'!F72</f>
        <v>14.37</v>
      </c>
      <c r="AM39">
        <v>0</v>
      </c>
      <c r="AN39">
        <v>0</v>
      </c>
      <c r="AO39" s="54">
        <f>'1.Смета.или.Акт'!F71</f>
        <v>102.8</v>
      </c>
      <c r="AP39">
        <v>0</v>
      </c>
      <c r="AQ39">
        <f>'1.Смета.или.Акт'!E75</f>
        <v>9.27</v>
      </c>
      <c r="AR39">
        <v>0</v>
      </c>
      <c r="AS39">
        <v>0</v>
      </c>
      <c r="AT39">
        <v>68</v>
      </c>
      <c r="AU39">
        <v>48</v>
      </c>
      <c r="AV39">
        <v>1</v>
      </c>
      <c r="AW39">
        <v>1</v>
      </c>
      <c r="AZ39">
        <v>1</v>
      </c>
      <c r="BA39">
        <f>'1.Смета.или.Акт'!J71</f>
        <v>18.3</v>
      </c>
      <c r="BB39">
        <v>12.5</v>
      </c>
      <c r="BC39">
        <f>'1.Смета.или.Акт'!J72</f>
        <v>7.5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2</v>
      </c>
      <c r="BJ39" t="s">
        <v>57</v>
      </c>
      <c r="BM39">
        <v>111003</v>
      </c>
      <c r="BN39">
        <v>0</v>
      </c>
      <c r="BO39" t="s">
        <v>6</v>
      </c>
      <c r="BP39">
        <v>0</v>
      </c>
      <c r="BQ39">
        <v>2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80</v>
      </c>
      <c r="CA39">
        <v>60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5738</v>
      </c>
      <c r="CQ39">
        <f t="shared" si="34"/>
        <v>7.4999999999999997E-2</v>
      </c>
      <c r="CR39">
        <f t="shared" si="35"/>
        <v>0</v>
      </c>
      <c r="CS39">
        <f t="shared" si="36"/>
        <v>0</v>
      </c>
      <c r="CT39">
        <f t="shared" si="37"/>
        <v>1881.24</v>
      </c>
      <c r="CU39">
        <f t="shared" si="38"/>
        <v>0</v>
      </c>
      <c r="CV39">
        <f t="shared" si="39"/>
        <v>9.27</v>
      </c>
      <c r="CW39">
        <f t="shared" si="40"/>
        <v>0</v>
      </c>
      <c r="CX39">
        <f t="shared" si="41"/>
        <v>0</v>
      </c>
      <c r="CY39">
        <f t="shared" si="42"/>
        <v>3901.84</v>
      </c>
      <c r="CZ39">
        <f t="shared" si="43"/>
        <v>2754.24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56</v>
      </c>
      <c r="DW39" t="str">
        <f>'1.Смета.или.Акт'!D70</f>
        <v>100 м</v>
      </c>
      <c r="DX39">
        <v>100</v>
      </c>
      <c r="EE39">
        <v>32653249</v>
      </c>
      <c r="EF39">
        <v>2</v>
      </c>
      <c r="EG39" t="s">
        <v>19</v>
      </c>
      <c r="EH39">
        <v>0</v>
      </c>
      <c r="EI39" t="s">
        <v>6</v>
      </c>
      <c r="EJ39">
        <v>2</v>
      </c>
      <c r="EK39">
        <v>111003</v>
      </c>
      <c r="EL39" t="s">
        <v>20</v>
      </c>
      <c r="EM39" t="s">
        <v>21</v>
      </c>
      <c r="EO39" t="s">
        <v>6</v>
      </c>
      <c r="EQ39">
        <v>0</v>
      </c>
      <c r="ER39">
        <f>ES39+ET39+EV39</f>
        <v>117.17</v>
      </c>
      <c r="ES39" s="54">
        <f>'1.Смета.или.Акт'!F72</f>
        <v>14.37</v>
      </c>
      <c r="ET39">
        <v>0</v>
      </c>
      <c r="EU39">
        <v>0</v>
      </c>
      <c r="EV39" s="54">
        <f>'1.Смета.или.Акт'!F71</f>
        <v>102.8</v>
      </c>
      <c r="EW39">
        <f>'1.Смета.или.Акт'!E75</f>
        <v>9.27</v>
      </c>
      <c r="EX39">
        <v>0</v>
      </c>
      <c r="EY39">
        <v>1</v>
      </c>
      <c r="FQ39">
        <v>0</v>
      </c>
      <c r="FR39">
        <f t="shared" si="44"/>
        <v>0</v>
      </c>
      <c r="FS39">
        <v>0</v>
      </c>
      <c r="FV39" t="s">
        <v>22</v>
      </c>
      <c r="FW39" t="s">
        <v>23</v>
      </c>
      <c r="FX39">
        <v>80</v>
      </c>
      <c r="FY39">
        <v>60</v>
      </c>
      <c r="GA39" t="s">
        <v>6</v>
      </c>
      <c r="GD39">
        <v>0</v>
      </c>
      <c r="GF39">
        <v>-391258795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12394</v>
      </c>
      <c r="GN39">
        <f t="shared" si="47"/>
        <v>0</v>
      </c>
      <c r="GO39">
        <f t="shared" si="48"/>
        <v>12394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24</v>
      </c>
      <c r="D40" s="2"/>
      <c r="E40" s="2" t="s">
        <v>58</v>
      </c>
      <c r="F40" s="2" t="s">
        <v>45</v>
      </c>
      <c r="G40" s="2" t="s">
        <v>59</v>
      </c>
      <c r="H40" s="2" t="s">
        <v>60</v>
      </c>
      <c r="I40" s="2">
        <f>I38*J40</f>
        <v>305</v>
      </c>
      <c r="J40" s="2">
        <v>100</v>
      </c>
      <c r="K40" s="2"/>
      <c r="L40" s="2"/>
      <c r="M40" s="2"/>
      <c r="N40" s="2"/>
      <c r="O40" s="2">
        <f t="shared" si="14"/>
        <v>698</v>
      </c>
      <c r="P40" s="2">
        <f t="shared" si="15"/>
        <v>698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34649576</v>
      </c>
      <c r="AB40" s="2">
        <f t="shared" si="25"/>
        <v>2.29</v>
      </c>
      <c r="AC40" s="2">
        <f t="shared" ref="AC40:AC45" si="53">ROUND((ES40),2)</f>
        <v>2.29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2.29</v>
      </c>
      <c r="AL40" s="2">
        <v>2.29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61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698</v>
      </c>
      <c r="CQ40" s="2">
        <f t="shared" si="34"/>
        <v>2.29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60</v>
      </c>
      <c r="DW40" s="2" t="s">
        <v>60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29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30</v>
      </c>
      <c r="EM40" s="2" t="s">
        <v>31</v>
      </c>
      <c r="EN40" s="2"/>
      <c r="EO40" s="2" t="s">
        <v>6</v>
      </c>
      <c r="EP40" s="2"/>
      <c r="EQ40" s="2">
        <v>0</v>
      </c>
      <c r="ER40" s="2">
        <v>23.09</v>
      </c>
      <c r="ES40" s="2">
        <v>2.29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62</v>
      </c>
      <c r="GB40" s="2"/>
      <c r="GC40" s="2"/>
      <c r="GD40" s="2">
        <v>0</v>
      </c>
      <c r="GE40" s="2"/>
      <c r="GF40" s="2">
        <v>-1948848067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698</v>
      </c>
      <c r="GN40" s="2">
        <f t="shared" si="47"/>
        <v>698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28</v>
      </c>
      <c r="E41" t="s">
        <v>58</v>
      </c>
      <c r="F41" t="str">
        <f>'1.Смета.или.Акт'!B76</f>
        <v>Накладная</v>
      </c>
      <c r="G41" t="str">
        <f>'1.Смета.или.Акт'!C76</f>
        <v>Кабель UTP 4 cat. 5е 4 пары</v>
      </c>
      <c r="H41" t="s">
        <v>60</v>
      </c>
      <c r="I41">
        <f>I39*J41</f>
        <v>305</v>
      </c>
      <c r="J41">
        <v>100</v>
      </c>
      <c r="O41">
        <f t="shared" si="14"/>
        <v>5238</v>
      </c>
      <c r="P41">
        <f t="shared" si="15"/>
        <v>5238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34649577</v>
      </c>
      <c r="AB41">
        <f t="shared" si="25"/>
        <v>2.29</v>
      </c>
      <c r="AC41">
        <f t="shared" si="53"/>
        <v>2.29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2.29</v>
      </c>
      <c r="AL41" s="54">
        <f>'1.Смета.или.Акт'!F76</f>
        <v>2.29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'1.Смета.или.Акт'!J76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61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5238</v>
      </c>
      <c r="CQ41">
        <f t="shared" si="34"/>
        <v>17.175000000000001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60</v>
      </c>
      <c r="DW41" t="str">
        <f>'1.Смета.или.Акт'!D76</f>
        <v>м</v>
      </c>
      <c r="DX41">
        <v>1</v>
      </c>
      <c r="EE41">
        <v>32653291</v>
      </c>
      <c r="EF41">
        <v>20</v>
      </c>
      <c r="EG41" t="s">
        <v>29</v>
      </c>
      <c r="EH41">
        <v>0</v>
      </c>
      <c r="EI41" t="s">
        <v>6</v>
      </c>
      <c r="EJ41">
        <v>1</v>
      </c>
      <c r="EK41">
        <v>500001</v>
      </c>
      <c r="EL41" t="s">
        <v>30</v>
      </c>
      <c r="EM41" t="s">
        <v>31</v>
      </c>
      <c r="EO41" t="s">
        <v>6</v>
      </c>
      <c r="EQ41">
        <v>0</v>
      </c>
      <c r="ER41">
        <v>2.4900000000000002</v>
      </c>
      <c r="ES41" s="54">
        <f>'1.Смета.или.Акт'!F76</f>
        <v>2.29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17.149999999999999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62</v>
      </c>
      <c r="GD41">
        <v>0</v>
      </c>
      <c r="GF41">
        <v>-1948848067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5238</v>
      </c>
      <c r="GN41">
        <f t="shared" si="47"/>
        <v>5238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22</v>
      </c>
      <c r="D42" s="2"/>
      <c r="E42" s="2" t="s">
        <v>63</v>
      </c>
      <c r="F42" s="2" t="s">
        <v>64</v>
      </c>
      <c r="G42" s="2" t="s">
        <v>65</v>
      </c>
      <c r="H42" s="2" t="s">
        <v>27</v>
      </c>
      <c r="I42" s="2">
        <f>I38*J42</f>
        <v>4</v>
      </c>
      <c r="J42" s="2">
        <v>1.3114754098360657</v>
      </c>
      <c r="K42" s="2"/>
      <c r="L42" s="2"/>
      <c r="M42" s="2"/>
      <c r="N42" s="2"/>
      <c r="O42" s="2">
        <f t="shared" si="14"/>
        <v>4068</v>
      </c>
      <c r="P42" s="2">
        <f t="shared" si="15"/>
        <v>4068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34649576</v>
      </c>
      <c r="AB42" s="2">
        <f t="shared" si="25"/>
        <v>1016.95</v>
      </c>
      <c r="AC42" s="2">
        <f t="shared" si="53"/>
        <v>1016.95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1016.95</v>
      </c>
      <c r="AL42" s="2">
        <v>1016.95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66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4068</v>
      </c>
      <c r="CQ42" s="2">
        <f t="shared" si="34"/>
        <v>1016.95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27</v>
      </c>
      <c r="DW42" s="2" t="s">
        <v>27</v>
      </c>
      <c r="DX42" s="2">
        <v>1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29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30</v>
      </c>
      <c r="EM42" s="2" t="s">
        <v>31</v>
      </c>
      <c r="EN42" s="2"/>
      <c r="EO42" s="2" t="s">
        <v>6</v>
      </c>
      <c r="EP42" s="2"/>
      <c r="EQ42" s="2">
        <v>0</v>
      </c>
      <c r="ER42" s="2">
        <v>0.30740000000000001</v>
      </c>
      <c r="ES42" s="2">
        <v>1016.95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67</v>
      </c>
      <c r="GB42" s="2"/>
      <c r="GC42" s="2"/>
      <c r="GD42" s="2">
        <v>0</v>
      </c>
      <c r="GE42" s="2"/>
      <c r="GF42" s="2">
        <v>-707879459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4068</v>
      </c>
      <c r="GN42" s="2">
        <f t="shared" si="47"/>
        <v>4068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26</v>
      </c>
      <c r="E43" t="s">
        <v>63</v>
      </c>
      <c r="F43" t="str">
        <f>'1.Смета.или.Акт'!B78</f>
        <v>Накладная</v>
      </c>
      <c r="G43" t="str">
        <f>'1.Смета.или.Акт'!C78</f>
        <v>Кабель Orion Cable Power OLW- 15м</v>
      </c>
      <c r="H43" t="s">
        <v>27</v>
      </c>
      <c r="I43">
        <f>I39*J43</f>
        <v>4</v>
      </c>
      <c r="J43">
        <v>1.3114754098360657</v>
      </c>
      <c r="O43">
        <f t="shared" si="14"/>
        <v>30509</v>
      </c>
      <c r="P43">
        <f t="shared" si="15"/>
        <v>30509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34649577</v>
      </c>
      <c r="AB43">
        <f t="shared" si="25"/>
        <v>1016.95</v>
      </c>
      <c r="AC43">
        <f t="shared" si="53"/>
        <v>1016.95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1016.95</v>
      </c>
      <c r="AL43" s="54">
        <f>'1.Смета.или.Акт'!F78</f>
        <v>1016.95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'1.Смета.или.Акт'!J78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66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30509</v>
      </c>
      <c r="CQ43">
        <f t="shared" si="34"/>
        <v>7627.125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27</v>
      </c>
      <c r="DW43" t="str">
        <f>'1.Смета.или.Акт'!D78</f>
        <v>шт.</v>
      </c>
      <c r="DX43">
        <v>1</v>
      </c>
      <c r="EE43">
        <v>32653291</v>
      </c>
      <c r="EF43">
        <v>20</v>
      </c>
      <c r="EG43" t="s">
        <v>29</v>
      </c>
      <c r="EH43">
        <v>0</v>
      </c>
      <c r="EI43" t="s">
        <v>6</v>
      </c>
      <c r="EJ43">
        <v>1</v>
      </c>
      <c r="EK43">
        <v>500001</v>
      </c>
      <c r="EL43" t="s">
        <v>30</v>
      </c>
      <c r="EM43" t="s">
        <v>31</v>
      </c>
      <c r="EO43" t="s">
        <v>6</v>
      </c>
      <c r="EQ43">
        <v>0</v>
      </c>
      <c r="ER43">
        <v>1105.3800000000001</v>
      </c>
      <c r="ES43" s="54">
        <f>'1.Смета.или.Акт'!F78</f>
        <v>1016.95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7627.12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67</v>
      </c>
      <c r="GD43">
        <v>0</v>
      </c>
      <c r="GF43">
        <v>-707879459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30509</v>
      </c>
      <c r="GN43">
        <f t="shared" si="47"/>
        <v>30509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23</v>
      </c>
      <c r="D44" s="2"/>
      <c r="E44" s="2" t="s">
        <v>68</v>
      </c>
      <c r="F44" s="2" t="s">
        <v>69</v>
      </c>
      <c r="G44" s="2" t="s">
        <v>70</v>
      </c>
      <c r="H44" s="2" t="s">
        <v>71</v>
      </c>
      <c r="I44" s="2">
        <f>I38*J44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34649576</v>
      </c>
      <c r="AB44" s="2">
        <f t="shared" si="25"/>
        <v>1</v>
      </c>
      <c r="AC44" s="2">
        <f t="shared" si="53"/>
        <v>1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71</v>
      </c>
      <c r="DW44" s="2" t="s">
        <v>71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29</v>
      </c>
      <c r="EH44" s="2">
        <v>0</v>
      </c>
      <c r="EI44" s="2" t="s">
        <v>6</v>
      </c>
      <c r="EJ44" s="2">
        <v>1</v>
      </c>
      <c r="EK44" s="2">
        <v>0</v>
      </c>
      <c r="EL44" s="2" t="s">
        <v>36</v>
      </c>
      <c r="EM44" s="2" t="s">
        <v>37</v>
      </c>
      <c r="EN44" s="2"/>
      <c r="EO44" s="2" t="s">
        <v>6</v>
      </c>
      <c r="EP44" s="2"/>
      <c r="EQ44" s="2">
        <v>0</v>
      </c>
      <c r="ER44" s="2">
        <v>1</v>
      </c>
      <c r="ES44" s="2">
        <v>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-1731369543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27</v>
      </c>
      <c r="E45" t="s">
        <v>68</v>
      </c>
      <c r="F45" t="s">
        <v>69</v>
      </c>
      <c r="G45" t="s">
        <v>70</v>
      </c>
      <c r="H45" t="s">
        <v>71</v>
      </c>
      <c r="I45">
        <f>I39*J45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34649577</v>
      </c>
      <c r="AB45">
        <f t="shared" si="25"/>
        <v>1</v>
      </c>
      <c r="AC45">
        <f t="shared" si="53"/>
        <v>1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7.5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71</v>
      </c>
      <c r="DW45" t="s">
        <v>71</v>
      </c>
      <c r="DX45">
        <v>1</v>
      </c>
      <c r="EE45">
        <v>32653299</v>
      </c>
      <c r="EF45">
        <v>20</v>
      </c>
      <c r="EG45" t="s">
        <v>29</v>
      </c>
      <c r="EH45">
        <v>0</v>
      </c>
      <c r="EI45" t="s">
        <v>6</v>
      </c>
      <c r="EJ45">
        <v>1</v>
      </c>
      <c r="EK45">
        <v>0</v>
      </c>
      <c r="EL45" t="s">
        <v>36</v>
      </c>
      <c r="EM45" t="s">
        <v>37</v>
      </c>
      <c r="EO45" t="s">
        <v>6</v>
      </c>
      <c r="EQ45">
        <v>0</v>
      </c>
      <c r="ER45">
        <v>1</v>
      </c>
      <c r="ES45">
        <v>1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V45" t="s">
        <v>22</v>
      </c>
      <c r="FW45" t="s">
        <v>23</v>
      </c>
      <c r="FX45">
        <v>106</v>
      </c>
      <c r="FY45">
        <v>65</v>
      </c>
      <c r="GA45" t="s">
        <v>6</v>
      </c>
      <c r="GD45">
        <v>0</v>
      </c>
      <c r="GF45">
        <v>-1731369543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ROW(SmtRes!A40)</f>
        <v>40</v>
      </c>
      <c r="D46" s="2">
        <f>ROW(EtalonRes!A40)</f>
        <v>40</v>
      </c>
      <c r="E46" s="2" t="s">
        <v>72</v>
      </c>
      <c r="F46" s="2" t="s">
        <v>73</v>
      </c>
      <c r="G46" s="2" t="s">
        <v>74</v>
      </c>
      <c r="H46" s="2" t="s">
        <v>42</v>
      </c>
      <c r="I46" s="2">
        <f>'1.Смета.или.Акт'!E81</f>
        <v>4</v>
      </c>
      <c r="J46" s="2">
        <v>0</v>
      </c>
      <c r="K46" s="2"/>
      <c r="L46" s="2"/>
      <c r="M46" s="2"/>
      <c r="N46" s="2"/>
      <c r="O46" s="2">
        <f t="shared" si="14"/>
        <v>1059</v>
      </c>
      <c r="P46" s="2">
        <f t="shared" si="15"/>
        <v>0</v>
      </c>
      <c r="Q46" s="2">
        <f t="shared" si="16"/>
        <v>334</v>
      </c>
      <c r="R46" s="2">
        <f t="shared" si="17"/>
        <v>47</v>
      </c>
      <c r="S46" s="2">
        <f t="shared" si="18"/>
        <v>725</v>
      </c>
      <c r="T46" s="2">
        <f t="shared" si="19"/>
        <v>0</v>
      </c>
      <c r="U46" s="2">
        <f t="shared" si="20"/>
        <v>80.8</v>
      </c>
      <c r="V46" s="2">
        <f t="shared" si="21"/>
        <v>3.8</v>
      </c>
      <c r="W46" s="2">
        <f t="shared" si="22"/>
        <v>0</v>
      </c>
      <c r="X46" s="2">
        <f t="shared" si="23"/>
        <v>710</v>
      </c>
      <c r="Y46" s="2">
        <f t="shared" si="24"/>
        <v>502</v>
      </c>
      <c r="Z46" s="2"/>
      <c r="AA46" s="2">
        <v>34649576</v>
      </c>
      <c r="AB46" s="2">
        <f t="shared" si="25"/>
        <v>264.58999999999997</v>
      </c>
      <c r="AC46" s="2">
        <f>ROUND((ES46+(SUM(SmtRes!BC29:'SmtRes'!BC40)+SUM(EtalonRes!AL29:'EtalonRes'!AL40))),2)</f>
        <v>0</v>
      </c>
      <c r="AD46" s="2">
        <f t="shared" si="26"/>
        <v>83.4</v>
      </c>
      <c r="AE46" s="2">
        <f t="shared" si="27"/>
        <v>11.84</v>
      </c>
      <c r="AF46" s="2">
        <f t="shared" si="28"/>
        <v>181.19</v>
      </c>
      <c r="AG46" s="2">
        <f t="shared" si="29"/>
        <v>0</v>
      </c>
      <c r="AH46" s="2">
        <f t="shared" si="30"/>
        <v>20.2</v>
      </c>
      <c r="AI46" s="2">
        <f t="shared" si="31"/>
        <v>0.95</v>
      </c>
      <c r="AJ46" s="2">
        <f t="shared" si="32"/>
        <v>0</v>
      </c>
      <c r="AK46" s="2">
        <v>311.58999999999997</v>
      </c>
      <c r="AL46" s="2">
        <v>47</v>
      </c>
      <c r="AM46" s="2">
        <v>83.4</v>
      </c>
      <c r="AN46" s="2">
        <v>11.84</v>
      </c>
      <c r="AO46" s="2">
        <v>181.19</v>
      </c>
      <c r="AP46" s="2">
        <v>0</v>
      </c>
      <c r="AQ46" s="2">
        <v>20.2</v>
      </c>
      <c r="AR46" s="2">
        <v>0.95</v>
      </c>
      <c r="AS46" s="2">
        <v>0</v>
      </c>
      <c r="AT46" s="2">
        <v>92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0</v>
      </c>
      <c r="BI46" s="2">
        <v>2</v>
      </c>
      <c r="BJ46" s="2" t="s">
        <v>75</v>
      </c>
      <c r="BK46" s="2"/>
      <c r="BL46" s="2"/>
      <c r="BM46" s="2">
        <v>111002</v>
      </c>
      <c r="BN46" s="2">
        <v>0</v>
      </c>
      <c r="BO46" s="2" t="s">
        <v>6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92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1059</v>
      </c>
      <c r="CQ46" s="2">
        <f t="shared" si="34"/>
        <v>0</v>
      </c>
      <c r="CR46" s="2">
        <f t="shared" si="35"/>
        <v>83.4</v>
      </c>
      <c r="CS46" s="2">
        <f t="shared" si="36"/>
        <v>11.84</v>
      </c>
      <c r="CT46" s="2">
        <f t="shared" si="37"/>
        <v>181.19</v>
      </c>
      <c r="CU46" s="2">
        <f t="shared" si="38"/>
        <v>0</v>
      </c>
      <c r="CV46" s="2">
        <f t="shared" si="39"/>
        <v>20.2</v>
      </c>
      <c r="CW46" s="2">
        <f t="shared" si="40"/>
        <v>0.95</v>
      </c>
      <c r="CX46" s="2">
        <f t="shared" si="41"/>
        <v>0</v>
      </c>
      <c r="CY46" s="2">
        <f t="shared" si="42"/>
        <v>710.24</v>
      </c>
      <c r="CZ46" s="2">
        <f t="shared" si="43"/>
        <v>501.8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42</v>
      </c>
      <c r="DW46" s="2" t="s">
        <v>42</v>
      </c>
      <c r="DX46" s="2">
        <v>1</v>
      </c>
      <c r="DY46" s="2"/>
      <c r="DZ46" s="2"/>
      <c r="EA46" s="2"/>
      <c r="EB46" s="2"/>
      <c r="EC46" s="2"/>
      <c r="ED46" s="2"/>
      <c r="EE46" s="2">
        <v>32653248</v>
      </c>
      <c r="EF46" s="2">
        <v>2</v>
      </c>
      <c r="EG46" s="2" t="s">
        <v>19</v>
      </c>
      <c r="EH46" s="2">
        <v>0</v>
      </c>
      <c r="EI46" s="2" t="s">
        <v>6</v>
      </c>
      <c r="EJ46" s="2">
        <v>2</v>
      </c>
      <c r="EK46" s="2">
        <v>111002</v>
      </c>
      <c r="EL46" s="2" t="s">
        <v>76</v>
      </c>
      <c r="EM46" s="2" t="s">
        <v>21</v>
      </c>
      <c r="EN46" s="2"/>
      <c r="EO46" s="2" t="s">
        <v>6</v>
      </c>
      <c r="EP46" s="2"/>
      <c r="EQ46" s="2">
        <v>0</v>
      </c>
      <c r="ER46" s="2">
        <v>311.58999999999997</v>
      </c>
      <c r="ES46" s="2">
        <v>47</v>
      </c>
      <c r="ET46" s="2">
        <v>83.4</v>
      </c>
      <c r="EU46" s="2">
        <v>11.84</v>
      </c>
      <c r="EV46" s="2">
        <v>181.19</v>
      </c>
      <c r="EW46" s="2">
        <v>20.2</v>
      </c>
      <c r="EX46" s="2">
        <v>0.95</v>
      </c>
      <c r="EY46" s="2">
        <v>1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92</v>
      </c>
      <c r="FY46" s="2">
        <v>65</v>
      </c>
      <c r="FZ46" s="2"/>
      <c r="GA46" s="2" t="s">
        <v>6</v>
      </c>
      <c r="GB46" s="2"/>
      <c r="GC46" s="2"/>
      <c r="GD46" s="2">
        <v>0</v>
      </c>
      <c r="GE46" s="2"/>
      <c r="GF46" s="2">
        <v>1828696207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2271</v>
      </c>
      <c r="GN46" s="2">
        <f t="shared" si="47"/>
        <v>0</v>
      </c>
      <c r="GO46" s="2">
        <f t="shared" si="48"/>
        <v>2271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ROW(SmtRes!A52)</f>
        <v>52</v>
      </c>
      <c r="D47">
        <f>ROW(EtalonRes!A52)</f>
        <v>52</v>
      </c>
      <c r="E47" t="s">
        <v>72</v>
      </c>
      <c r="F47" t="s">
        <v>73</v>
      </c>
      <c r="G47" t="s">
        <v>74</v>
      </c>
      <c r="H47" t="s">
        <v>42</v>
      </c>
      <c r="I47">
        <f>'1.Смета.или.Акт'!E81</f>
        <v>4</v>
      </c>
      <c r="J47">
        <v>0</v>
      </c>
      <c r="O47">
        <f t="shared" si="14"/>
        <v>17433</v>
      </c>
      <c r="P47">
        <f t="shared" si="15"/>
        <v>0</v>
      </c>
      <c r="Q47">
        <f t="shared" si="16"/>
        <v>4170</v>
      </c>
      <c r="R47">
        <f t="shared" si="17"/>
        <v>867</v>
      </c>
      <c r="S47">
        <f t="shared" si="18"/>
        <v>13263</v>
      </c>
      <c r="T47">
        <f t="shared" si="19"/>
        <v>0</v>
      </c>
      <c r="U47">
        <f t="shared" si="20"/>
        <v>80.8</v>
      </c>
      <c r="V47">
        <f t="shared" si="21"/>
        <v>3.8</v>
      </c>
      <c r="W47">
        <f t="shared" si="22"/>
        <v>0</v>
      </c>
      <c r="X47">
        <f t="shared" si="23"/>
        <v>11021</v>
      </c>
      <c r="Y47">
        <f t="shared" si="24"/>
        <v>7348</v>
      </c>
      <c r="AA47">
        <v>34649577</v>
      </c>
      <c r="AB47">
        <f t="shared" si="25"/>
        <v>264.58999999999997</v>
      </c>
      <c r="AC47">
        <f>ROUND((ES47+(SUM(SmtRes!BC41:'SmtRes'!BC52)+SUM(EtalonRes!AL41:'EtalonRes'!AL52))),2)</f>
        <v>0</v>
      </c>
      <c r="AD47">
        <f t="shared" si="26"/>
        <v>83.4</v>
      </c>
      <c r="AE47">
        <f t="shared" si="27"/>
        <v>11.84</v>
      </c>
      <c r="AF47">
        <f t="shared" si="28"/>
        <v>181.19</v>
      </c>
      <c r="AG47">
        <f t="shared" si="29"/>
        <v>0</v>
      </c>
      <c r="AH47">
        <f t="shared" si="30"/>
        <v>20.2</v>
      </c>
      <c r="AI47">
        <f t="shared" si="31"/>
        <v>0.95</v>
      </c>
      <c r="AJ47">
        <f t="shared" si="32"/>
        <v>0</v>
      </c>
      <c r="AK47">
        <f>AL47+AM47+AO47</f>
        <v>311.59000000000003</v>
      </c>
      <c r="AL47">
        <v>47</v>
      </c>
      <c r="AM47" s="54">
        <f>'1.Смета.или.Акт'!F83</f>
        <v>83.4</v>
      </c>
      <c r="AN47" s="54">
        <f>'1.Смета.или.Акт'!F84</f>
        <v>11.84</v>
      </c>
      <c r="AO47" s="54">
        <f>'1.Смета.или.Акт'!F82</f>
        <v>181.19</v>
      </c>
      <c r="AP47">
        <v>0</v>
      </c>
      <c r="AQ47">
        <f>'1.Смета.или.Акт'!E87</f>
        <v>20.2</v>
      </c>
      <c r="AR47">
        <v>0.95</v>
      </c>
      <c r="AS47">
        <v>0</v>
      </c>
      <c r="AT47">
        <v>78</v>
      </c>
      <c r="AU47">
        <v>52</v>
      </c>
      <c r="AV47">
        <v>1</v>
      </c>
      <c r="AW47">
        <v>1</v>
      </c>
      <c r="AZ47">
        <v>1</v>
      </c>
      <c r="BA47">
        <f>'1.Смета.или.Акт'!J82</f>
        <v>18.3</v>
      </c>
      <c r="BB47">
        <f>'1.Смета.или.Акт'!J83</f>
        <v>12.5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0</v>
      </c>
      <c r="BI47">
        <v>2</v>
      </c>
      <c r="BJ47" t="s">
        <v>75</v>
      </c>
      <c r="BM47">
        <v>111002</v>
      </c>
      <c r="BN47">
        <v>0</v>
      </c>
      <c r="BO47" t="s">
        <v>6</v>
      </c>
      <c r="BP47">
        <v>0</v>
      </c>
      <c r="BQ47">
        <v>2</v>
      </c>
      <c r="BR47">
        <v>0</v>
      </c>
      <c r="BS47">
        <f>'1.Смета.или.Акт'!J84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92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17433</v>
      </c>
      <c r="CQ47">
        <f t="shared" si="34"/>
        <v>0</v>
      </c>
      <c r="CR47">
        <f t="shared" si="35"/>
        <v>1042.5</v>
      </c>
      <c r="CS47">
        <f t="shared" si="36"/>
        <v>216.672</v>
      </c>
      <c r="CT47">
        <f t="shared" si="37"/>
        <v>3315.777</v>
      </c>
      <c r="CU47">
        <f t="shared" si="38"/>
        <v>0</v>
      </c>
      <c r="CV47">
        <f t="shared" si="39"/>
        <v>20.2</v>
      </c>
      <c r="CW47">
        <f t="shared" si="40"/>
        <v>0.95</v>
      </c>
      <c r="CX47">
        <f t="shared" si="41"/>
        <v>0</v>
      </c>
      <c r="CY47">
        <f t="shared" si="42"/>
        <v>11021.4</v>
      </c>
      <c r="CZ47">
        <f t="shared" si="43"/>
        <v>7347.6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42</v>
      </c>
      <c r="DW47" t="str">
        <f>'1.Смета.или.Акт'!D81</f>
        <v>ШТ</v>
      </c>
      <c r="DX47">
        <v>1</v>
      </c>
      <c r="EE47">
        <v>32653248</v>
      </c>
      <c r="EF47">
        <v>2</v>
      </c>
      <c r="EG47" t="s">
        <v>19</v>
      </c>
      <c r="EH47">
        <v>0</v>
      </c>
      <c r="EI47" t="s">
        <v>6</v>
      </c>
      <c r="EJ47">
        <v>2</v>
      </c>
      <c r="EK47">
        <v>111002</v>
      </c>
      <c r="EL47" t="s">
        <v>76</v>
      </c>
      <c r="EM47" t="s">
        <v>21</v>
      </c>
      <c r="EO47" t="s">
        <v>6</v>
      </c>
      <c r="EQ47">
        <v>0</v>
      </c>
      <c r="ER47">
        <f>ES47+ET47+EV47</f>
        <v>311.59000000000003</v>
      </c>
      <c r="ES47">
        <v>47</v>
      </c>
      <c r="ET47" s="54">
        <f>'1.Смета.или.Акт'!F83</f>
        <v>83.4</v>
      </c>
      <c r="EU47" s="54">
        <f>'1.Смета.или.Акт'!F84</f>
        <v>11.84</v>
      </c>
      <c r="EV47" s="54">
        <f>'1.Смета.или.Акт'!F82</f>
        <v>181.19</v>
      </c>
      <c r="EW47">
        <f>'1.Смета.или.Акт'!E87</f>
        <v>20.2</v>
      </c>
      <c r="EX47">
        <v>0.95</v>
      </c>
      <c r="EY47">
        <v>1</v>
      </c>
      <c r="FQ47">
        <v>0</v>
      </c>
      <c r="FR47">
        <f t="shared" si="44"/>
        <v>0</v>
      </c>
      <c r="FS47">
        <v>0</v>
      </c>
      <c r="FV47" t="s">
        <v>22</v>
      </c>
      <c r="FW47" t="s">
        <v>23</v>
      </c>
      <c r="FX47">
        <v>92</v>
      </c>
      <c r="FY47">
        <v>65</v>
      </c>
      <c r="GA47" t="s">
        <v>6</v>
      </c>
      <c r="GD47">
        <v>0</v>
      </c>
      <c r="GF47">
        <v>1828696207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35802</v>
      </c>
      <c r="GN47">
        <f t="shared" si="47"/>
        <v>0</v>
      </c>
      <c r="GO47">
        <f t="shared" si="48"/>
        <v>35802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34</v>
      </c>
      <c r="D48" s="2"/>
      <c r="E48" s="2" t="s">
        <v>77</v>
      </c>
      <c r="F48" s="2" t="s">
        <v>78</v>
      </c>
      <c r="G48" s="2" t="s">
        <v>79</v>
      </c>
      <c r="H48" s="2" t="s">
        <v>27</v>
      </c>
      <c r="I48" s="2">
        <f>I46*J48</f>
        <v>4</v>
      </c>
      <c r="J48" s="2">
        <v>1</v>
      </c>
      <c r="K48" s="2"/>
      <c r="L48" s="2"/>
      <c r="M48" s="2"/>
      <c r="N48" s="2"/>
      <c r="O48" s="2">
        <f t="shared" si="14"/>
        <v>235028</v>
      </c>
      <c r="P48" s="2">
        <f t="shared" si="15"/>
        <v>235028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34649576</v>
      </c>
      <c r="AB48" s="2">
        <f t="shared" si="25"/>
        <v>58756.93</v>
      </c>
      <c r="AC48" s="2">
        <f t="shared" ref="AC48:AC61" si="54">ROUND((ES48),2)</f>
        <v>58756.93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58756.93</v>
      </c>
      <c r="AL48" s="2">
        <v>58756.93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80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235028</v>
      </c>
      <c r="CQ48" s="2">
        <f t="shared" si="34"/>
        <v>58756.93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27</v>
      </c>
      <c r="DW48" s="2" t="s">
        <v>27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29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30</v>
      </c>
      <c r="EM48" s="2" t="s">
        <v>31</v>
      </c>
      <c r="EN48" s="2"/>
      <c r="EO48" s="2" t="s">
        <v>6</v>
      </c>
      <c r="EP48" s="2"/>
      <c r="EQ48" s="2">
        <v>0</v>
      </c>
      <c r="ER48" s="2">
        <v>28.22</v>
      </c>
      <c r="ES48" s="2">
        <v>58756.93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81</v>
      </c>
      <c r="GB48" s="2"/>
      <c r="GC48" s="2"/>
      <c r="GD48" s="2">
        <v>0</v>
      </c>
      <c r="GE48" s="2"/>
      <c r="GF48" s="2">
        <v>-1864757425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235028</v>
      </c>
      <c r="GN48" s="2">
        <f t="shared" si="47"/>
        <v>235028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46</v>
      </c>
      <c r="E49" t="s">
        <v>77</v>
      </c>
      <c r="F49" t="str">
        <f>'1.Смета.или.Акт'!B88</f>
        <v>01.7.15.03-0031</v>
      </c>
      <c r="G49" t="str">
        <f>'1.Смета.или.Акт'!C88</f>
        <v>ЖК модуль ORION OLW-5550 с настен.креплен.</v>
      </c>
      <c r="H49" t="s">
        <v>27</v>
      </c>
      <c r="I49">
        <f>I47*J49</f>
        <v>4</v>
      </c>
      <c r="J49">
        <v>1</v>
      </c>
      <c r="O49">
        <f t="shared" si="14"/>
        <v>1762708</v>
      </c>
      <c r="P49">
        <f t="shared" si="15"/>
        <v>1762708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34649577</v>
      </c>
      <c r="AB49">
        <f t="shared" si="25"/>
        <v>58756.93</v>
      </c>
      <c r="AC49">
        <f t="shared" si="54"/>
        <v>58756.93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58756.93</v>
      </c>
      <c r="AL49" s="54">
        <f>'1.Смета.или.Акт'!F88</f>
        <v>58756.93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'1.Смета.или.Акт'!J88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80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1762708</v>
      </c>
      <c r="CQ49">
        <f t="shared" si="34"/>
        <v>440676.97499999998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27</v>
      </c>
      <c r="DW49" t="str">
        <f>'1.Смета.или.Акт'!D88</f>
        <v>шт.</v>
      </c>
      <c r="DX49">
        <v>1</v>
      </c>
      <c r="EE49">
        <v>32653291</v>
      </c>
      <c r="EF49">
        <v>20</v>
      </c>
      <c r="EG49" t="s">
        <v>29</v>
      </c>
      <c r="EH49">
        <v>0</v>
      </c>
      <c r="EI49" t="s">
        <v>6</v>
      </c>
      <c r="EJ49">
        <v>1</v>
      </c>
      <c r="EK49">
        <v>500001</v>
      </c>
      <c r="EL49" t="s">
        <v>30</v>
      </c>
      <c r="EM49" t="s">
        <v>31</v>
      </c>
      <c r="EO49" t="s">
        <v>6</v>
      </c>
      <c r="EQ49">
        <v>0</v>
      </c>
      <c r="ER49">
        <v>63866.23</v>
      </c>
      <c r="ES49" s="54">
        <f>'1.Смета.или.Акт'!F88</f>
        <v>58756.93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440677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81</v>
      </c>
      <c r="GD49">
        <v>0</v>
      </c>
      <c r="GF49">
        <v>-1864757425</v>
      </c>
      <c r="GG49">
        <v>2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1762708</v>
      </c>
      <c r="GN49">
        <f t="shared" si="47"/>
        <v>1762708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35</v>
      </c>
      <c r="D50" s="2"/>
      <c r="E50" s="2" t="s">
        <v>82</v>
      </c>
      <c r="F50" s="2" t="s">
        <v>83</v>
      </c>
      <c r="G50" s="2" t="s">
        <v>84</v>
      </c>
      <c r="H50" s="2" t="s">
        <v>85</v>
      </c>
      <c r="I50" s="2">
        <f>I46*J50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34649576</v>
      </c>
      <c r="AB50" s="2">
        <f t="shared" si="25"/>
        <v>26.32</v>
      </c>
      <c r="AC50" s="2">
        <f t="shared" si="54"/>
        <v>26.32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26.32</v>
      </c>
      <c r="AL50" s="2">
        <v>26.32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86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26.32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85</v>
      </c>
      <c r="DW50" s="2" t="s">
        <v>85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29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30</v>
      </c>
      <c r="EM50" s="2" t="s">
        <v>31</v>
      </c>
      <c r="EN50" s="2"/>
      <c r="EO50" s="2" t="s">
        <v>6</v>
      </c>
      <c r="EP50" s="2"/>
      <c r="EQ50" s="2">
        <v>0</v>
      </c>
      <c r="ER50" s="2">
        <v>26.32</v>
      </c>
      <c r="ES50" s="2">
        <v>26.32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-1086924284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47</v>
      </c>
      <c r="E51" t="s">
        <v>82</v>
      </c>
      <c r="F51" t="s">
        <v>83</v>
      </c>
      <c r="G51" t="s">
        <v>84</v>
      </c>
      <c r="H51" t="s">
        <v>85</v>
      </c>
      <c r="I51">
        <f>I47*J51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34649577</v>
      </c>
      <c r="AB51">
        <f t="shared" si="25"/>
        <v>26.32</v>
      </c>
      <c r="AC51">
        <f t="shared" si="54"/>
        <v>26.32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26.32</v>
      </c>
      <c r="AL51">
        <v>26.32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86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197.4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85</v>
      </c>
      <c r="DW51" t="s">
        <v>85</v>
      </c>
      <c r="DX51">
        <v>1</v>
      </c>
      <c r="EE51">
        <v>32653291</v>
      </c>
      <c r="EF51">
        <v>20</v>
      </c>
      <c r="EG51" t="s">
        <v>29</v>
      </c>
      <c r="EH51">
        <v>0</v>
      </c>
      <c r="EI51" t="s">
        <v>6</v>
      </c>
      <c r="EJ51">
        <v>1</v>
      </c>
      <c r="EK51">
        <v>500001</v>
      </c>
      <c r="EL51" t="s">
        <v>30</v>
      </c>
      <c r="EM51" t="s">
        <v>31</v>
      </c>
      <c r="EO51" t="s">
        <v>6</v>
      </c>
      <c r="EQ51">
        <v>0</v>
      </c>
      <c r="ER51">
        <v>26.32</v>
      </c>
      <c r="ES51">
        <v>26.32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-1086924284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36</v>
      </c>
      <c r="D52" s="2"/>
      <c r="E52" s="2" t="s">
        <v>87</v>
      </c>
      <c r="F52" s="2" t="s">
        <v>88</v>
      </c>
      <c r="G52" s="2" t="s">
        <v>89</v>
      </c>
      <c r="H52" s="2" t="s">
        <v>60</v>
      </c>
      <c r="I52" s="2">
        <f>I46*J52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34649576</v>
      </c>
      <c r="AB52" s="2">
        <f t="shared" si="25"/>
        <v>10.7</v>
      </c>
      <c r="AC52" s="2">
        <f t="shared" si="54"/>
        <v>10.7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10.7</v>
      </c>
      <c r="AL52" s="2">
        <v>10.7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90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10.7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1003</v>
      </c>
      <c r="DV52" s="2" t="s">
        <v>60</v>
      </c>
      <c r="DW52" s="2" t="s">
        <v>60</v>
      </c>
      <c r="DX52" s="2">
        <v>1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29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30</v>
      </c>
      <c r="EM52" s="2" t="s">
        <v>31</v>
      </c>
      <c r="EN52" s="2"/>
      <c r="EO52" s="2" t="s">
        <v>6</v>
      </c>
      <c r="EP52" s="2"/>
      <c r="EQ52" s="2">
        <v>0</v>
      </c>
      <c r="ER52" s="2">
        <v>10.7</v>
      </c>
      <c r="ES52" s="2">
        <v>10.7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1596220372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48</v>
      </c>
      <c r="E53" t="s">
        <v>87</v>
      </c>
      <c r="F53" t="s">
        <v>88</v>
      </c>
      <c r="G53" t="s">
        <v>89</v>
      </c>
      <c r="H53" t="s">
        <v>60</v>
      </c>
      <c r="I53">
        <f>I47*J53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34649577</v>
      </c>
      <c r="AB53">
        <f t="shared" si="25"/>
        <v>10.7</v>
      </c>
      <c r="AC53">
        <f t="shared" si="54"/>
        <v>10.7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10.7</v>
      </c>
      <c r="AL53">
        <v>10.7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90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80.25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1003</v>
      </c>
      <c r="DV53" t="s">
        <v>60</v>
      </c>
      <c r="DW53" t="s">
        <v>60</v>
      </c>
      <c r="DX53">
        <v>1</v>
      </c>
      <c r="EE53">
        <v>32653291</v>
      </c>
      <c r="EF53">
        <v>20</v>
      </c>
      <c r="EG53" t="s">
        <v>29</v>
      </c>
      <c r="EH53">
        <v>0</v>
      </c>
      <c r="EI53" t="s">
        <v>6</v>
      </c>
      <c r="EJ53">
        <v>1</v>
      </c>
      <c r="EK53">
        <v>500001</v>
      </c>
      <c r="EL53" t="s">
        <v>30</v>
      </c>
      <c r="EM53" t="s">
        <v>31</v>
      </c>
      <c r="EO53" t="s">
        <v>6</v>
      </c>
      <c r="EQ53">
        <v>0</v>
      </c>
      <c r="ER53">
        <v>10.7</v>
      </c>
      <c r="ES53">
        <v>10.7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1596220372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37</v>
      </c>
      <c r="D54" s="2"/>
      <c r="E54" s="2" t="s">
        <v>91</v>
      </c>
      <c r="F54" s="2" t="s">
        <v>92</v>
      </c>
      <c r="G54" s="2" t="s">
        <v>93</v>
      </c>
      <c r="H54" s="2" t="s">
        <v>85</v>
      </c>
      <c r="I54" s="2">
        <f>I46*J54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34649576</v>
      </c>
      <c r="AB54" s="2">
        <f t="shared" si="25"/>
        <v>114.22</v>
      </c>
      <c r="AC54" s="2">
        <f t="shared" si="54"/>
        <v>114.22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114.22</v>
      </c>
      <c r="AL54" s="2">
        <v>114.22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94</v>
      </c>
      <c r="BK54" s="2"/>
      <c r="BL54" s="2"/>
      <c r="BM54" s="2">
        <v>500001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114.22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85</v>
      </c>
      <c r="DW54" s="2" t="s">
        <v>85</v>
      </c>
      <c r="DX54" s="2">
        <v>1</v>
      </c>
      <c r="DY54" s="2"/>
      <c r="DZ54" s="2"/>
      <c r="EA54" s="2"/>
      <c r="EB54" s="2"/>
      <c r="EC54" s="2"/>
      <c r="ED54" s="2"/>
      <c r="EE54" s="2">
        <v>32653291</v>
      </c>
      <c r="EF54" s="2">
        <v>20</v>
      </c>
      <c r="EG54" s="2" t="s">
        <v>29</v>
      </c>
      <c r="EH54" s="2">
        <v>0</v>
      </c>
      <c r="EI54" s="2" t="s">
        <v>6</v>
      </c>
      <c r="EJ54" s="2">
        <v>1</v>
      </c>
      <c r="EK54" s="2">
        <v>500001</v>
      </c>
      <c r="EL54" s="2" t="s">
        <v>30</v>
      </c>
      <c r="EM54" s="2" t="s">
        <v>31</v>
      </c>
      <c r="EN54" s="2"/>
      <c r="EO54" s="2" t="s">
        <v>6</v>
      </c>
      <c r="EP54" s="2"/>
      <c r="EQ54" s="2">
        <v>0</v>
      </c>
      <c r="ER54" s="2">
        <v>114.22</v>
      </c>
      <c r="ES54" s="2">
        <v>114.22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6</v>
      </c>
      <c r="GB54" s="2"/>
      <c r="GC54" s="2"/>
      <c r="GD54" s="2">
        <v>0</v>
      </c>
      <c r="GE54" s="2"/>
      <c r="GF54" s="2">
        <v>432883440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49</v>
      </c>
      <c r="E55" t="s">
        <v>91</v>
      </c>
      <c r="F55" t="s">
        <v>92</v>
      </c>
      <c r="G55" t="s">
        <v>93</v>
      </c>
      <c r="H55" t="s">
        <v>85</v>
      </c>
      <c r="I55">
        <f>I47*J55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34649577</v>
      </c>
      <c r="AB55">
        <f t="shared" si="25"/>
        <v>114.22</v>
      </c>
      <c r="AC55">
        <f t="shared" si="54"/>
        <v>114.22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114.22</v>
      </c>
      <c r="AL55">
        <v>114.22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94</v>
      </c>
      <c r="BM55">
        <v>500001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856.65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85</v>
      </c>
      <c r="DW55" t="s">
        <v>85</v>
      </c>
      <c r="DX55">
        <v>1</v>
      </c>
      <c r="EE55">
        <v>32653291</v>
      </c>
      <c r="EF55">
        <v>20</v>
      </c>
      <c r="EG55" t="s">
        <v>29</v>
      </c>
      <c r="EH55">
        <v>0</v>
      </c>
      <c r="EI55" t="s">
        <v>6</v>
      </c>
      <c r="EJ55">
        <v>1</v>
      </c>
      <c r="EK55">
        <v>500001</v>
      </c>
      <c r="EL55" t="s">
        <v>30</v>
      </c>
      <c r="EM55" t="s">
        <v>31</v>
      </c>
      <c r="EO55" t="s">
        <v>6</v>
      </c>
      <c r="EQ55">
        <v>0</v>
      </c>
      <c r="ER55">
        <v>114.22</v>
      </c>
      <c r="ES55">
        <v>114.22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6</v>
      </c>
      <c r="GD55">
        <v>0</v>
      </c>
      <c r="GF55">
        <v>432883440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38</v>
      </c>
      <c r="D56" s="2"/>
      <c r="E56" s="2" t="s">
        <v>95</v>
      </c>
      <c r="F56" s="2" t="s">
        <v>96</v>
      </c>
      <c r="G56" s="2" t="s">
        <v>97</v>
      </c>
      <c r="H56" s="2" t="s">
        <v>98</v>
      </c>
      <c r="I56" s="2">
        <f>I46*J56</f>
        <v>0</v>
      </c>
      <c r="J56" s="2">
        <v>0</v>
      </c>
      <c r="K56" s="2"/>
      <c r="L56" s="2"/>
      <c r="M56" s="2"/>
      <c r="N56" s="2"/>
      <c r="O56" s="2">
        <f t="shared" ref="O56:O75" si="55">ROUND(CP56,0)</f>
        <v>0</v>
      </c>
      <c r="P56" s="2">
        <f t="shared" ref="P56:P75" si="56">ROUND(CQ56*I56,0)</f>
        <v>0</v>
      </c>
      <c r="Q56" s="2">
        <f t="shared" ref="Q56:Q75" si="57">ROUND(CR56*I56,0)</f>
        <v>0</v>
      </c>
      <c r="R56" s="2">
        <f t="shared" ref="R56:R75" si="58">ROUND(CS56*I56,0)</f>
        <v>0</v>
      </c>
      <c r="S56" s="2">
        <f t="shared" ref="S56:S75" si="59">ROUND(CT56*I56,0)</f>
        <v>0</v>
      </c>
      <c r="T56" s="2">
        <f t="shared" ref="T56:T75" si="60">ROUND(CU56*I56,0)</f>
        <v>0</v>
      </c>
      <c r="U56" s="2">
        <f t="shared" ref="U56:U75" si="61">CV56*I56</f>
        <v>0</v>
      </c>
      <c r="V56" s="2">
        <f t="shared" ref="V56:V75" si="62">CW56*I56</f>
        <v>0</v>
      </c>
      <c r="W56" s="2">
        <f t="shared" ref="W56:W75" si="63">ROUND(CX56*I56,0)</f>
        <v>0</v>
      </c>
      <c r="X56" s="2">
        <f t="shared" ref="X56:X75" si="64">ROUND(CY56,0)</f>
        <v>0</v>
      </c>
      <c r="Y56" s="2">
        <f t="shared" ref="Y56:Y75" si="65">ROUND(CZ56,0)</f>
        <v>0</v>
      </c>
      <c r="Z56" s="2"/>
      <c r="AA56" s="2">
        <v>34649576</v>
      </c>
      <c r="AB56" s="2">
        <f t="shared" ref="AB56:AB75" si="66">ROUND((AC56+AD56+AF56),2)</f>
        <v>28300.400000000001</v>
      </c>
      <c r="AC56" s="2">
        <f t="shared" si="54"/>
        <v>28300.400000000001</v>
      </c>
      <c r="AD56" s="2">
        <f t="shared" ref="AD56:AD75" si="67">ROUND((((ET56)-(EU56))+AE56),2)</f>
        <v>0</v>
      </c>
      <c r="AE56" s="2">
        <f t="shared" ref="AE56:AE75" si="68">ROUND((EU56),2)</f>
        <v>0</v>
      </c>
      <c r="AF56" s="2">
        <f t="shared" ref="AF56:AF75" si="69">ROUND((EV56),2)</f>
        <v>0</v>
      </c>
      <c r="AG56" s="2">
        <f t="shared" ref="AG56:AG75" si="70">ROUND((AP56),2)</f>
        <v>0</v>
      </c>
      <c r="AH56" s="2">
        <f t="shared" ref="AH56:AH75" si="71">(EW56)</f>
        <v>0</v>
      </c>
      <c r="AI56" s="2">
        <f t="shared" ref="AI56:AI75" si="72">(EX56)</f>
        <v>0</v>
      </c>
      <c r="AJ56" s="2">
        <f t="shared" ref="AJ56:AJ75" si="73">ROUND((AS56),2)</f>
        <v>0</v>
      </c>
      <c r="AK56" s="2">
        <v>28300.400000000001</v>
      </c>
      <c r="AL56" s="2">
        <v>28300.400000000001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99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75" si="74">(P56+Q56+S56)</f>
        <v>0</v>
      </c>
      <c r="CQ56" s="2">
        <f t="shared" ref="CQ56:CQ75" si="75">AC56*BC56</f>
        <v>28300.400000000001</v>
      </c>
      <c r="CR56" s="2">
        <f t="shared" ref="CR56:CR75" si="76">AD56*BB56</f>
        <v>0</v>
      </c>
      <c r="CS56" s="2">
        <f t="shared" ref="CS56:CS75" si="77">AE56*BS56</f>
        <v>0</v>
      </c>
      <c r="CT56" s="2">
        <f t="shared" ref="CT56:CT75" si="78">AF56*BA56</f>
        <v>0</v>
      </c>
      <c r="CU56" s="2">
        <f t="shared" ref="CU56:CU75" si="79">AG56</f>
        <v>0</v>
      </c>
      <c r="CV56" s="2">
        <f t="shared" ref="CV56:CV75" si="80">AH56</f>
        <v>0</v>
      </c>
      <c r="CW56" s="2">
        <f t="shared" ref="CW56:CW75" si="81">AI56</f>
        <v>0</v>
      </c>
      <c r="CX56" s="2">
        <f t="shared" ref="CX56:CX75" si="82">AJ56</f>
        <v>0</v>
      </c>
      <c r="CY56" s="2">
        <f t="shared" ref="CY56:CY75" si="83">(((S56+(R56*IF(0,0,1)))*AT56)/100)</f>
        <v>0</v>
      </c>
      <c r="CZ56" s="2">
        <f t="shared" ref="CZ56:CZ75" si="84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98</v>
      </c>
      <c r="DW56" s="2" t="s">
        <v>98</v>
      </c>
      <c r="DX56" s="2">
        <v>1000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29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30</v>
      </c>
      <c r="EM56" s="2" t="s">
        <v>31</v>
      </c>
      <c r="EN56" s="2"/>
      <c r="EO56" s="2" t="s">
        <v>6</v>
      </c>
      <c r="EP56" s="2"/>
      <c r="EQ56" s="2">
        <v>0</v>
      </c>
      <c r="ER56" s="2">
        <v>28300.400000000001</v>
      </c>
      <c r="ES56" s="2">
        <v>28300.400000000001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5" si="85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6</v>
      </c>
      <c r="GB56" s="2"/>
      <c r="GC56" s="2"/>
      <c r="GD56" s="2">
        <v>0</v>
      </c>
      <c r="GE56" s="2"/>
      <c r="GF56" s="2">
        <v>1149200523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75" si="86">ROUND(IF(AND(BH56=3,BI56=3,FS56&lt;&gt;0),P56,0),0)</f>
        <v>0</v>
      </c>
      <c r="GM56" s="2">
        <f t="shared" ref="GM56:GM75" si="87">ROUND(O56+X56+Y56+GK56,0)+GX56</f>
        <v>0</v>
      </c>
      <c r="GN56" s="2">
        <f t="shared" ref="GN56:GN75" si="88">IF(OR(BI56=0,BI56=1),ROUND(O56+X56+Y56+GK56,0),0)</f>
        <v>0</v>
      </c>
      <c r="GO56" s="2">
        <f t="shared" ref="GO56:GO75" si="89">IF(BI56=2,ROUND(O56+X56+Y56+GK56,0),0)</f>
        <v>0</v>
      </c>
      <c r="GP56" s="2">
        <f t="shared" ref="GP56:GP75" si="90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75" si="91">ROUND(GT56,2)</f>
        <v>0</v>
      </c>
      <c r="GW56" s="2">
        <v>1</v>
      </c>
      <c r="GX56" s="2">
        <f t="shared" ref="GX56:GX75" si="92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50</v>
      </c>
      <c r="E57" t="s">
        <v>95</v>
      </c>
      <c r="F57" t="s">
        <v>96</v>
      </c>
      <c r="G57" t="s">
        <v>97</v>
      </c>
      <c r="H57" t="s">
        <v>98</v>
      </c>
      <c r="I57">
        <f>I47*J57</f>
        <v>0</v>
      </c>
      <c r="J57">
        <v>0</v>
      </c>
      <c r="O57">
        <f t="shared" si="55"/>
        <v>0</v>
      </c>
      <c r="P57">
        <f t="shared" si="56"/>
        <v>0</v>
      </c>
      <c r="Q57">
        <f t="shared" si="57"/>
        <v>0</v>
      </c>
      <c r="R57">
        <f t="shared" si="58"/>
        <v>0</v>
      </c>
      <c r="S57">
        <f t="shared" si="59"/>
        <v>0</v>
      </c>
      <c r="T57">
        <f t="shared" si="60"/>
        <v>0</v>
      </c>
      <c r="U57">
        <f t="shared" si="61"/>
        <v>0</v>
      </c>
      <c r="V57">
        <f t="shared" si="62"/>
        <v>0</v>
      </c>
      <c r="W57">
        <f t="shared" si="63"/>
        <v>0</v>
      </c>
      <c r="X57">
        <f t="shared" si="64"/>
        <v>0</v>
      </c>
      <c r="Y57">
        <f t="shared" si="65"/>
        <v>0</v>
      </c>
      <c r="AA57">
        <v>34649577</v>
      </c>
      <c r="AB57">
        <f t="shared" si="66"/>
        <v>28300.400000000001</v>
      </c>
      <c r="AC57">
        <f t="shared" si="54"/>
        <v>28300.400000000001</v>
      </c>
      <c r="AD57">
        <f t="shared" si="67"/>
        <v>0</v>
      </c>
      <c r="AE57">
        <f t="shared" si="68"/>
        <v>0</v>
      </c>
      <c r="AF57">
        <f t="shared" si="69"/>
        <v>0</v>
      </c>
      <c r="AG57">
        <f t="shared" si="70"/>
        <v>0</v>
      </c>
      <c r="AH57">
        <f t="shared" si="71"/>
        <v>0</v>
      </c>
      <c r="AI57">
        <f t="shared" si="72"/>
        <v>0</v>
      </c>
      <c r="AJ57">
        <f t="shared" si="73"/>
        <v>0</v>
      </c>
      <c r="AK57">
        <v>28300.400000000001</v>
      </c>
      <c r="AL57">
        <v>28300.400000000001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99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4"/>
        <v>0</v>
      </c>
      <c r="CQ57">
        <f t="shared" si="75"/>
        <v>212253</v>
      </c>
      <c r="CR57">
        <f t="shared" si="76"/>
        <v>0</v>
      </c>
      <c r="CS57">
        <f t="shared" si="77"/>
        <v>0</v>
      </c>
      <c r="CT57">
        <f t="shared" si="78"/>
        <v>0</v>
      </c>
      <c r="CU57">
        <f t="shared" si="79"/>
        <v>0</v>
      </c>
      <c r="CV57">
        <f t="shared" si="80"/>
        <v>0</v>
      </c>
      <c r="CW57">
        <f t="shared" si="81"/>
        <v>0</v>
      </c>
      <c r="CX57">
        <f t="shared" si="82"/>
        <v>0</v>
      </c>
      <c r="CY57">
        <f t="shared" si="83"/>
        <v>0</v>
      </c>
      <c r="CZ57">
        <f t="shared" si="84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98</v>
      </c>
      <c r="DW57" t="s">
        <v>98</v>
      </c>
      <c r="DX57">
        <v>1000</v>
      </c>
      <c r="EE57">
        <v>32653291</v>
      </c>
      <c r="EF57">
        <v>20</v>
      </c>
      <c r="EG57" t="s">
        <v>29</v>
      </c>
      <c r="EH57">
        <v>0</v>
      </c>
      <c r="EI57" t="s">
        <v>6</v>
      </c>
      <c r="EJ57">
        <v>1</v>
      </c>
      <c r="EK57">
        <v>500001</v>
      </c>
      <c r="EL57" t="s">
        <v>30</v>
      </c>
      <c r="EM57" t="s">
        <v>31</v>
      </c>
      <c r="EO57" t="s">
        <v>6</v>
      </c>
      <c r="EQ57">
        <v>0</v>
      </c>
      <c r="ER57">
        <v>28300.400000000001</v>
      </c>
      <c r="ES57">
        <v>28300.400000000001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5"/>
        <v>0</v>
      </c>
      <c r="FS57">
        <v>0</v>
      </c>
      <c r="FX57">
        <v>0</v>
      </c>
      <c r="FY57">
        <v>0</v>
      </c>
      <c r="GA57" t="s">
        <v>6</v>
      </c>
      <c r="GD57">
        <v>0</v>
      </c>
      <c r="GF57">
        <v>1149200523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6"/>
        <v>0</v>
      </c>
      <c r="GM57">
        <f t="shared" si="87"/>
        <v>0</v>
      </c>
      <c r="GN57">
        <f t="shared" si="88"/>
        <v>0</v>
      </c>
      <c r="GO57">
        <f t="shared" si="89"/>
        <v>0</v>
      </c>
      <c r="GP57">
        <f t="shared" si="90"/>
        <v>0</v>
      </c>
      <c r="GR57">
        <v>0</v>
      </c>
      <c r="GS57">
        <v>3</v>
      </c>
      <c r="GT57">
        <v>0</v>
      </c>
      <c r="GU57" t="s">
        <v>6</v>
      </c>
      <c r="GV57">
        <f t="shared" si="91"/>
        <v>0</v>
      </c>
      <c r="GW57">
        <v>1</v>
      </c>
      <c r="GX57">
        <f t="shared" si="92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39</v>
      </c>
      <c r="D58" s="2"/>
      <c r="E58" s="2" t="s">
        <v>100</v>
      </c>
      <c r="F58" s="2" t="s">
        <v>101</v>
      </c>
      <c r="G58" s="2" t="s">
        <v>102</v>
      </c>
      <c r="H58" s="2" t="s">
        <v>103</v>
      </c>
      <c r="I58" s="2">
        <f>I46*J58</f>
        <v>0</v>
      </c>
      <c r="J58" s="2">
        <v>0</v>
      </c>
      <c r="K58" s="2"/>
      <c r="L58" s="2"/>
      <c r="M58" s="2"/>
      <c r="N58" s="2"/>
      <c r="O58" s="2">
        <f t="shared" si="55"/>
        <v>0</v>
      </c>
      <c r="P58" s="2">
        <f t="shared" si="56"/>
        <v>0</v>
      </c>
      <c r="Q58" s="2">
        <f t="shared" si="57"/>
        <v>0</v>
      </c>
      <c r="R58" s="2">
        <f t="shared" si="58"/>
        <v>0</v>
      </c>
      <c r="S58" s="2">
        <f t="shared" si="59"/>
        <v>0</v>
      </c>
      <c r="T58" s="2">
        <f t="shared" si="60"/>
        <v>0</v>
      </c>
      <c r="U58" s="2">
        <f t="shared" si="61"/>
        <v>0</v>
      </c>
      <c r="V58" s="2">
        <f t="shared" si="62"/>
        <v>0</v>
      </c>
      <c r="W58" s="2">
        <f t="shared" si="63"/>
        <v>0</v>
      </c>
      <c r="X58" s="2">
        <f t="shared" si="64"/>
        <v>0</v>
      </c>
      <c r="Y58" s="2">
        <f t="shared" si="65"/>
        <v>0</v>
      </c>
      <c r="Z58" s="2"/>
      <c r="AA58" s="2">
        <v>34649576</v>
      </c>
      <c r="AB58" s="2">
        <f t="shared" si="66"/>
        <v>365</v>
      </c>
      <c r="AC58" s="2">
        <f t="shared" si="54"/>
        <v>365</v>
      </c>
      <c r="AD58" s="2">
        <f t="shared" si="67"/>
        <v>0</v>
      </c>
      <c r="AE58" s="2">
        <f t="shared" si="68"/>
        <v>0</v>
      </c>
      <c r="AF58" s="2">
        <f t="shared" si="69"/>
        <v>0</v>
      </c>
      <c r="AG58" s="2">
        <f t="shared" si="70"/>
        <v>0</v>
      </c>
      <c r="AH58" s="2">
        <f t="shared" si="71"/>
        <v>0</v>
      </c>
      <c r="AI58" s="2">
        <f t="shared" si="72"/>
        <v>0</v>
      </c>
      <c r="AJ58" s="2">
        <f t="shared" si="73"/>
        <v>0</v>
      </c>
      <c r="AK58" s="2">
        <v>365</v>
      </c>
      <c r="AL58" s="2">
        <v>365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2</v>
      </c>
      <c r="BJ58" s="2" t="s">
        <v>104</v>
      </c>
      <c r="BK58" s="2"/>
      <c r="BL58" s="2"/>
      <c r="BM58" s="2">
        <v>500002</v>
      </c>
      <c r="BN58" s="2">
        <v>0</v>
      </c>
      <c r="BO58" s="2" t="s">
        <v>6</v>
      </c>
      <c r="BP58" s="2">
        <v>0</v>
      </c>
      <c r="BQ58" s="2">
        <v>21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4"/>
        <v>0</v>
      </c>
      <c r="CQ58" s="2">
        <f t="shared" si="75"/>
        <v>365</v>
      </c>
      <c r="CR58" s="2">
        <f t="shared" si="76"/>
        <v>0</v>
      </c>
      <c r="CS58" s="2">
        <f t="shared" si="77"/>
        <v>0</v>
      </c>
      <c r="CT58" s="2">
        <f t="shared" si="78"/>
        <v>0</v>
      </c>
      <c r="CU58" s="2">
        <f t="shared" si="79"/>
        <v>0</v>
      </c>
      <c r="CV58" s="2">
        <f t="shared" si="80"/>
        <v>0</v>
      </c>
      <c r="CW58" s="2">
        <f t="shared" si="81"/>
        <v>0</v>
      </c>
      <c r="CX58" s="2">
        <f t="shared" si="82"/>
        <v>0</v>
      </c>
      <c r="CY58" s="2">
        <f t="shared" si="83"/>
        <v>0</v>
      </c>
      <c r="CZ58" s="2">
        <f t="shared" si="84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103</v>
      </c>
      <c r="DW58" s="2" t="s">
        <v>103</v>
      </c>
      <c r="DX58" s="2">
        <v>100</v>
      </c>
      <c r="DY58" s="2"/>
      <c r="DZ58" s="2"/>
      <c r="EA58" s="2"/>
      <c r="EB58" s="2"/>
      <c r="EC58" s="2"/>
      <c r="ED58" s="2"/>
      <c r="EE58" s="2">
        <v>32653292</v>
      </c>
      <c r="EF58" s="2">
        <v>21</v>
      </c>
      <c r="EG58" s="2" t="s">
        <v>105</v>
      </c>
      <c r="EH58" s="2">
        <v>0</v>
      </c>
      <c r="EI58" s="2" t="s">
        <v>6</v>
      </c>
      <c r="EJ58" s="2">
        <v>2</v>
      </c>
      <c r="EK58" s="2">
        <v>500002</v>
      </c>
      <c r="EL58" s="2" t="s">
        <v>106</v>
      </c>
      <c r="EM58" s="2" t="s">
        <v>107</v>
      </c>
      <c r="EN58" s="2"/>
      <c r="EO58" s="2" t="s">
        <v>6</v>
      </c>
      <c r="EP58" s="2"/>
      <c r="EQ58" s="2">
        <v>0</v>
      </c>
      <c r="ER58" s="2">
        <v>365</v>
      </c>
      <c r="ES58" s="2">
        <v>365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6</v>
      </c>
      <c r="GB58" s="2"/>
      <c r="GC58" s="2"/>
      <c r="GD58" s="2">
        <v>0</v>
      </c>
      <c r="GE58" s="2"/>
      <c r="GF58" s="2">
        <v>-947992631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6"/>
        <v>0</v>
      </c>
      <c r="GM58" s="2">
        <f t="shared" si="87"/>
        <v>0</v>
      </c>
      <c r="GN58" s="2">
        <f t="shared" si="88"/>
        <v>0</v>
      </c>
      <c r="GO58" s="2">
        <f t="shared" si="89"/>
        <v>0</v>
      </c>
      <c r="GP58" s="2">
        <f t="shared" si="90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51</v>
      </c>
      <c r="E59" t="s">
        <v>100</v>
      </c>
      <c r="F59" t="s">
        <v>101</v>
      </c>
      <c r="G59" t="s">
        <v>102</v>
      </c>
      <c r="H59" t="s">
        <v>103</v>
      </c>
      <c r="I59">
        <f>I47*J59</f>
        <v>0</v>
      </c>
      <c r="J59">
        <v>0</v>
      </c>
      <c r="O59">
        <f t="shared" si="55"/>
        <v>0</v>
      </c>
      <c r="P59">
        <f t="shared" si="56"/>
        <v>0</v>
      </c>
      <c r="Q59">
        <f t="shared" si="57"/>
        <v>0</v>
      </c>
      <c r="R59">
        <f t="shared" si="58"/>
        <v>0</v>
      </c>
      <c r="S59">
        <f t="shared" si="59"/>
        <v>0</v>
      </c>
      <c r="T59">
        <f t="shared" si="60"/>
        <v>0</v>
      </c>
      <c r="U59">
        <f t="shared" si="61"/>
        <v>0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0</v>
      </c>
      <c r="AA59">
        <v>34649577</v>
      </c>
      <c r="AB59">
        <f t="shared" si="66"/>
        <v>365</v>
      </c>
      <c r="AC59">
        <f t="shared" si="54"/>
        <v>365</v>
      </c>
      <c r="AD59">
        <f t="shared" si="67"/>
        <v>0</v>
      </c>
      <c r="AE59">
        <f t="shared" si="68"/>
        <v>0</v>
      </c>
      <c r="AF59">
        <f t="shared" si="69"/>
        <v>0</v>
      </c>
      <c r="AG59">
        <f t="shared" si="70"/>
        <v>0</v>
      </c>
      <c r="AH59">
        <f t="shared" si="71"/>
        <v>0</v>
      </c>
      <c r="AI59">
        <f t="shared" si="72"/>
        <v>0</v>
      </c>
      <c r="AJ59">
        <f t="shared" si="73"/>
        <v>0</v>
      </c>
      <c r="AK59">
        <v>365</v>
      </c>
      <c r="AL59">
        <v>365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2</v>
      </c>
      <c r="BJ59" t="s">
        <v>104</v>
      </c>
      <c r="BM59">
        <v>500002</v>
      </c>
      <c r="BN59">
        <v>0</v>
      </c>
      <c r="BO59" t="s">
        <v>6</v>
      </c>
      <c r="BP59">
        <v>0</v>
      </c>
      <c r="BQ59">
        <v>21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4"/>
        <v>0</v>
      </c>
      <c r="CQ59">
        <f t="shared" si="75"/>
        <v>2737.5</v>
      </c>
      <c r="CR59">
        <f t="shared" si="76"/>
        <v>0</v>
      </c>
      <c r="CS59">
        <f t="shared" si="77"/>
        <v>0</v>
      </c>
      <c r="CT59">
        <f t="shared" si="78"/>
        <v>0</v>
      </c>
      <c r="CU59">
        <f t="shared" si="79"/>
        <v>0</v>
      </c>
      <c r="CV59">
        <f t="shared" si="80"/>
        <v>0</v>
      </c>
      <c r="CW59">
        <f t="shared" si="81"/>
        <v>0</v>
      </c>
      <c r="CX59">
        <f t="shared" si="82"/>
        <v>0</v>
      </c>
      <c r="CY59">
        <f t="shared" si="83"/>
        <v>0</v>
      </c>
      <c r="CZ59">
        <f t="shared" si="84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103</v>
      </c>
      <c r="DW59" t="s">
        <v>103</v>
      </c>
      <c r="DX59">
        <v>100</v>
      </c>
      <c r="EE59">
        <v>32653292</v>
      </c>
      <c r="EF59">
        <v>21</v>
      </c>
      <c r="EG59" t="s">
        <v>105</v>
      </c>
      <c r="EH59">
        <v>0</v>
      </c>
      <c r="EI59" t="s">
        <v>6</v>
      </c>
      <c r="EJ59">
        <v>2</v>
      </c>
      <c r="EK59">
        <v>500002</v>
      </c>
      <c r="EL59" t="s">
        <v>106</v>
      </c>
      <c r="EM59" t="s">
        <v>107</v>
      </c>
      <c r="EO59" t="s">
        <v>6</v>
      </c>
      <c r="EQ59">
        <v>0</v>
      </c>
      <c r="ER59">
        <v>365</v>
      </c>
      <c r="ES59">
        <v>365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5"/>
        <v>0</v>
      </c>
      <c r="FS59">
        <v>0</v>
      </c>
      <c r="FX59">
        <v>0</v>
      </c>
      <c r="FY59">
        <v>0</v>
      </c>
      <c r="GA59" t="s">
        <v>6</v>
      </c>
      <c r="GD59">
        <v>0</v>
      </c>
      <c r="GF59">
        <v>-947992631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6"/>
        <v>0</v>
      </c>
      <c r="GM59">
        <f t="shared" si="87"/>
        <v>0</v>
      </c>
      <c r="GN59">
        <f t="shared" si="88"/>
        <v>0</v>
      </c>
      <c r="GO59">
        <f t="shared" si="89"/>
        <v>0</v>
      </c>
      <c r="GP59">
        <f t="shared" si="90"/>
        <v>0</v>
      </c>
      <c r="GR59">
        <v>0</v>
      </c>
      <c r="GS59">
        <v>3</v>
      </c>
      <c r="GT59">
        <v>0</v>
      </c>
      <c r="GU59" t="s">
        <v>6</v>
      </c>
      <c r="GV59">
        <f t="shared" si="91"/>
        <v>0</v>
      </c>
      <c r="GW59">
        <v>1</v>
      </c>
      <c r="GX59">
        <f t="shared" si="92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40</v>
      </c>
      <c r="D60" s="2"/>
      <c r="E60" s="2" t="s">
        <v>108</v>
      </c>
      <c r="F60" s="2" t="s">
        <v>69</v>
      </c>
      <c r="G60" s="2" t="s">
        <v>70</v>
      </c>
      <c r="H60" s="2" t="s">
        <v>71</v>
      </c>
      <c r="I60" s="2">
        <f>I46*J60</f>
        <v>0</v>
      </c>
      <c r="J60" s="2">
        <v>0</v>
      </c>
      <c r="K60" s="2"/>
      <c r="L60" s="2"/>
      <c r="M60" s="2"/>
      <c r="N60" s="2"/>
      <c r="O60" s="2">
        <f t="shared" si="55"/>
        <v>0</v>
      </c>
      <c r="P60" s="2">
        <f t="shared" si="56"/>
        <v>0</v>
      </c>
      <c r="Q60" s="2">
        <f t="shared" si="57"/>
        <v>0</v>
      </c>
      <c r="R60" s="2">
        <f t="shared" si="58"/>
        <v>0</v>
      </c>
      <c r="S60" s="2">
        <f t="shared" si="59"/>
        <v>0</v>
      </c>
      <c r="T60" s="2">
        <f t="shared" si="60"/>
        <v>0</v>
      </c>
      <c r="U60" s="2">
        <f t="shared" si="61"/>
        <v>0</v>
      </c>
      <c r="V60" s="2">
        <f t="shared" si="62"/>
        <v>0</v>
      </c>
      <c r="W60" s="2">
        <f t="shared" si="63"/>
        <v>0</v>
      </c>
      <c r="X60" s="2">
        <f t="shared" si="64"/>
        <v>0</v>
      </c>
      <c r="Y60" s="2">
        <f t="shared" si="65"/>
        <v>0</v>
      </c>
      <c r="Z60" s="2"/>
      <c r="AA60" s="2">
        <v>34649576</v>
      </c>
      <c r="AB60" s="2">
        <f t="shared" si="66"/>
        <v>1</v>
      </c>
      <c r="AC60" s="2">
        <f t="shared" si="54"/>
        <v>1</v>
      </c>
      <c r="AD60" s="2">
        <f t="shared" si="67"/>
        <v>0</v>
      </c>
      <c r="AE60" s="2">
        <f t="shared" si="68"/>
        <v>0</v>
      </c>
      <c r="AF60" s="2">
        <f t="shared" si="69"/>
        <v>0</v>
      </c>
      <c r="AG60" s="2">
        <f t="shared" si="70"/>
        <v>0</v>
      </c>
      <c r="AH60" s="2">
        <f t="shared" si="71"/>
        <v>0</v>
      </c>
      <c r="AI60" s="2">
        <f t="shared" si="72"/>
        <v>0</v>
      </c>
      <c r="AJ60" s="2">
        <f t="shared" si="73"/>
        <v>0</v>
      </c>
      <c r="AK60" s="2">
        <v>1</v>
      </c>
      <c r="AL60" s="2">
        <v>1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6</v>
      </c>
      <c r="BK60" s="2"/>
      <c r="BL60" s="2"/>
      <c r="BM60" s="2">
        <v>0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4"/>
        <v>0</v>
      </c>
      <c r="CQ60" s="2">
        <f t="shared" si="75"/>
        <v>1</v>
      </c>
      <c r="CR60" s="2">
        <f t="shared" si="76"/>
        <v>0</v>
      </c>
      <c r="CS60" s="2">
        <f t="shared" si="77"/>
        <v>0</v>
      </c>
      <c r="CT60" s="2">
        <f t="shared" si="78"/>
        <v>0</v>
      </c>
      <c r="CU60" s="2">
        <f t="shared" si="79"/>
        <v>0</v>
      </c>
      <c r="CV60" s="2">
        <f t="shared" si="80"/>
        <v>0</v>
      </c>
      <c r="CW60" s="2">
        <f t="shared" si="81"/>
        <v>0</v>
      </c>
      <c r="CX60" s="2">
        <f t="shared" si="82"/>
        <v>0</v>
      </c>
      <c r="CY60" s="2">
        <f t="shared" si="83"/>
        <v>0</v>
      </c>
      <c r="CZ60" s="2">
        <f t="shared" si="84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71</v>
      </c>
      <c r="DW60" s="2" t="s">
        <v>71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29</v>
      </c>
      <c r="EH60" s="2">
        <v>0</v>
      </c>
      <c r="EI60" s="2" t="s">
        <v>6</v>
      </c>
      <c r="EJ60" s="2">
        <v>1</v>
      </c>
      <c r="EK60" s="2">
        <v>0</v>
      </c>
      <c r="EL60" s="2" t="s">
        <v>36</v>
      </c>
      <c r="EM60" s="2" t="s">
        <v>37</v>
      </c>
      <c r="EN60" s="2"/>
      <c r="EO60" s="2" t="s">
        <v>6</v>
      </c>
      <c r="EP60" s="2"/>
      <c r="EQ60" s="2">
        <v>0</v>
      </c>
      <c r="ER60" s="2">
        <v>1</v>
      </c>
      <c r="ES60" s="2">
        <v>1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6</v>
      </c>
      <c r="GB60" s="2"/>
      <c r="GC60" s="2"/>
      <c r="GD60" s="2">
        <v>0</v>
      </c>
      <c r="GE60" s="2"/>
      <c r="GF60" s="2">
        <v>-1731369543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6"/>
        <v>0</v>
      </c>
      <c r="GM60" s="2">
        <f t="shared" si="87"/>
        <v>0</v>
      </c>
      <c r="GN60" s="2">
        <f t="shared" si="88"/>
        <v>0</v>
      </c>
      <c r="GO60" s="2">
        <f t="shared" si="89"/>
        <v>0</v>
      </c>
      <c r="GP60" s="2">
        <f t="shared" si="90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52</v>
      </c>
      <c r="E61" t="s">
        <v>108</v>
      </c>
      <c r="F61" t="s">
        <v>69</v>
      </c>
      <c r="G61" t="s">
        <v>70</v>
      </c>
      <c r="H61" t="s">
        <v>71</v>
      </c>
      <c r="I61">
        <f>I47*J61</f>
        <v>0</v>
      </c>
      <c r="J61">
        <v>0</v>
      </c>
      <c r="O61">
        <f t="shared" si="55"/>
        <v>0</v>
      </c>
      <c r="P61">
        <f t="shared" si="56"/>
        <v>0</v>
      </c>
      <c r="Q61">
        <f t="shared" si="57"/>
        <v>0</v>
      </c>
      <c r="R61">
        <f t="shared" si="58"/>
        <v>0</v>
      </c>
      <c r="S61">
        <f t="shared" si="59"/>
        <v>0</v>
      </c>
      <c r="T61">
        <f t="shared" si="60"/>
        <v>0</v>
      </c>
      <c r="U61">
        <f t="shared" si="61"/>
        <v>0</v>
      </c>
      <c r="V61">
        <f t="shared" si="62"/>
        <v>0</v>
      </c>
      <c r="W61">
        <f t="shared" si="63"/>
        <v>0</v>
      </c>
      <c r="X61">
        <f t="shared" si="64"/>
        <v>0</v>
      </c>
      <c r="Y61">
        <f t="shared" si="65"/>
        <v>0</v>
      </c>
      <c r="AA61">
        <v>34649577</v>
      </c>
      <c r="AB61">
        <f t="shared" si="66"/>
        <v>1</v>
      </c>
      <c r="AC61">
        <f t="shared" si="54"/>
        <v>1</v>
      </c>
      <c r="AD61">
        <f t="shared" si="67"/>
        <v>0</v>
      </c>
      <c r="AE61">
        <f t="shared" si="68"/>
        <v>0</v>
      </c>
      <c r="AF61">
        <f t="shared" si="69"/>
        <v>0</v>
      </c>
      <c r="AG61">
        <f t="shared" si="70"/>
        <v>0</v>
      </c>
      <c r="AH61">
        <f t="shared" si="71"/>
        <v>0</v>
      </c>
      <c r="AI61">
        <f t="shared" si="72"/>
        <v>0</v>
      </c>
      <c r="AJ61">
        <f t="shared" si="73"/>
        <v>0</v>
      </c>
      <c r="AK61">
        <v>1</v>
      </c>
      <c r="AL61">
        <v>1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90</v>
      </c>
      <c r="AU61">
        <v>52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6</v>
      </c>
      <c r="BM61">
        <v>0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4"/>
        <v>0</v>
      </c>
      <c r="CQ61">
        <f t="shared" si="75"/>
        <v>7.5</v>
      </c>
      <c r="CR61">
        <f t="shared" si="76"/>
        <v>0</v>
      </c>
      <c r="CS61">
        <f t="shared" si="77"/>
        <v>0</v>
      </c>
      <c r="CT61">
        <f t="shared" si="78"/>
        <v>0</v>
      </c>
      <c r="CU61">
        <f t="shared" si="79"/>
        <v>0</v>
      </c>
      <c r="CV61">
        <f t="shared" si="80"/>
        <v>0</v>
      </c>
      <c r="CW61">
        <f t="shared" si="81"/>
        <v>0</v>
      </c>
      <c r="CX61">
        <f t="shared" si="82"/>
        <v>0</v>
      </c>
      <c r="CY61">
        <f t="shared" si="83"/>
        <v>0</v>
      </c>
      <c r="CZ61">
        <f t="shared" si="84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71</v>
      </c>
      <c r="DW61" t="s">
        <v>71</v>
      </c>
      <c r="DX61">
        <v>1</v>
      </c>
      <c r="EE61">
        <v>32653299</v>
      </c>
      <c r="EF61">
        <v>20</v>
      </c>
      <c r="EG61" t="s">
        <v>29</v>
      </c>
      <c r="EH61">
        <v>0</v>
      </c>
      <c r="EI61" t="s">
        <v>6</v>
      </c>
      <c r="EJ61">
        <v>1</v>
      </c>
      <c r="EK61">
        <v>0</v>
      </c>
      <c r="EL61" t="s">
        <v>36</v>
      </c>
      <c r="EM61" t="s">
        <v>37</v>
      </c>
      <c r="EO61" t="s">
        <v>6</v>
      </c>
      <c r="EQ61">
        <v>0</v>
      </c>
      <c r="ER61">
        <v>1</v>
      </c>
      <c r="ES61">
        <v>1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5"/>
        <v>0</v>
      </c>
      <c r="FS61">
        <v>0</v>
      </c>
      <c r="FV61" t="s">
        <v>22</v>
      </c>
      <c r="FW61" t="s">
        <v>23</v>
      </c>
      <c r="FX61">
        <v>106</v>
      </c>
      <c r="FY61">
        <v>65</v>
      </c>
      <c r="GA61" t="s">
        <v>6</v>
      </c>
      <c r="GD61">
        <v>0</v>
      </c>
      <c r="GF61">
        <v>-1731369543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6"/>
        <v>0</v>
      </c>
      <c r="GM61">
        <f t="shared" si="87"/>
        <v>0</v>
      </c>
      <c r="GN61">
        <f t="shared" si="88"/>
        <v>0</v>
      </c>
      <c r="GO61">
        <f t="shared" si="89"/>
        <v>0</v>
      </c>
      <c r="GP61">
        <f t="shared" si="90"/>
        <v>0</v>
      </c>
      <c r="GR61">
        <v>0</v>
      </c>
      <c r="GS61">
        <v>3</v>
      </c>
      <c r="GT61">
        <v>0</v>
      </c>
      <c r="GU61" t="s">
        <v>6</v>
      </c>
      <c r="GV61">
        <f t="shared" si="91"/>
        <v>0</v>
      </c>
      <c r="GW61">
        <v>1</v>
      </c>
      <c r="GX61">
        <f t="shared" si="92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ROW(SmtRes!A61)</f>
        <v>61</v>
      </c>
      <c r="D62" s="2">
        <f>ROW(EtalonRes!A61)</f>
        <v>61</v>
      </c>
      <c r="E62" s="2" t="s">
        <v>109</v>
      </c>
      <c r="F62" s="2" t="s">
        <v>110</v>
      </c>
      <c r="G62" s="2" t="s">
        <v>111</v>
      </c>
      <c r="H62" s="2" t="s">
        <v>112</v>
      </c>
      <c r="I62" s="2">
        <f>'1.Смета.или.Акт'!E91</f>
        <v>0.01</v>
      </c>
      <c r="J62" s="2">
        <v>0</v>
      </c>
      <c r="K62" s="2"/>
      <c r="L62" s="2"/>
      <c r="M62" s="2"/>
      <c r="N62" s="2"/>
      <c r="O62" s="2">
        <f t="shared" si="55"/>
        <v>3</v>
      </c>
      <c r="P62" s="2">
        <f t="shared" si="56"/>
        <v>0</v>
      </c>
      <c r="Q62" s="2">
        <f t="shared" si="57"/>
        <v>0</v>
      </c>
      <c r="R62" s="2">
        <f t="shared" si="58"/>
        <v>0</v>
      </c>
      <c r="S62" s="2">
        <f t="shared" si="59"/>
        <v>3</v>
      </c>
      <c r="T62" s="2">
        <f t="shared" si="60"/>
        <v>0</v>
      </c>
      <c r="U62" s="2">
        <f t="shared" si="61"/>
        <v>0.34560000000000002</v>
      </c>
      <c r="V62" s="2">
        <f t="shared" si="62"/>
        <v>5.0000000000000001E-4</v>
      </c>
      <c r="W62" s="2">
        <f t="shared" si="63"/>
        <v>0</v>
      </c>
      <c r="X62" s="2">
        <f t="shared" si="64"/>
        <v>3</v>
      </c>
      <c r="Y62" s="2">
        <f t="shared" si="65"/>
        <v>2</v>
      </c>
      <c r="Z62" s="2"/>
      <c r="AA62" s="2">
        <v>34649576</v>
      </c>
      <c r="AB62" s="2">
        <f t="shared" si="66"/>
        <v>347.51</v>
      </c>
      <c r="AC62" s="2">
        <f>ROUND((ES62+(SUM(SmtRes!BC53:'SmtRes'!BC61)+SUM(EtalonRes!AL53:'EtalonRes'!AL61))),2)</f>
        <v>0</v>
      </c>
      <c r="AD62" s="2">
        <f t="shared" si="67"/>
        <v>4.67</v>
      </c>
      <c r="AE62" s="2">
        <f t="shared" si="68"/>
        <v>0.64</v>
      </c>
      <c r="AF62" s="2">
        <f t="shared" si="69"/>
        <v>342.84</v>
      </c>
      <c r="AG62" s="2">
        <f t="shared" si="70"/>
        <v>0</v>
      </c>
      <c r="AH62" s="2">
        <f t="shared" si="71"/>
        <v>34.56</v>
      </c>
      <c r="AI62" s="2">
        <f t="shared" si="72"/>
        <v>0.05</v>
      </c>
      <c r="AJ62" s="2">
        <f t="shared" si="73"/>
        <v>0</v>
      </c>
      <c r="AK62" s="2">
        <v>453.93</v>
      </c>
      <c r="AL62" s="2">
        <v>106.42</v>
      </c>
      <c r="AM62" s="2">
        <v>4.67</v>
      </c>
      <c r="AN62" s="2">
        <v>0.64</v>
      </c>
      <c r="AO62" s="2">
        <v>342.84</v>
      </c>
      <c r="AP62" s="2">
        <v>0</v>
      </c>
      <c r="AQ62" s="2">
        <v>34.56</v>
      </c>
      <c r="AR62" s="2">
        <v>0.05</v>
      </c>
      <c r="AS62" s="2">
        <v>0</v>
      </c>
      <c r="AT62" s="2">
        <v>95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2</v>
      </c>
      <c r="BJ62" s="2" t="s">
        <v>113</v>
      </c>
      <c r="BK62" s="2"/>
      <c r="BL62" s="2"/>
      <c r="BM62" s="2">
        <v>108001</v>
      </c>
      <c r="BN62" s="2">
        <v>0</v>
      </c>
      <c r="BO62" s="2" t="s">
        <v>6</v>
      </c>
      <c r="BP62" s="2">
        <v>0</v>
      </c>
      <c r="BQ62" s="2">
        <v>2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95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4"/>
        <v>3</v>
      </c>
      <c r="CQ62" s="2">
        <f t="shared" si="75"/>
        <v>0</v>
      </c>
      <c r="CR62" s="2">
        <f t="shared" si="76"/>
        <v>4.67</v>
      </c>
      <c r="CS62" s="2">
        <f t="shared" si="77"/>
        <v>0.64</v>
      </c>
      <c r="CT62" s="2">
        <f t="shared" si="78"/>
        <v>342.84</v>
      </c>
      <c r="CU62" s="2">
        <f t="shared" si="79"/>
        <v>0</v>
      </c>
      <c r="CV62" s="2">
        <f t="shared" si="80"/>
        <v>34.56</v>
      </c>
      <c r="CW62" s="2">
        <f t="shared" si="81"/>
        <v>0.05</v>
      </c>
      <c r="CX62" s="2">
        <f t="shared" si="82"/>
        <v>0</v>
      </c>
      <c r="CY62" s="2">
        <f t="shared" si="83"/>
        <v>2.85</v>
      </c>
      <c r="CZ62" s="2">
        <f t="shared" si="84"/>
        <v>1.95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112</v>
      </c>
      <c r="DW62" s="2" t="s">
        <v>112</v>
      </c>
      <c r="DX62" s="2">
        <v>1</v>
      </c>
      <c r="DY62" s="2"/>
      <c r="DZ62" s="2"/>
      <c r="EA62" s="2"/>
      <c r="EB62" s="2"/>
      <c r="EC62" s="2"/>
      <c r="ED62" s="2"/>
      <c r="EE62" s="2">
        <v>32653241</v>
      </c>
      <c r="EF62" s="2">
        <v>2</v>
      </c>
      <c r="EG62" s="2" t="s">
        <v>19</v>
      </c>
      <c r="EH62" s="2">
        <v>0</v>
      </c>
      <c r="EI62" s="2" t="s">
        <v>6</v>
      </c>
      <c r="EJ62" s="2">
        <v>2</v>
      </c>
      <c r="EK62" s="2">
        <v>108001</v>
      </c>
      <c r="EL62" s="2" t="s">
        <v>114</v>
      </c>
      <c r="EM62" s="2" t="s">
        <v>115</v>
      </c>
      <c r="EN62" s="2"/>
      <c r="EO62" s="2" t="s">
        <v>6</v>
      </c>
      <c r="EP62" s="2"/>
      <c r="EQ62" s="2">
        <v>0</v>
      </c>
      <c r="ER62" s="2">
        <v>453.93</v>
      </c>
      <c r="ES62" s="2">
        <v>106.42</v>
      </c>
      <c r="ET62" s="2">
        <v>4.67</v>
      </c>
      <c r="EU62" s="2">
        <v>0.64</v>
      </c>
      <c r="EV62" s="2">
        <v>342.84</v>
      </c>
      <c r="EW62" s="2">
        <v>34.56</v>
      </c>
      <c r="EX62" s="2">
        <v>0.05</v>
      </c>
      <c r="EY62" s="2">
        <v>1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95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1188648583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6"/>
        <v>0</v>
      </c>
      <c r="GM62" s="2">
        <f t="shared" si="87"/>
        <v>8</v>
      </c>
      <c r="GN62" s="2">
        <f t="shared" si="88"/>
        <v>0</v>
      </c>
      <c r="GO62" s="2">
        <f t="shared" si="89"/>
        <v>8</v>
      </c>
      <c r="GP62" s="2">
        <f t="shared" si="90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ROW(SmtRes!A70)</f>
        <v>70</v>
      </c>
      <c r="D63">
        <f>ROW(EtalonRes!A70)</f>
        <v>70</v>
      </c>
      <c r="E63" t="s">
        <v>109</v>
      </c>
      <c r="F63" t="s">
        <v>110</v>
      </c>
      <c r="G63" t="s">
        <v>111</v>
      </c>
      <c r="H63" t="s">
        <v>112</v>
      </c>
      <c r="I63">
        <f>'1.Смета.или.Акт'!E91</f>
        <v>0.01</v>
      </c>
      <c r="J63">
        <v>0</v>
      </c>
      <c r="O63">
        <f t="shared" si="55"/>
        <v>64</v>
      </c>
      <c r="P63">
        <f t="shared" si="56"/>
        <v>0</v>
      </c>
      <c r="Q63">
        <f t="shared" si="57"/>
        <v>1</v>
      </c>
      <c r="R63">
        <f t="shared" si="58"/>
        <v>0</v>
      </c>
      <c r="S63">
        <f t="shared" si="59"/>
        <v>63</v>
      </c>
      <c r="T63">
        <f t="shared" si="60"/>
        <v>0</v>
      </c>
      <c r="U63">
        <f t="shared" si="61"/>
        <v>0.34560000000000002</v>
      </c>
      <c r="V63">
        <f t="shared" si="62"/>
        <v>5.0000000000000001E-4</v>
      </c>
      <c r="W63">
        <f t="shared" si="63"/>
        <v>0</v>
      </c>
      <c r="X63">
        <f t="shared" si="64"/>
        <v>51</v>
      </c>
      <c r="Y63">
        <f t="shared" si="65"/>
        <v>33</v>
      </c>
      <c r="AA63">
        <v>34649577</v>
      </c>
      <c r="AB63">
        <f t="shared" si="66"/>
        <v>347.51</v>
      </c>
      <c r="AC63">
        <f>ROUND((ES63+(SUM(SmtRes!BC62:'SmtRes'!BC70)+SUM(EtalonRes!AL62:'EtalonRes'!AL70))),2)</f>
        <v>0</v>
      </c>
      <c r="AD63">
        <f t="shared" si="67"/>
        <v>4.67</v>
      </c>
      <c r="AE63">
        <f t="shared" si="68"/>
        <v>0.64</v>
      </c>
      <c r="AF63">
        <f t="shared" si="69"/>
        <v>342.84</v>
      </c>
      <c r="AG63">
        <f t="shared" si="70"/>
        <v>0</v>
      </c>
      <c r="AH63">
        <f t="shared" si="71"/>
        <v>34.56</v>
      </c>
      <c r="AI63">
        <f t="shared" si="72"/>
        <v>0.05</v>
      </c>
      <c r="AJ63">
        <f t="shared" si="73"/>
        <v>0</v>
      </c>
      <c r="AK63">
        <f>AL63+AM63+AO63</f>
        <v>453.92999999999995</v>
      </c>
      <c r="AL63">
        <v>106.42</v>
      </c>
      <c r="AM63" s="54">
        <f>'1.Смета.или.Акт'!F93</f>
        <v>4.67</v>
      </c>
      <c r="AN63" s="54">
        <f>'1.Смета.или.Акт'!F94</f>
        <v>0.64</v>
      </c>
      <c r="AO63" s="54">
        <f>'1.Смета.или.Акт'!F92</f>
        <v>342.84</v>
      </c>
      <c r="AP63">
        <v>0</v>
      </c>
      <c r="AQ63">
        <f>'1.Смета.или.Акт'!E97</f>
        <v>34.56</v>
      </c>
      <c r="AR63">
        <v>0.05</v>
      </c>
      <c r="AS63">
        <v>0</v>
      </c>
      <c r="AT63">
        <v>81</v>
      </c>
      <c r="AU63">
        <v>52</v>
      </c>
      <c r="AV63">
        <v>1</v>
      </c>
      <c r="AW63">
        <v>1</v>
      </c>
      <c r="AZ63">
        <v>1</v>
      </c>
      <c r="BA63">
        <f>'1.Смета.или.Акт'!J92</f>
        <v>18.3</v>
      </c>
      <c r="BB63">
        <f>'1.Смета.или.Акт'!J93</f>
        <v>12.5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2</v>
      </c>
      <c r="BJ63" t="s">
        <v>113</v>
      </c>
      <c r="BM63">
        <v>108001</v>
      </c>
      <c r="BN63">
        <v>0</v>
      </c>
      <c r="BO63" t="s">
        <v>6</v>
      </c>
      <c r="BP63">
        <v>0</v>
      </c>
      <c r="BQ63">
        <v>2</v>
      </c>
      <c r="BR63">
        <v>0</v>
      </c>
      <c r="BS63">
        <f>'1.Смета.или.Акт'!J94</f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95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4"/>
        <v>64</v>
      </c>
      <c r="CQ63">
        <f t="shared" si="75"/>
        <v>0</v>
      </c>
      <c r="CR63">
        <f t="shared" si="76"/>
        <v>58.375</v>
      </c>
      <c r="CS63">
        <f t="shared" si="77"/>
        <v>11.712000000000002</v>
      </c>
      <c r="CT63">
        <f t="shared" si="78"/>
        <v>6273.9719999999998</v>
      </c>
      <c r="CU63">
        <f t="shared" si="79"/>
        <v>0</v>
      </c>
      <c r="CV63">
        <f t="shared" si="80"/>
        <v>34.56</v>
      </c>
      <c r="CW63">
        <f t="shared" si="81"/>
        <v>0.05</v>
      </c>
      <c r="CX63">
        <f t="shared" si="82"/>
        <v>0</v>
      </c>
      <c r="CY63">
        <f t="shared" si="83"/>
        <v>51.03</v>
      </c>
      <c r="CZ63">
        <f t="shared" si="84"/>
        <v>32.76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112</v>
      </c>
      <c r="DW63" t="str">
        <f>'1.Смета.или.Акт'!D91</f>
        <v>100 ШТ</v>
      </c>
      <c r="DX63">
        <v>1</v>
      </c>
      <c r="EE63">
        <v>32653241</v>
      </c>
      <c r="EF63">
        <v>2</v>
      </c>
      <c r="EG63" t="s">
        <v>19</v>
      </c>
      <c r="EH63">
        <v>0</v>
      </c>
      <c r="EI63" t="s">
        <v>6</v>
      </c>
      <c r="EJ63">
        <v>2</v>
      </c>
      <c r="EK63">
        <v>108001</v>
      </c>
      <c r="EL63" t="s">
        <v>114</v>
      </c>
      <c r="EM63" t="s">
        <v>115</v>
      </c>
      <c r="EO63" t="s">
        <v>6</v>
      </c>
      <c r="EQ63">
        <v>0</v>
      </c>
      <c r="ER63">
        <f>ES63+ET63+EV63</f>
        <v>453.92999999999995</v>
      </c>
      <c r="ES63">
        <v>106.42</v>
      </c>
      <c r="ET63" s="54">
        <f>'1.Смета.или.Акт'!F93</f>
        <v>4.67</v>
      </c>
      <c r="EU63" s="54">
        <f>'1.Смета.или.Акт'!F94</f>
        <v>0.64</v>
      </c>
      <c r="EV63" s="54">
        <f>'1.Смета.или.Акт'!F92</f>
        <v>342.84</v>
      </c>
      <c r="EW63">
        <f>'1.Смета.или.Акт'!E97</f>
        <v>34.56</v>
      </c>
      <c r="EX63">
        <v>0.05</v>
      </c>
      <c r="EY63">
        <v>1</v>
      </c>
      <c r="FQ63">
        <v>0</v>
      </c>
      <c r="FR63">
        <f t="shared" si="85"/>
        <v>0</v>
      </c>
      <c r="FS63">
        <v>0</v>
      </c>
      <c r="FV63" t="s">
        <v>22</v>
      </c>
      <c r="FW63" t="s">
        <v>23</v>
      </c>
      <c r="FX63">
        <v>95</v>
      </c>
      <c r="FY63">
        <v>65</v>
      </c>
      <c r="GA63" t="s">
        <v>6</v>
      </c>
      <c r="GD63">
        <v>0</v>
      </c>
      <c r="GF63">
        <v>1188648583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6"/>
        <v>0</v>
      </c>
      <c r="GM63">
        <f t="shared" si="87"/>
        <v>148</v>
      </c>
      <c r="GN63">
        <f t="shared" si="88"/>
        <v>0</v>
      </c>
      <c r="GO63">
        <f t="shared" si="89"/>
        <v>148</v>
      </c>
      <c r="GP63">
        <f t="shared" si="90"/>
        <v>0</v>
      </c>
      <c r="GR63">
        <v>0</v>
      </c>
      <c r="GS63">
        <v>3</v>
      </c>
      <c r="GT63">
        <v>0</v>
      </c>
      <c r="GU63" t="s">
        <v>6</v>
      </c>
      <c r="GV63">
        <f t="shared" si="91"/>
        <v>0</v>
      </c>
      <c r="GW63">
        <v>18.3</v>
      </c>
      <c r="GX63">
        <f t="shared" si="92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57</v>
      </c>
      <c r="D64" s="2"/>
      <c r="E64" s="2" t="s">
        <v>116</v>
      </c>
      <c r="F64" s="2" t="s">
        <v>117</v>
      </c>
      <c r="G64" s="2" t="s">
        <v>118</v>
      </c>
      <c r="H64" s="2" t="s">
        <v>14</v>
      </c>
      <c r="I64" s="2">
        <f>I62*J64</f>
        <v>1</v>
      </c>
      <c r="J64" s="2">
        <v>100</v>
      </c>
      <c r="K64" s="2"/>
      <c r="L64" s="2"/>
      <c r="M64" s="2"/>
      <c r="N64" s="2"/>
      <c r="O64" s="2">
        <f t="shared" si="55"/>
        <v>281</v>
      </c>
      <c r="P64" s="2">
        <f t="shared" si="56"/>
        <v>281</v>
      </c>
      <c r="Q64" s="2">
        <f t="shared" si="57"/>
        <v>0</v>
      </c>
      <c r="R64" s="2">
        <f t="shared" si="58"/>
        <v>0</v>
      </c>
      <c r="S64" s="2">
        <f t="shared" si="59"/>
        <v>0</v>
      </c>
      <c r="T64" s="2">
        <f t="shared" si="60"/>
        <v>0</v>
      </c>
      <c r="U64" s="2">
        <f t="shared" si="61"/>
        <v>0</v>
      </c>
      <c r="V64" s="2">
        <f t="shared" si="62"/>
        <v>0</v>
      </c>
      <c r="W64" s="2">
        <f t="shared" si="63"/>
        <v>0</v>
      </c>
      <c r="X64" s="2">
        <f t="shared" si="64"/>
        <v>0</v>
      </c>
      <c r="Y64" s="2">
        <f t="shared" si="65"/>
        <v>0</v>
      </c>
      <c r="Z64" s="2"/>
      <c r="AA64" s="2">
        <v>34649576</v>
      </c>
      <c r="AB64" s="2">
        <f t="shared" si="66"/>
        <v>281.2</v>
      </c>
      <c r="AC64" s="2">
        <f t="shared" ref="AC64:AC75" si="93">ROUND((ES64),2)</f>
        <v>281.2</v>
      </c>
      <c r="AD64" s="2">
        <f t="shared" si="67"/>
        <v>0</v>
      </c>
      <c r="AE64" s="2">
        <f t="shared" si="68"/>
        <v>0</v>
      </c>
      <c r="AF64" s="2">
        <f t="shared" si="69"/>
        <v>0</v>
      </c>
      <c r="AG64" s="2">
        <f t="shared" si="70"/>
        <v>0</v>
      </c>
      <c r="AH64" s="2">
        <f t="shared" si="71"/>
        <v>0</v>
      </c>
      <c r="AI64" s="2">
        <f t="shared" si="72"/>
        <v>0</v>
      </c>
      <c r="AJ64" s="2">
        <f t="shared" si="73"/>
        <v>0</v>
      </c>
      <c r="AK64" s="2">
        <v>281.2</v>
      </c>
      <c r="AL64" s="2">
        <v>281.2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119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4"/>
        <v>281</v>
      </c>
      <c r="CQ64" s="2">
        <f t="shared" si="75"/>
        <v>281.2</v>
      </c>
      <c r="CR64" s="2">
        <f t="shared" si="76"/>
        <v>0</v>
      </c>
      <c r="CS64" s="2">
        <f t="shared" si="77"/>
        <v>0</v>
      </c>
      <c r="CT64" s="2">
        <f t="shared" si="78"/>
        <v>0</v>
      </c>
      <c r="CU64" s="2">
        <f t="shared" si="79"/>
        <v>0</v>
      </c>
      <c r="CV64" s="2">
        <f t="shared" si="80"/>
        <v>0</v>
      </c>
      <c r="CW64" s="2">
        <f t="shared" si="81"/>
        <v>0</v>
      </c>
      <c r="CX64" s="2">
        <f t="shared" si="82"/>
        <v>0</v>
      </c>
      <c r="CY64" s="2">
        <f t="shared" si="83"/>
        <v>0</v>
      </c>
      <c r="CZ64" s="2">
        <f t="shared" si="84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14</v>
      </c>
      <c r="DW64" s="2" t="s">
        <v>14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29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30</v>
      </c>
      <c r="EM64" s="2" t="s">
        <v>31</v>
      </c>
      <c r="EN64" s="2"/>
      <c r="EO64" s="2" t="s">
        <v>6</v>
      </c>
      <c r="EP64" s="2"/>
      <c r="EQ64" s="2">
        <v>0</v>
      </c>
      <c r="ER64" s="2">
        <v>30.4</v>
      </c>
      <c r="ES64" s="2">
        <v>281.2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120</v>
      </c>
      <c r="GB64" s="2"/>
      <c r="GC64" s="2"/>
      <c r="GD64" s="2">
        <v>0</v>
      </c>
      <c r="GE64" s="2"/>
      <c r="GF64" s="2">
        <v>1328030164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6"/>
        <v>0</v>
      </c>
      <c r="GM64" s="2">
        <f t="shared" si="87"/>
        <v>281</v>
      </c>
      <c r="GN64" s="2">
        <f t="shared" si="88"/>
        <v>281</v>
      </c>
      <c r="GO64" s="2">
        <f t="shared" si="89"/>
        <v>0</v>
      </c>
      <c r="GP64" s="2">
        <f t="shared" si="90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66</v>
      </c>
      <c r="E65" t="s">
        <v>116</v>
      </c>
      <c r="F65" t="str">
        <f>'1.Смета.или.Акт'!B98</f>
        <v>Накладная</v>
      </c>
      <c r="G65" t="str">
        <f>'1.Смета.или.Акт'!C98</f>
        <v>Блок розеток Hyperline для 19 шкафа</v>
      </c>
      <c r="H65" t="s">
        <v>14</v>
      </c>
      <c r="I65">
        <f>I63*J65</f>
        <v>1</v>
      </c>
      <c r="J65">
        <v>100</v>
      </c>
      <c r="O65">
        <f t="shared" si="55"/>
        <v>2109</v>
      </c>
      <c r="P65">
        <f t="shared" si="56"/>
        <v>2109</v>
      </c>
      <c r="Q65">
        <f t="shared" si="57"/>
        <v>0</v>
      </c>
      <c r="R65">
        <f t="shared" si="58"/>
        <v>0</v>
      </c>
      <c r="S65">
        <f t="shared" si="59"/>
        <v>0</v>
      </c>
      <c r="T65">
        <f t="shared" si="60"/>
        <v>0</v>
      </c>
      <c r="U65">
        <f t="shared" si="61"/>
        <v>0</v>
      </c>
      <c r="V65">
        <f t="shared" si="62"/>
        <v>0</v>
      </c>
      <c r="W65">
        <f t="shared" si="63"/>
        <v>0</v>
      </c>
      <c r="X65">
        <f t="shared" si="64"/>
        <v>0</v>
      </c>
      <c r="Y65">
        <f t="shared" si="65"/>
        <v>0</v>
      </c>
      <c r="AA65">
        <v>34649577</v>
      </c>
      <c r="AB65">
        <f t="shared" si="66"/>
        <v>281.2</v>
      </c>
      <c r="AC65">
        <f t="shared" si="93"/>
        <v>281.2</v>
      </c>
      <c r="AD65">
        <f t="shared" si="67"/>
        <v>0</v>
      </c>
      <c r="AE65">
        <f t="shared" si="68"/>
        <v>0</v>
      </c>
      <c r="AF65">
        <f t="shared" si="69"/>
        <v>0</v>
      </c>
      <c r="AG65">
        <f t="shared" si="70"/>
        <v>0</v>
      </c>
      <c r="AH65">
        <f t="shared" si="71"/>
        <v>0</v>
      </c>
      <c r="AI65">
        <f t="shared" si="72"/>
        <v>0</v>
      </c>
      <c r="AJ65">
        <f t="shared" si="73"/>
        <v>0</v>
      </c>
      <c r="AK65">
        <v>281.2</v>
      </c>
      <c r="AL65" s="54">
        <f>'1.Смета.или.Акт'!F98</f>
        <v>281.2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'1.Смета.или.Акт'!J98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119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4"/>
        <v>2109</v>
      </c>
      <c r="CQ65">
        <f t="shared" si="75"/>
        <v>2109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14</v>
      </c>
      <c r="DW65">
        <f>'1.Смета.или.Акт'!D98</f>
        <v>1</v>
      </c>
      <c r="DX65">
        <v>1</v>
      </c>
      <c r="EE65">
        <v>32653291</v>
      </c>
      <c r="EF65">
        <v>20</v>
      </c>
      <c r="EG65" t="s">
        <v>29</v>
      </c>
      <c r="EH65">
        <v>0</v>
      </c>
      <c r="EI65" t="s">
        <v>6</v>
      </c>
      <c r="EJ65">
        <v>1</v>
      </c>
      <c r="EK65">
        <v>500001</v>
      </c>
      <c r="EL65" t="s">
        <v>30</v>
      </c>
      <c r="EM65" t="s">
        <v>31</v>
      </c>
      <c r="EO65" t="s">
        <v>6</v>
      </c>
      <c r="EQ65">
        <v>0</v>
      </c>
      <c r="ER65">
        <v>305.64999999999998</v>
      </c>
      <c r="ES65" s="54">
        <f>'1.Смета.или.Акт'!F98</f>
        <v>281.2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2109</v>
      </c>
      <c r="FQ65">
        <v>0</v>
      </c>
      <c r="FR65">
        <f t="shared" si="85"/>
        <v>0</v>
      </c>
      <c r="FS65">
        <v>0</v>
      </c>
      <c r="FX65">
        <v>0</v>
      </c>
      <c r="FY65">
        <v>0</v>
      </c>
      <c r="GA65" t="s">
        <v>120</v>
      </c>
      <c r="GD65">
        <v>0</v>
      </c>
      <c r="GF65">
        <v>1328030164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6"/>
        <v>0</v>
      </c>
      <c r="GM65">
        <f t="shared" si="87"/>
        <v>2109</v>
      </c>
      <c r="GN65">
        <f t="shared" si="88"/>
        <v>2109</v>
      </c>
      <c r="GO65">
        <f t="shared" si="89"/>
        <v>0</v>
      </c>
      <c r="GP65">
        <f t="shared" si="90"/>
        <v>0</v>
      </c>
      <c r="GR65">
        <v>1</v>
      </c>
      <c r="GS65">
        <v>1</v>
      </c>
      <c r="GT65">
        <v>0</v>
      </c>
      <c r="GU65" t="s">
        <v>6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58</v>
      </c>
      <c r="D66" s="2"/>
      <c r="E66" s="2" t="s">
        <v>121</v>
      </c>
      <c r="F66" s="2" t="s">
        <v>122</v>
      </c>
      <c r="G66" s="2" t="s">
        <v>123</v>
      </c>
      <c r="H66" s="2" t="s">
        <v>103</v>
      </c>
      <c r="I66" s="2">
        <f>I62*J66</f>
        <v>0</v>
      </c>
      <c r="J66" s="2">
        <v>0</v>
      </c>
      <c r="K66" s="2"/>
      <c r="L66" s="2"/>
      <c r="M66" s="2"/>
      <c r="N66" s="2"/>
      <c r="O66" s="2">
        <f t="shared" si="55"/>
        <v>0</v>
      </c>
      <c r="P66" s="2">
        <f t="shared" si="56"/>
        <v>0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34649576</v>
      </c>
      <c r="AB66" s="2">
        <f t="shared" si="66"/>
        <v>86</v>
      </c>
      <c r="AC66" s="2">
        <f t="shared" si="93"/>
        <v>86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86</v>
      </c>
      <c r="AL66" s="2">
        <v>86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124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4"/>
        <v>0</v>
      </c>
      <c r="CQ66" s="2">
        <f t="shared" si="75"/>
        <v>86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103</v>
      </c>
      <c r="DW66" s="2" t="s">
        <v>103</v>
      </c>
      <c r="DX66" s="2">
        <v>100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29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30</v>
      </c>
      <c r="EM66" s="2" t="s">
        <v>31</v>
      </c>
      <c r="EN66" s="2"/>
      <c r="EO66" s="2" t="s">
        <v>6</v>
      </c>
      <c r="EP66" s="2"/>
      <c r="EQ66" s="2">
        <v>0</v>
      </c>
      <c r="ER66" s="2">
        <v>86</v>
      </c>
      <c r="ES66" s="2">
        <v>86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6</v>
      </c>
      <c r="GB66" s="2"/>
      <c r="GC66" s="2"/>
      <c r="GD66" s="2">
        <v>0</v>
      </c>
      <c r="GE66" s="2"/>
      <c r="GF66" s="2">
        <v>1794244060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6"/>
        <v>0</v>
      </c>
      <c r="GM66" s="2">
        <f t="shared" si="87"/>
        <v>0</v>
      </c>
      <c r="GN66" s="2">
        <f t="shared" si="88"/>
        <v>0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67</v>
      </c>
      <c r="E67" t="s">
        <v>121</v>
      </c>
      <c r="F67" t="s">
        <v>122</v>
      </c>
      <c r="G67" t="s">
        <v>123</v>
      </c>
      <c r="H67" t="s">
        <v>103</v>
      </c>
      <c r="I67">
        <f>I63*J67</f>
        <v>0</v>
      </c>
      <c r="J67">
        <v>0</v>
      </c>
      <c r="O67">
        <f t="shared" si="55"/>
        <v>0</v>
      </c>
      <c r="P67">
        <f t="shared" si="56"/>
        <v>0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34649577</v>
      </c>
      <c r="AB67">
        <f t="shared" si="66"/>
        <v>86</v>
      </c>
      <c r="AC67">
        <f t="shared" si="93"/>
        <v>86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86</v>
      </c>
      <c r="AL67">
        <v>86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124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4"/>
        <v>0</v>
      </c>
      <c r="CQ67">
        <f t="shared" si="75"/>
        <v>645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103</v>
      </c>
      <c r="DW67" t="s">
        <v>103</v>
      </c>
      <c r="DX67">
        <v>100</v>
      </c>
      <c r="EE67">
        <v>32653291</v>
      </c>
      <c r="EF67">
        <v>20</v>
      </c>
      <c r="EG67" t="s">
        <v>29</v>
      </c>
      <c r="EH67">
        <v>0</v>
      </c>
      <c r="EI67" t="s">
        <v>6</v>
      </c>
      <c r="EJ67">
        <v>1</v>
      </c>
      <c r="EK67">
        <v>500001</v>
      </c>
      <c r="EL67" t="s">
        <v>30</v>
      </c>
      <c r="EM67" t="s">
        <v>31</v>
      </c>
      <c r="EO67" t="s">
        <v>6</v>
      </c>
      <c r="EQ67">
        <v>0</v>
      </c>
      <c r="ER67">
        <v>86</v>
      </c>
      <c r="ES67">
        <v>86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5"/>
        <v>0</v>
      </c>
      <c r="FS67">
        <v>0</v>
      </c>
      <c r="FX67">
        <v>0</v>
      </c>
      <c r="FY67">
        <v>0</v>
      </c>
      <c r="GA67" t="s">
        <v>6</v>
      </c>
      <c r="GD67">
        <v>0</v>
      </c>
      <c r="GF67">
        <v>1794244060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6"/>
        <v>0</v>
      </c>
      <c r="GM67">
        <f t="shared" si="87"/>
        <v>0</v>
      </c>
      <c r="GN67">
        <f t="shared" si="88"/>
        <v>0</v>
      </c>
      <c r="GO67">
        <f t="shared" si="89"/>
        <v>0</v>
      </c>
      <c r="GP67">
        <f t="shared" si="90"/>
        <v>0</v>
      </c>
      <c r="GR67">
        <v>0</v>
      </c>
      <c r="GS67">
        <v>3</v>
      </c>
      <c r="GT67">
        <v>0</v>
      </c>
      <c r="GU67" t="s">
        <v>6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59</v>
      </c>
      <c r="D68" s="2"/>
      <c r="E68" s="2" t="s">
        <v>125</v>
      </c>
      <c r="F68" s="2" t="s">
        <v>126</v>
      </c>
      <c r="G68" s="2" t="s">
        <v>127</v>
      </c>
      <c r="H68" s="2" t="s">
        <v>98</v>
      </c>
      <c r="I68" s="2">
        <f>I62*J68</f>
        <v>0</v>
      </c>
      <c r="J68" s="2">
        <v>0</v>
      </c>
      <c r="K68" s="2"/>
      <c r="L68" s="2"/>
      <c r="M68" s="2"/>
      <c r="N68" s="2"/>
      <c r="O68" s="2">
        <f t="shared" si="55"/>
        <v>0</v>
      </c>
      <c r="P68" s="2">
        <f t="shared" si="56"/>
        <v>0</v>
      </c>
      <c r="Q68" s="2">
        <f t="shared" si="57"/>
        <v>0</v>
      </c>
      <c r="R68" s="2">
        <f t="shared" si="58"/>
        <v>0</v>
      </c>
      <c r="S68" s="2">
        <f t="shared" si="59"/>
        <v>0</v>
      </c>
      <c r="T68" s="2">
        <f t="shared" si="60"/>
        <v>0</v>
      </c>
      <c r="U68" s="2">
        <f t="shared" si="61"/>
        <v>0</v>
      </c>
      <c r="V68" s="2">
        <f t="shared" si="62"/>
        <v>0</v>
      </c>
      <c r="W68" s="2">
        <f t="shared" si="63"/>
        <v>0</v>
      </c>
      <c r="X68" s="2">
        <f t="shared" si="64"/>
        <v>0</v>
      </c>
      <c r="Y68" s="2">
        <f t="shared" si="65"/>
        <v>0</v>
      </c>
      <c r="Z68" s="2"/>
      <c r="AA68" s="2">
        <v>34649576</v>
      </c>
      <c r="AB68" s="2">
        <f t="shared" si="66"/>
        <v>29800</v>
      </c>
      <c r="AC68" s="2">
        <f t="shared" si="93"/>
        <v>29800</v>
      </c>
      <c r="AD68" s="2">
        <f t="shared" si="67"/>
        <v>0</v>
      </c>
      <c r="AE68" s="2">
        <f t="shared" si="68"/>
        <v>0</v>
      </c>
      <c r="AF68" s="2">
        <f t="shared" si="69"/>
        <v>0</v>
      </c>
      <c r="AG68" s="2">
        <f t="shared" si="70"/>
        <v>0</v>
      </c>
      <c r="AH68" s="2">
        <f t="shared" si="71"/>
        <v>0</v>
      </c>
      <c r="AI68" s="2">
        <f t="shared" si="72"/>
        <v>0</v>
      </c>
      <c r="AJ68" s="2">
        <f t="shared" si="73"/>
        <v>0</v>
      </c>
      <c r="AK68" s="2">
        <v>29800</v>
      </c>
      <c r="AL68" s="2">
        <v>29800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128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4"/>
        <v>0</v>
      </c>
      <c r="CQ68" s="2">
        <f t="shared" si="75"/>
        <v>29800</v>
      </c>
      <c r="CR68" s="2">
        <f t="shared" si="76"/>
        <v>0</v>
      </c>
      <c r="CS68" s="2">
        <f t="shared" si="77"/>
        <v>0</v>
      </c>
      <c r="CT68" s="2">
        <f t="shared" si="78"/>
        <v>0</v>
      </c>
      <c r="CU68" s="2">
        <f t="shared" si="79"/>
        <v>0</v>
      </c>
      <c r="CV68" s="2">
        <f t="shared" si="80"/>
        <v>0</v>
      </c>
      <c r="CW68" s="2">
        <f t="shared" si="81"/>
        <v>0</v>
      </c>
      <c r="CX68" s="2">
        <f t="shared" si="82"/>
        <v>0</v>
      </c>
      <c r="CY68" s="2">
        <f t="shared" si="83"/>
        <v>0</v>
      </c>
      <c r="CZ68" s="2">
        <f t="shared" si="84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1009</v>
      </c>
      <c r="DV68" s="2" t="s">
        <v>98</v>
      </c>
      <c r="DW68" s="2" t="s">
        <v>98</v>
      </c>
      <c r="DX68" s="2">
        <v>1000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29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30</v>
      </c>
      <c r="EM68" s="2" t="s">
        <v>31</v>
      </c>
      <c r="EN68" s="2"/>
      <c r="EO68" s="2" t="s">
        <v>6</v>
      </c>
      <c r="EP68" s="2"/>
      <c r="EQ68" s="2">
        <v>0</v>
      </c>
      <c r="ER68" s="2">
        <v>29800</v>
      </c>
      <c r="ES68" s="2">
        <v>29800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6</v>
      </c>
      <c r="GB68" s="2"/>
      <c r="GC68" s="2"/>
      <c r="GD68" s="2">
        <v>0</v>
      </c>
      <c r="GE68" s="2"/>
      <c r="GF68" s="2">
        <v>797358079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6"/>
        <v>0</v>
      </c>
      <c r="GM68" s="2">
        <f t="shared" si="87"/>
        <v>0</v>
      </c>
      <c r="GN68" s="2">
        <f t="shared" si="88"/>
        <v>0</v>
      </c>
      <c r="GO68" s="2">
        <f t="shared" si="89"/>
        <v>0</v>
      </c>
      <c r="GP68" s="2">
        <f t="shared" si="90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68</v>
      </c>
      <c r="E69" t="s">
        <v>125</v>
      </c>
      <c r="F69" t="s">
        <v>126</v>
      </c>
      <c r="G69" t="s">
        <v>127</v>
      </c>
      <c r="H69" t="s">
        <v>98</v>
      </c>
      <c r="I69">
        <f>I63*J69</f>
        <v>0</v>
      </c>
      <c r="J69">
        <v>0</v>
      </c>
      <c r="O69">
        <f t="shared" si="55"/>
        <v>0</v>
      </c>
      <c r="P69">
        <f t="shared" si="56"/>
        <v>0</v>
      </c>
      <c r="Q69">
        <f t="shared" si="57"/>
        <v>0</v>
      </c>
      <c r="R69">
        <f t="shared" si="58"/>
        <v>0</v>
      </c>
      <c r="S69">
        <f t="shared" si="59"/>
        <v>0</v>
      </c>
      <c r="T69">
        <f t="shared" si="60"/>
        <v>0</v>
      </c>
      <c r="U69">
        <f t="shared" si="61"/>
        <v>0</v>
      </c>
      <c r="V69">
        <f t="shared" si="62"/>
        <v>0</v>
      </c>
      <c r="W69">
        <f t="shared" si="63"/>
        <v>0</v>
      </c>
      <c r="X69">
        <f t="shared" si="64"/>
        <v>0</v>
      </c>
      <c r="Y69">
        <f t="shared" si="65"/>
        <v>0</v>
      </c>
      <c r="AA69">
        <v>34649577</v>
      </c>
      <c r="AB69">
        <f t="shared" si="66"/>
        <v>29800</v>
      </c>
      <c r="AC69">
        <f t="shared" si="93"/>
        <v>29800</v>
      </c>
      <c r="AD69">
        <f t="shared" si="67"/>
        <v>0</v>
      </c>
      <c r="AE69">
        <f t="shared" si="68"/>
        <v>0</v>
      </c>
      <c r="AF69">
        <f t="shared" si="69"/>
        <v>0</v>
      </c>
      <c r="AG69">
        <f t="shared" si="70"/>
        <v>0</v>
      </c>
      <c r="AH69">
        <f t="shared" si="71"/>
        <v>0</v>
      </c>
      <c r="AI69">
        <f t="shared" si="72"/>
        <v>0</v>
      </c>
      <c r="AJ69">
        <f t="shared" si="73"/>
        <v>0</v>
      </c>
      <c r="AK69">
        <v>29800</v>
      </c>
      <c r="AL69">
        <v>29800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128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4"/>
        <v>0</v>
      </c>
      <c r="CQ69">
        <f t="shared" si="75"/>
        <v>223500</v>
      </c>
      <c r="CR69">
        <f t="shared" si="76"/>
        <v>0</v>
      </c>
      <c r="CS69">
        <f t="shared" si="77"/>
        <v>0</v>
      </c>
      <c r="CT69">
        <f t="shared" si="78"/>
        <v>0</v>
      </c>
      <c r="CU69">
        <f t="shared" si="79"/>
        <v>0</v>
      </c>
      <c r="CV69">
        <f t="shared" si="80"/>
        <v>0</v>
      </c>
      <c r="CW69">
        <f t="shared" si="81"/>
        <v>0</v>
      </c>
      <c r="CX69">
        <f t="shared" si="82"/>
        <v>0</v>
      </c>
      <c r="CY69">
        <f t="shared" si="83"/>
        <v>0</v>
      </c>
      <c r="CZ69">
        <f t="shared" si="84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1009</v>
      </c>
      <c r="DV69" t="s">
        <v>98</v>
      </c>
      <c r="DW69" t="s">
        <v>98</v>
      </c>
      <c r="DX69">
        <v>1000</v>
      </c>
      <c r="EE69">
        <v>32653291</v>
      </c>
      <c r="EF69">
        <v>20</v>
      </c>
      <c r="EG69" t="s">
        <v>29</v>
      </c>
      <c r="EH69">
        <v>0</v>
      </c>
      <c r="EI69" t="s">
        <v>6</v>
      </c>
      <c r="EJ69">
        <v>1</v>
      </c>
      <c r="EK69">
        <v>500001</v>
      </c>
      <c r="EL69" t="s">
        <v>30</v>
      </c>
      <c r="EM69" t="s">
        <v>31</v>
      </c>
      <c r="EO69" t="s">
        <v>6</v>
      </c>
      <c r="EQ69">
        <v>0</v>
      </c>
      <c r="ER69">
        <v>29800</v>
      </c>
      <c r="ES69">
        <v>29800</v>
      </c>
      <c r="ET69">
        <v>0</v>
      </c>
      <c r="EU69">
        <v>0</v>
      </c>
      <c r="EV69">
        <v>0</v>
      </c>
      <c r="EW69">
        <v>0</v>
      </c>
      <c r="EX69">
        <v>0</v>
      </c>
      <c r="FQ69">
        <v>0</v>
      </c>
      <c r="FR69">
        <f t="shared" si="85"/>
        <v>0</v>
      </c>
      <c r="FS69">
        <v>0</v>
      </c>
      <c r="FX69">
        <v>0</v>
      </c>
      <c r="FY69">
        <v>0</v>
      </c>
      <c r="GA69" t="s">
        <v>6</v>
      </c>
      <c r="GD69">
        <v>0</v>
      </c>
      <c r="GF69">
        <v>797358079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6"/>
        <v>0</v>
      </c>
      <c r="GM69">
        <f t="shared" si="87"/>
        <v>0</v>
      </c>
      <c r="GN69">
        <f t="shared" si="88"/>
        <v>0</v>
      </c>
      <c r="GO69">
        <f t="shared" si="89"/>
        <v>0</v>
      </c>
      <c r="GP69">
        <f t="shared" si="90"/>
        <v>0</v>
      </c>
      <c r="GR69">
        <v>0</v>
      </c>
      <c r="GS69">
        <v>3</v>
      </c>
      <c r="GT69">
        <v>0</v>
      </c>
      <c r="GU69" t="s">
        <v>6</v>
      </c>
      <c r="GV69">
        <f t="shared" si="91"/>
        <v>0</v>
      </c>
      <c r="GW69">
        <v>1</v>
      </c>
      <c r="GX69">
        <f t="shared" si="92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60</v>
      </c>
      <c r="D70" s="2"/>
      <c r="E70" s="2" t="s">
        <v>129</v>
      </c>
      <c r="F70" s="2" t="s">
        <v>130</v>
      </c>
      <c r="G70" s="2" t="s">
        <v>131</v>
      </c>
      <c r="H70" s="2" t="s">
        <v>98</v>
      </c>
      <c r="I70" s="2">
        <f>I62*J70</f>
        <v>0</v>
      </c>
      <c r="J70" s="2">
        <v>0</v>
      </c>
      <c r="K70" s="2"/>
      <c r="L70" s="2"/>
      <c r="M70" s="2"/>
      <c r="N70" s="2"/>
      <c r="O70" s="2">
        <f t="shared" si="55"/>
        <v>0</v>
      </c>
      <c r="P70" s="2">
        <f t="shared" si="56"/>
        <v>0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34649576</v>
      </c>
      <c r="AB70" s="2">
        <f t="shared" si="66"/>
        <v>12430</v>
      </c>
      <c r="AC70" s="2">
        <f t="shared" si="93"/>
        <v>12430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12430</v>
      </c>
      <c r="AL70" s="2">
        <v>12430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132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4"/>
        <v>0</v>
      </c>
      <c r="CQ70" s="2">
        <f t="shared" si="75"/>
        <v>12430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98</v>
      </c>
      <c r="DW70" s="2" t="s">
        <v>98</v>
      </c>
      <c r="DX70" s="2">
        <v>1000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29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30</v>
      </c>
      <c r="EM70" s="2" t="s">
        <v>31</v>
      </c>
      <c r="EN70" s="2"/>
      <c r="EO70" s="2" t="s">
        <v>6</v>
      </c>
      <c r="EP70" s="2"/>
      <c r="EQ70" s="2">
        <v>0</v>
      </c>
      <c r="ER70" s="2">
        <v>12430</v>
      </c>
      <c r="ES70" s="2">
        <v>12430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6</v>
      </c>
      <c r="GB70" s="2"/>
      <c r="GC70" s="2"/>
      <c r="GD70" s="2">
        <v>0</v>
      </c>
      <c r="GE70" s="2"/>
      <c r="GF70" s="2">
        <v>-1755229539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86"/>
        <v>0</v>
      </c>
      <c r="GM70" s="2">
        <f t="shared" si="87"/>
        <v>0</v>
      </c>
      <c r="GN70" s="2">
        <f t="shared" si="88"/>
        <v>0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69</v>
      </c>
      <c r="E71" t="s">
        <v>129</v>
      </c>
      <c r="F71" t="s">
        <v>130</v>
      </c>
      <c r="G71" t="s">
        <v>131</v>
      </c>
      <c r="H71" t="s">
        <v>98</v>
      </c>
      <c r="I71">
        <f>I63*J71</f>
        <v>0</v>
      </c>
      <c r="J71">
        <v>0</v>
      </c>
      <c r="O71">
        <f t="shared" si="55"/>
        <v>0</v>
      </c>
      <c r="P71">
        <f t="shared" si="56"/>
        <v>0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34649577</v>
      </c>
      <c r="AB71">
        <f t="shared" si="66"/>
        <v>12430</v>
      </c>
      <c r="AC71">
        <f t="shared" si="93"/>
        <v>12430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12430</v>
      </c>
      <c r="AL71">
        <v>12430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132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4"/>
        <v>0</v>
      </c>
      <c r="CQ71">
        <f t="shared" si="75"/>
        <v>93225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98</v>
      </c>
      <c r="DW71" t="s">
        <v>98</v>
      </c>
      <c r="DX71">
        <v>1000</v>
      </c>
      <c r="EE71">
        <v>32653291</v>
      </c>
      <c r="EF71">
        <v>20</v>
      </c>
      <c r="EG71" t="s">
        <v>29</v>
      </c>
      <c r="EH71">
        <v>0</v>
      </c>
      <c r="EI71" t="s">
        <v>6</v>
      </c>
      <c r="EJ71">
        <v>1</v>
      </c>
      <c r="EK71">
        <v>500001</v>
      </c>
      <c r="EL71" t="s">
        <v>30</v>
      </c>
      <c r="EM71" t="s">
        <v>31</v>
      </c>
      <c r="EO71" t="s">
        <v>6</v>
      </c>
      <c r="EQ71">
        <v>0</v>
      </c>
      <c r="ER71">
        <v>12430</v>
      </c>
      <c r="ES71">
        <v>12430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6</v>
      </c>
      <c r="GD71">
        <v>0</v>
      </c>
      <c r="GF71">
        <v>-1755229539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86"/>
        <v>0</v>
      </c>
      <c r="GM71">
        <f t="shared" si="87"/>
        <v>0</v>
      </c>
      <c r="GN71">
        <f t="shared" si="88"/>
        <v>0</v>
      </c>
      <c r="GO71">
        <f t="shared" si="89"/>
        <v>0</v>
      </c>
      <c r="GP71">
        <f t="shared" si="90"/>
        <v>0</v>
      </c>
      <c r="GR71">
        <v>0</v>
      </c>
      <c r="GS71">
        <v>3</v>
      </c>
      <c r="GT71">
        <v>0</v>
      </c>
      <c r="GU71" t="s">
        <v>6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61</v>
      </c>
      <c r="D72" s="2"/>
      <c r="E72" s="2" t="s">
        <v>133</v>
      </c>
      <c r="F72" s="2" t="s">
        <v>69</v>
      </c>
      <c r="G72" s="2" t="s">
        <v>70</v>
      </c>
      <c r="H72" s="2" t="s">
        <v>71</v>
      </c>
      <c r="I72" s="2">
        <f>I62*J72</f>
        <v>0</v>
      </c>
      <c r="J72" s="2">
        <v>0</v>
      </c>
      <c r="K72" s="2"/>
      <c r="L72" s="2"/>
      <c r="M72" s="2"/>
      <c r="N72" s="2"/>
      <c r="O72" s="2">
        <f t="shared" si="55"/>
        <v>0</v>
      </c>
      <c r="P72" s="2">
        <f t="shared" si="56"/>
        <v>0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34649576</v>
      </c>
      <c r="AB72" s="2">
        <f t="shared" si="66"/>
        <v>1</v>
      </c>
      <c r="AC72" s="2">
        <f t="shared" si="93"/>
        <v>1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1</v>
      </c>
      <c r="AL72" s="2">
        <v>1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4"/>
        <v>0</v>
      </c>
      <c r="CQ72" s="2">
        <f t="shared" si="75"/>
        <v>1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71</v>
      </c>
      <c r="DW72" s="2" t="s">
        <v>71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29</v>
      </c>
      <c r="EH72" s="2">
        <v>0</v>
      </c>
      <c r="EI72" s="2" t="s">
        <v>6</v>
      </c>
      <c r="EJ72" s="2">
        <v>1</v>
      </c>
      <c r="EK72" s="2">
        <v>0</v>
      </c>
      <c r="EL72" s="2" t="s">
        <v>36</v>
      </c>
      <c r="EM72" s="2" t="s">
        <v>37</v>
      </c>
      <c r="EN72" s="2"/>
      <c r="EO72" s="2" t="s">
        <v>6</v>
      </c>
      <c r="EP72" s="2"/>
      <c r="EQ72" s="2">
        <v>0</v>
      </c>
      <c r="ER72" s="2">
        <v>1</v>
      </c>
      <c r="ES72" s="2">
        <v>1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-1731369543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6"/>
        <v>0</v>
      </c>
      <c r="GM72" s="2">
        <f t="shared" si="87"/>
        <v>0</v>
      </c>
      <c r="GN72" s="2">
        <f t="shared" si="88"/>
        <v>0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70</v>
      </c>
      <c r="E73" t="s">
        <v>133</v>
      </c>
      <c r="F73" t="s">
        <v>69</v>
      </c>
      <c r="G73" t="s">
        <v>70</v>
      </c>
      <c r="H73" t="s">
        <v>71</v>
      </c>
      <c r="I73">
        <f>I63*J73</f>
        <v>0</v>
      </c>
      <c r="J73">
        <v>0</v>
      </c>
      <c r="O73">
        <f t="shared" si="55"/>
        <v>0</v>
      </c>
      <c r="P73">
        <f t="shared" si="56"/>
        <v>0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34649577</v>
      </c>
      <c r="AB73">
        <f t="shared" si="66"/>
        <v>1</v>
      </c>
      <c r="AC73">
        <f t="shared" si="93"/>
        <v>1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1</v>
      </c>
      <c r="AL73">
        <v>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4"/>
        <v>0</v>
      </c>
      <c r="CQ73">
        <f t="shared" si="75"/>
        <v>7.5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71</v>
      </c>
      <c r="DW73" t="s">
        <v>71</v>
      </c>
      <c r="DX73">
        <v>1</v>
      </c>
      <c r="EE73">
        <v>32653299</v>
      </c>
      <c r="EF73">
        <v>20</v>
      </c>
      <c r="EG73" t="s">
        <v>29</v>
      </c>
      <c r="EH73">
        <v>0</v>
      </c>
      <c r="EI73" t="s">
        <v>6</v>
      </c>
      <c r="EJ73">
        <v>1</v>
      </c>
      <c r="EK73">
        <v>0</v>
      </c>
      <c r="EL73" t="s">
        <v>36</v>
      </c>
      <c r="EM73" t="s">
        <v>37</v>
      </c>
      <c r="EO73" t="s">
        <v>6</v>
      </c>
      <c r="EQ73">
        <v>0</v>
      </c>
      <c r="ER73">
        <v>1</v>
      </c>
      <c r="ES73">
        <v>1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5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-1731369543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6"/>
        <v>0</v>
      </c>
      <c r="GM73">
        <f t="shared" si="87"/>
        <v>0</v>
      </c>
      <c r="GN73">
        <f t="shared" si="88"/>
        <v>0</v>
      </c>
      <c r="GO73">
        <f t="shared" si="89"/>
        <v>0</v>
      </c>
      <c r="GP73">
        <f t="shared" si="90"/>
        <v>0</v>
      </c>
      <c r="GR73">
        <v>0</v>
      </c>
      <c r="GS73">
        <v>3</v>
      </c>
      <c r="GT73">
        <v>0</v>
      </c>
      <c r="GU73" t="s">
        <v>6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>
        <f>ROW(SmtRes!A75)</f>
        <v>75</v>
      </c>
      <c r="D74" s="2">
        <f>ROW(EtalonRes!A75)</f>
        <v>75</v>
      </c>
      <c r="E74" s="2" t="s">
        <v>134</v>
      </c>
      <c r="F74" s="2" t="s">
        <v>135</v>
      </c>
      <c r="G74" s="2" t="s">
        <v>136</v>
      </c>
      <c r="H74" s="2" t="s">
        <v>137</v>
      </c>
      <c r="I74" s="2">
        <f>'1.Смета.или.Акт'!E101</f>
        <v>1.33</v>
      </c>
      <c r="J74" s="2">
        <v>0</v>
      </c>
      <c r="K74" s="2"/>
      <c r="L74" s="2"/>
      <c r="M74" s="2"/>
      <c r="N74" s="2"/>
      <c r="O74" s="2">
        <f t="shared" si="55"/>
        <v>4734</v>
      </c>
      <c r="P74" s="2">
        <f t="shared" si="56"/>
        <v>0</v>
      </c>
      <c r="Q74" s="2">
        <f t="shared" si="57"/>
        <v>0</v>
      </c>
      <c r="R74" s="2">
        <f t="shared" si="58"/>
        <v>0</v>
      </c>
      <c r="S74" s="2">
        <f t="shared" si="59"/>
        <v>4734</v>
      </c>
      <c r="T74" s="2">
        <f t="shared" si="60"/>
        <v>0</v>
      </c>
      <c r="U74" s="2">
        <f t="shared" si="61"/>
        <v>333.83000000000004</v>
      </c>
      <c r="V74" s="2">
        <f t="shared" si="62"/>
        <v>0</v>
      </c>
      <c r="W74" s="2">
        <f t="shared" si="63"/>
        <v>0</v>
      </c>
      <c r="X74" s="2">
        <f t="shared" si="64"/>
        <v>3077</v>
      </c>
      <c r="Y74" s="2">
        <f t="shared" si="65"/>
        <v>1894</v>
      </c>
      <c r="Z74" s="2"/>
      <c r="AA74" s="2">
        <v>34649576</v>
      </c>
      <c r="AB74" s="2">
        <f t="shared" si="66"/>
        <v>3559.19</v>
      </c>
      <c r="AC74" s="2">
        <f t="shared" si="93"/>
        <v>0</v>
      </c>
      <c r="AD74" s="2">
        <f t="shared" si="67"/>
        <v>0</v>
      </c>
      <c r="AE74" s="2">
        <f t="shared" si="68"/>
        <v>0</v>
      </c>
      <c r="AF74" s="2">
        <f t="shared" si="69"/>
        <v>3559.19</v>
      </c>
      <c r="AG74" s="2">
        <f t="shared" si="70"/>
        <v>0</v>
      </c>
      <c r="AH74" s="2">
        <f t="shared" si="71"/>
        <v>251</v>
      </c>
      <c r="AI74" s="2">
        <f t="shared" si="72"/>
        <v>0</v>
      </c>
      <c r="AJ74" s="2">
        <f t="shared" si="73"/>
        <v>0</v>
      </c>
      <c r="AK74" s="2">
        <v>3559.19</v>
      </c>
      <c r="AL74" s="2">
        <v>0</v>
      </c>
      <c r="AM74" s="2">
        <v>0</v>
      </c>
      <c r="AN74" s="2">
        <v>0</v>
      </c>
      <c r="AO74" s="2">
        <v>3559.19</v>
      </c>
      <c r="AP74" s="2">
        <v>0</v>
      </c>
      <c r="AQ74" s="2">
        <v>251</v>
      </c>
      <c r="AR74" s="2">
        <v>0</v>
      </c>
      <c r="AS74" s="2">
        <v>0</v>
      </c>
      <c r="AT74" s="2">
        <v>65</v>
      </c>
      <c r="AU74" s="2">
        <v>40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0</v>
      </c>
      <c r="BI74" s="2">
        <v>4</v>
      </c>
      <c r="BJ74" s="2" t="s">
        <v>138</v>
      </c>
      <c r="BK74" s="2"/>
      <c r="BL74" s="2"/>
      <c r="BM74" s="2">
        <v>200001</v>
      </c>
      <c r="BN74" s="2">
        <v>0</v>
      </c>
      <c r="BO74" s="2" t="s">
        <v>6</v>
      </c>
      <c r="BP74" s="2">
        <v>0</v>
      </c>
      <c r="BQ74" s="2">
        <v>5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65</v>
      </c>
      <c r="CA74" s="2">
        <v>40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4"/>
        <v>4734</v>
      </c>
      <c r="CQ74" s="2">
        <f t="shared" si="75"/>
        <v>0</v>
      </c>
      <c r="CR74" s="2">
        <f t="shared" si="76"/>
        <v>0</v>
      </c>
      <c r="CS74" s="2">
        <f t="shared" si="77"/>
        <v>0</v>
      </c>
      <c r="CT74" s="2">
        <f t="shared" si="78"/>
        <v>3559.19</v>
      </c>
      <c r="CU74" s="2">
        <f t="shared" si="79"/>
        <v>0</v>
      </c>
      <c r="CV74" s="2">
        <f t="shared" si="80"/>
        <v>251</v>
      </c>
      <c r="CW74" s="2">
        <f t="shared" si="81"/>
        <v>0</v>
      </c>
      <c r="CX74" s="2">
        <f t="shared" si="82"/>
        <v>0</v>
      </c>
      <c r="CY74" s="2">
        <f t="shared" si="83"/>
        <v>3077.1</v>
      </c>
      <c r="CZ74" s="2">
        <f t="shared" si="84"/>
        <v>1893.6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137</v>
      </c>
      <c r="DW74" s="2" t="s">
        <v>137</v>
      </c>
      <c r="DX74" s="2">
        <v>1</v>
      </c>
      <c r="DY74" s="2"/>
      <c r="DZ74" s="2"/>
      <c r="EA74" s="2"/>
      <c r="EB74" s="2"/>
      <c r="EC74" s="2"/>
      <c r="ED74" s="2"/>
      <c r="EE74" s="2">
        <v>32653283</v>
      </c>
      <c r="EF74" s="2">
        <v>5</v>
      </c>
      <c r="EG74" s="2" t="s">
        <v>139</v>
      </c>
      <c r="EH74" s="2">
        <v>0</v>
      </c>
      <c r="EI74" s="2" t="s">
        <v>6</v>
      </c>
      <c r="EJ74" s="2">
        <v>4</v>
      </c>
      <c r="EK74" s="2">
        <v>200001</v>
      </c>
      <c r="EL74" s="2" t="s">
        <v>140</v>
      </c>
      <c r="EM74" s="2" t="s">
        <v>141</v>
      </c>
      <c r="EN74" s="2"/>
      <c r="EO74" s="2" t="s">
        <v>6</v>
      </c>
      <c r="EP74" s="2"/>
      <c r="EQ74" s="2">
        <v>0</v>
      </c>
      <c r="ER74" s="2">
        <v>3559.19</v>
      </c>
      <c r="ES74" s="2">
        <v>0</v>
      </c>
      <c r="ET74" s="2">
        <v>0</v>
      </c>
      <c r="EU74" s="2">
        <v>0</v>
      </c>
      <c r="EV74" s="2">
        <v>3559.19</v>
      </c>
      <c r="EW74" s="2">
        <v>251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65</v>
      </c>
      <c r="FY74" s="2">
        <v>40</v>
      </c>
      <c r="FZ74" s="2"/>
      <c r="GA74" s="2" t="s">
        <v>6</v>
      </c>
      <c r="GB74" s="2"/>
      <c r="GC74" s="2"/>
      <c r="GD74" s="2">
        <v>0</v>
      </c>
      <c r="GE74" s="2"/>
      <c r="GF74" s="2">
        <v>903869867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6"/>
        <v>0</v>
      </c>
      <c r="GM74" s="2">
        <f t="shared" si="87"/>
        <v>9705</v>
      </c>
      <c r="GN74" s="2">
        <f t="shared" si="88"/>
        <v>0</v>
      </c>
      <c r="GO74" s="2">
        <f t="shared" si="89"/>
        <v>0</v>
      </c>
      <c r="GP74" s="2">
        <f t="shared" si="90"/>
        <v>9705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C75">
        <f>ROW(SmtRes!A80)</f>
        <v>80</v>
      </c>
      <c r="D75">
        <f>ROW(EtalonRes!A80)</f>
        <v>80</v>
      </c>
      <c r="E75" t="s">
        <v>134</v>
      </c>
      <c r="F75" t="s">
        <v>135</v>
      </c>
      <c r="G75" t="s">
        <v>136</v>
      </c>
      <c r="H75" t="s">
        <v>137</v>
      </c>
      <c r="I75">
        <f>'1.Смета.или.Акт'!E101</f>
        <v>1.33</v>
      </c>
      <c r="J75">
        <v>0</v>
      </c>
      <c r="O75">
        <f t="shared" si="55"/>
        <v>86627</v>
      </c>
      <c r="P75">
        <f t="shared" si="56"/>
        <v>0</v>
      </c>
      <c r="Q75">
        <f t="shared" si="57"/>
        <v>0</v>
      </c>
      <c r="R75">
        <f t="shared" si="58"/>
        <v>0</v>
      </c>
      <c r="S75">
        <f t="shared" si="59"/>
        <v>86627</v>
      </c>
      <c r="T75">
        <f t="shared" si="60"/>
        <v>0</v>
      </c>
      <c r="U75">
        <f t="shared" si="61"/>
        <v>333.83000000000004</v>
      </c>
      <c r="V75">
        <f t="shared" si="62"/>
        <v>0</v>
      </c>
      <c r="W75">
        <f t="shared" si="63"/>
        <v>0</v>
      </c>
      <c r="X75">
        <f t="shared" si="64"/>
        <v>47645</v>
      </c>
      <c r="Y75">
        <f t="shared" si="65"/>
        <v>27721</v>
      </c>
      <c r="AA75">
        <v>34649577</v>
      </c>
      <c r="AB75">
        <f t="shared" si="66"/>
        <v>3559.19</v>
      </c>
      <c r="AC75">
        <f t="shared" si="93"/>
        <v>0</v>
      </c>
      <c r="AD75">
        <f t="shared" si="67"/>
        <v>0</v>
      </c>
      <c r="AE75">
        <f t="shared" si="68"/>
        <v>0</v>
      </c>
      <c r="AF75">
        <f t="shared" si="69"/>
        <v>3559.19</v>
      </c>
      <c r="AG75">
        <f t="shared" si="70"/>
        <v>0</v>
      </c>
      <c r="AH75">
        <f t="shared" si="71"/>
        <v>251</v>
      </c>
      <c r="AI75">
        <f t="shared" si="72"/>
        <v>0</v>
      </c>
      <c r="AJ75">
        <f t="shared" si="73"/>
        <v>0</v>
      </c>
      <c r="AK75">
        <f>AL75+AM75+AO75</f>
        <v>3559.19</v>
      </c>
      <c r="AL75">
        <v>0</v>
      </c>
      <c r="AM75">
        <v>0</v>
      </c>
      <c r="AN75">
        <v>0</v>
      </c>
      <c r="AO75" s="54">
        <f>'1.Смета.или.Акт'!F102</f>
        <v>3559.19</v>
      </c>
      <c r="AP75">
        <v>0</v>
      </c>
      <c r="AQ75">
        <f>'1.Смета.или.Акт'!E105</f>
        <v>251</v>
      </c>
      <c r="AR75">
        <v>0</v>
      </c>
      <c r="AS75">
        <v>0</v>
      </c>
      <c r="AT75">
        <v>55</v>
      </c>
      <c r="AU75">
        <v>32</v>
      </c>
      <c r="AV75">
        <v>1</v>
      </c>
      <c r="AW75">
        <v>1</v>
      </c>
      <c r="AZ75">
        <v>1</v>
      </c>
      <c r="BA75">
        <f>'1.Смета.или.Акт'!J102</f>
        <v>18.3</v>
      </c>
      <c r="BB75">
        <v>18.3</v>
      </c>
      <c r="BC75">
        <v>18.3</v>
      </c>
      <c r="BD75" t="s">
        <v>6</v>
      </c>
      <c r="BE75" t="s">
        <v>6</v>
      </c>
      <c r="BF75" t="s">
        <v>6</v>
      </c>
      <c r="BG75" t="s">
        <v>6</v>
      </c>
      <c r="BH75">
        <v>0</v>
      </c>
      <c r="BI75">
        <v>4</v>
      </c>
      <c r="BJ75" t="s">
        <v>138</v>
      </c>
      <c r="BM75">
        <v>200001</v>
      </c>
      <c r="BN75">
        <v>0</v>
      </c>
      <c r="BO75" t="s">
        <v>6</v>
      </c>
      <c r="BP75">
        <v>0</v>
      </c>
      <c r="BQ75">
        <v>5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65</v>
      </c>
      <c r="CA75">
        <v>40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4"/>
        <v>86627</v>
      </c>
      <c r="CQ75">
        <f t="shared" si="75"/>
        <v>0</v>
      </c>
      <c r="CR75">
        <f t="shared" si="76"/>
        <v>0</v>
      </c>
      <c r="CS75">
        <f t="shared" si="77"/>
        <v>0</v>
      </c>
      <c r="CT75">
        <f t="shared" si="78"/>
        <v>65133.177000000003</v>
      </c>
      <c r="CU75">
        <f t="shared" si="79"/>
        <v>0</v>
      </c>
      <c r="CV75">
        <f t="shared" si="80"/>
        <v>251</v>
      </c>
      <c r="CW75">
        <f t="shared" si="81"/>
        <v>0</v>
      </c>
      <c r="CX75">
        <f t="shared" si="82"/>
        <v>0</v>
      </c>
      <c r="CY75">
        <f t="shared" si="83"/>
        <v>47644.85</v>
      </c>
      <c r="CZ75">
        <f t="shared" si="84"/>
        <v>27720.639999999999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137</v>
      </c>
      <c r="DW75" t="str">
        <f>'1.Смета.или.Акт'!D101</f>
        <v>система</v>
      </c>
      <c r="DX75">
        <v>1</v>
      </c>
      <c r="EE75">
        <v>32653283</v>
      </c>
      <c r="EF75">
        <v>5</v>
      </c>
      <c r="EG75" t="s">
        <v>139</v>
      </c>
      <c r="EH75">
        <v>0</v>
      </c>
      <c r="EI75" t="s">
        <v>6</v>
      </c>
      <c r="EJ75">
        <v>4</v>
      </c>
      <c r="EK75">
        <v>200001</v>
      </c>
      <c r="EL75" t="s">
        <v>140</v>
      </c>
      <c r="EM75" t="s">
        <v>141</v>
      </c>
      <c r="EO75" t="s">
        <v>6</v>
      </c>
      <c r="EQ75">
        <v>0</v>
      </c>
      <c r="ER75">
        <f>ES75+ET75+EV75</f>
        <v>3559.19</v>
      </c>
      <c r="ES75">
        <v>0</v>
      </c>
      <c r="ET75">
        <v>0</v>
      </c>
      <c r="EU75">
        <v>0</v>
      </c>
      <c r="EV75" s="54">
        <f>'1.Смета.или.Акт'!F102</f>
        <v>3559.19</v>
      </c>
      <c r="EW75">
        <f>'1.Смета.или.Акт'!E105</f>
        <v>251</v>
      </c>
      <c r="EX75">
        <v>0</v>
      </c>
      <c r="EY75">
        <v>0</v>
      </c>
      <c r="FQ75">
        <v>0</v>
      </c>
      <c r="FR75">
        <f t="shared" si="85"/>
        <v>0</v>
      </c>
      <c r="FS75">
        <v>0</v>
      </c>
      <c r="FV75" t="s">
        <v>22</v>
      </c>
      <c r="FW75" t="s">
        <v>23</v>
      </c>
      <c r="FX75">
        <v>65</v>
      </c>
      <c r="FY75">
        <v>40</v>
      </c>
      <c r="GA75" t="s">
        <v>6</v>
      </c>
      <c r="GD75">
        <v>0</v>
      </c>
      <c r="GF75">
        <v>903869867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6"/>
        <v>0</v>
      </c>
      <c r="GM75">
        <f t="shared" si="87"/>
        <v>161993</v>
      </c>
      <c r="GN75">
        <f t="shared" si="88"/>
        <v>0</v>
      </c>
      <c r="GO75">
        <f t="shared" si="89"/>
        <v>0</v>
      </c>
      <c r="GP75">
        <f t="shared" si="90"/>
        <v>161993</v>
      </c>
      <c r="GR75">
        <v>0</v>
      </c>
      <c r="GS75">
        <v>3</v>
      </c>
      <c r="GT75">
        <v>0</v>
      </c>
      <c r="GU75" t="s">
        <v>6</v>
      </c>
      <c r="GV75">
        <f t="shared" si="91"/>
        <v>0</v>
      </c>
      <c r="GW75">
        <v>18.3</v>
      </c>
      <c r="GX75">
        <f t="shared" si="92"/>
        <v>0</v>
      </c>
      <c r="HA75">
        <v>0</v>
      </c>
      <c r="HB75">
        <v>0</v>
      </c>
      <c r="IK75">
        <v>0</v>
      </c>
    </row>
    <row r="77" spans="1:255" x14ac:dyDescent="0.2">
      <c r="A77" s="3">
        <v>51</v>
      </c>
      <c r="B77" s="3">
        <f>B20</f>
        <v>1</v>
      </c>
      <c r="C77" s="3">
        <f>A20</f>
        <v>3</v>
      </c>
      <c r="D77" s="3">
        <f>ROW(A20)</f>
        <v>20</v>
      </c>
      <c r="E77" s="3"/>
      <c r="F77" s="3" t="str">
        <f>IF(F20&lt;&gt;"",F20,"")</f>
        <v>Новая локальная смета</v>
      </c>
      <c r="G77" s="3" t="str">
        <f>IF(G20&lt;&gt;"",G20,"")</f>
        <v>Новая локальная смета</v>
      </c>
      <c r="H77" s="3">
        <v>0</v>
      </c>
      <c r="I77" s="3"/>
      <c r="J77" s="3"/>
      <c r="K77" s="3"/>
      <c r="L77" s="3"/>
      <c r="M77" s="3"/>
      <c r="N77" s="3"/>
      <c r="O77" s="3">
        <f t="shared" ref="O77:T77" si="94">ROUND(AB77,0)</f>
        <v>292306</v>
      </c>
      <c r="P77" s="3">
        <f t="shared" si="94"/>
        <v>286029</v>
      </c>
      <c r="Q77" s="3">
        <f t="shared" si="94"/>
        <v>387</v>
      </c>
      <c r="R77" s="3">
        <f t="shared" si="94"/>
        <v>55</v>
      </c>
      <c r="S77" s="3">
        <f t="shared" si="94"/>
        <v>5890</v>
      </c>
      <c r="T77" s="3">
        <f t="shared" si="94"/>
        <v>0</v>
      </c>
      <c r="U77" s="3">
        <f>AH77</f>
        <v>454.82910000000004</v>
      </c>
      <c r="V77" s="3">
        <f>AI77</f>
        <v>4.4004999999999992</v>
      </c>
      <c r="W77" s="3">
        <f>ROUND(AJ77,0)</f>
        <v>0</v>
      </c>
      <c r="X77" s="3">
        <f>ROUND(AK77,0)</f>
        <v>4139</v>
      </c>
      <c r="Y77" s="3">
        <f>ROUND(AL77,0)</f>
        <v>2660</v>
      </c>
      <c r="Z77" s="3"/>
      <c r="AA77" s="3"/>
      <c r="AB77" s="3">
        <f>ROUND(SUMIF(AA24:AA75,"=34649576",O24:O75),0)</f>
        <v>292306</v>
      </c>
      <c r="AC77" s="3">
        <f>ROUND(SUMIF(AA24:AA75,"=34649576",P24:P75),0)</f>
        <v>286029</v>
      </c>
      <c r="AD77" s="3">
        <f>ROUND(SUMIF(AA24:AA75,"=34649576",Q24:Q75),0)</f>
        <v>387</v>
      </c>
      <c r="AE77" s="3">
        <f>ROUND(SUMIF(AA24:AA75,"=34649576",R24:R75),0)</f>
        <v>55</v>
      </c>
      <c r="AF77" s="3">
        <f>ROUND(SUMIF(AA24:AA75,"=34649576",S24:S75),0)</f>
        <v>5890</v>
      </c>
      <c r="AG77" s="3">
        <f>ROUND(SUMIF(AA24:AA75,"=34649576",T24:T75),0)</f>
        <v>0</v>
      </c>
      <c r="AH77" s="3">
        <f>SUMIF(AA24:AA75,"=34649576",U24:U75)</f>
        <v>454.82910000000004</v>
      </c>
      <c r="AI77" s="3">
        <f>SUMIF(AA24:AA75,"=34649576",V24:V75)</f>
        <v>4.4004999999999992</v>
      </c>
      <c r="AJ77" s="3">
        <f>ROUND(SUMIF(AA24:AA75,"=34649576",W24:W75),0)</f>
        <v>0</v>
      </c>
      <c r="AK77" s="3">
        <f>ROUND(SUMIF(AA24:AA75,"=34649576",X24:X75),0)</f>
        <v>4139</v>
      </c>
      <c r="AL77" s="3">
        <f>ROUND(SUMIF(AA24:AA75,"=34649576",Y24:Y75),0)</f>
        <v>2660</v>
      </c>
      <c r="AM77" s="3"/>
      <c r="AN77" s="3"/>
      <c r="AO77" s="3">
        <f t="shared" ref="AO77:BC77" si="95">ROUND(BX77,0)</f>
        <v>0</v>
      </c>
      <c r="AP77" s="3">
        <f t="shared" si="95"/>
        <v>0</v>
      </c>
      <c r="AQ77" s="3">
        <f t="shared" si="95"/>
        <v>0</v>
      </c>
      <c r="AR77" s="3">
        <f t="shared" si="95"/>
        <v>299105</v>
      </c>
      <c r="AS77" s="3">
        <f t="shared" si="95"/>
        <v>286029</v>
      </c>
      <c r="AT77" s="3">
        <f t="shared" si="95"/>
        <v>3371</v>
      </c>
      <c r="AU77" s="3">
        <f t="shared" si="95"/>
        <v>9705</v>
      </c>
      <c r="AV77" s="3">
        <f t="shared" si="95"/>
        <v>286029</v>
      </c>
      <c r="AW77" s="3">
        <f t="shared" si="95"/>
        <v>286029</v>
      </c>
      <c r="AX77" s="3">
        <f t="shared" si="95"/>
        <v>0</v>
      </c>
      <c r="AY77" s="3">
        <f t="shared" si="95"/>
        <v>286029</v>
      </c>
      <c r="AZ77" s="3">
        <f t="shared" si="95"/>
        <v>0</v>
      </c>
      <c r="BA77" s="3">
        <f t="shared" si="95"/>
        <v>0</v>
      </c>
      <c r="BB77" s="3">
        <f t="shared" si="95"/>
        <v>0</v>
      </c>
      <c r="BC77" s="3">
        <f t="shared" si="95"/>
        <v>0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>
        <f>ROUND(SUMIF(AA24:AA75,"=34649576",FQ24:FQ75),0)</f>
        <v>0</v>
      </c>
      <c r="BY77" s="3">
        <f>ROUND(SUMIF(AA24:AA75,"=34649576",FR24:FR75),0)</f>
        <v>0</v>
      </c>
      <c r="BZ77" s="3">
        <f>ROUND(SUMIF(AA24:AA75,"=34649576",GL24:GL75),0)</f>
        <v>0</v>
      </c>
      <c r="CA77" s="3">
        <f>ROUND(SUMIF(AA24:AA75,"=34649576",GM24:GM75),0)</f>
        <v>299105</v>
      </c>
      <c r="CB77" s="3">
        <f>ROUND(SUMIF(AA24:AA75,"=34649576",GN24:GN75),0)</f>
        <v>286029</v>
      </c>
      <c r="CC77" s="3">
        <f>ROUND(SUMIF(AA24:AA75,"=34649576",GO24:GO75),0)</f>
        <v>3371</v>
      </c>
      <c r="CD77" s="3">
        <f>ROUND(SUMIF(AA24:AA75,"=34649576",GP24:GP75),0)</f>
        <v>9705</v>
      </c>
      <c r="CE77" s="3">
        <f>AC77-BX77</f>
        <v>286029</v>
      </c>
      <c r="CF77" s="3">
        <f>AC77-BY77</f>
        <v>286029</v>
      </c>
      <c r="CG77" s="3">
        <f>BX77-BZ77</f>
        <v>0</v>
      </c>
      <c r="CH77" s="3">
        <f>AC77-BX77-BY77+BZ77</f>
        <v>286029</v>
      </c>
      <c r="CI77" s="3">
        <f>BY77-BZ77</f>
        <v>0</v>
      </c>
      <c r="CJ77" s="3">
        <f>ROUND(SUMIF(AA24:AA75,"=34649576",GX24:GX75),0)</f>
        <v>0</v>
      </c>
      <c r="CK77" s="3">
        <f>ROUND(SUMIF(AA24:AA75,"=34649576",GY24:GY75),0)</f>
        <v>0</v>
      </c>
      <c r="CL77" s="3">
        <f>ROUND(SUMIF(AA24:AA75,"=34649576",GZ24:GZ75),0)</f>
        <v>0</v>
      </c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4">
        <f t="shared" ref="DG77:DL77" si="96">ROUND(DT77,0)</f>
        <v>2257830</v>
      </c>
      <c r="DH77" s="4">
        <f t="shared" si="96"/>
        <v>2145225</v>
      </c>
      <c r="DI77" s="4">
        <f t="shared" si="96"/>
        <v>4838</v>
      </c>
      <c r="DJ77" s="4">
        <f t="shared" si="96"/>
        <v>1005</v>
      </c>
      <c r="DK77" s="4">
        <f t="shared" si="96"/>
        <v>107767</v>
      </c>
      <c r="DL77" s="4">
        <f t="shared" si="96"/>
        <v>0</v>
      </c>
      <c r="DM77" s="4">
        <f>DZ77</f>
        <v>454.82910000000004</v>
      </c>
      <c r="DN77" s="4">
        <f>EA77</f>
        <v>4.4004999999999992</v>
      </c>
      <c r="DO77" s="4">
        <f>ROUND(EB77,0)</f>
        <v>0</v>
      </c>
      <c r="DP77" s="4">
        <f>ROUND(EC77,0)</f>
        <v>64125</v>
      </c>
      <c r="DQ77" s="4">
        <f>ROUND(ED77,0)</f>
        <v>38919</v>
      </c>
      <c r="DR77" s="4"/>
      <c r="DS77" s="4"/>
      <c r="DT77" s="4">
        <f>ROUND(SUMIF(AA24:AA75,"=34649577",O24:O75),0)</f>
        <v>2257830</v>
      </c>
      <c r="DU77" s="4">
        <f>ROUND(SUMIF(AA24:AA75,"=34649577",P24:P75),0)</f>
        <v>2145225</v>
      </c>
      <c r="DV77" s="4">
        <f>ROUND(SUMIF(AA24:AA75,"=34649577",Q24:Q75),0)</f>
        <v>4838</v>
      </c>
      <c r="DW77" s="4">
        <f>ROUND(SUMIF(AA24:AA75,"=34649577",R24:R75),0)</f>
        <v>1005</v>
      </c>
      <c r="DX77" s="4">
        <f>ROUND(SUMIF(AA24:AA75,"=34649577",S24:S75),0)</f>
        <v>107767</v>
      </c>
      <c r="DY77" s="4">
        <f>ROUND(SUMIF(AA24:AA75,"=34649577",T24:T75),0)</f>
        <v>0</v>
      </c>
      <c r="DZ77" s="4">
        <f>SUMIF(AA24:AA75,"=34649577",U24:U75)</f>
        <v>454.82910000000004</v>
      </c>
      <c r="EA77" s="4">
        <f>SUMIF(AA24:AA75,"=34649577",V24:V75)</f>
        <v>4.4004999999999992</v>
      </c>
      <c r="EB77" s="4">
        <f>ROUND(SUMIF(AA24:AA75,"=34649577",W24:W75),0)</f>
        <v>0</v>
      </c>
      <c r="EC77" s="4">
        <f>ROUND(SUMIF(AA24:AA75,"=34649577",X24:X75),0)</f>
        <v>64125</v>
      </c>
      <c r="ED77" s="4">
        <f>ROUND(SUMIF(AA24:AA75,"=34649577",Y24:Y75),0)</f>
        <v>38919</v>
      </c>
      <c r="EE77" s="4"/>
      <c r="EF77" s="4"/>
      <c r="EG77" s="4">
        <f t="shared" ref="EG77:EU77" si="97">ROUND(FP77,0)</f>
        <v>0</v>
      </c>
      <c r="EH77" s="4">
        <f t="shared" si="97"/>
        <v>0</v>
      </c>
      <c r="EI77" s="4">
        <f t="shared" si="97"/>
        <v>0</v>
      </c>
      <c r="EJ77" s="4">
        <f t="shared" si="97"/>
        <v>2360874</v>
      </c>
      <c r="EK77" s="4">
        <f t="shared" si="97"/>
        <v>2145225</v>
      </c>
      <c r="EL77" s="4">
        <f t="shared" si="97"/>
        <v>53656</v>
      </c>
      <c r="EM77" s="4">
        <f t="shared" si="97"/>
        <v>161993</v>
      </c>
      <c r="EN77" s="4">
        <f t="shared" si="97"/>
        <v>2145225</v>
      </c>
      <c r="EO77" s="4">
        <f t="shared" si="97"/>
        <v>2145225</v>
      </c>
      <c r="EP77" s="4">
        <f t="shared" si="97"/>
        <v>0</v>
      </c>
      <c r="EQ77" s="4">
        <f t="shared" si="97"/>
        <v>2145225</v>
      </c>
      <c r="ER77" s="4">
        <f t="shared" si="97"/>
        <v>0</v>
      </c>
      <c r="ES77" s="4">
        <f t="shared" si="97"/>
        <v>0</v>
      </c>
      <c r="ET77" s="4">
        <f t="shared" si="97"/>
        <v>0</v>
      </c>
      <c r="EU77" s="4">
        <f t="shared" si="97"/>
        <v>0</v>
      </c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>
        <f>ROUND(SUMIF(AA24:AA75,"=34649577",FQ24:FQ75),0)</f>
        <v>0</v>
      </c>
      <c r="FQ77" s="4">
        <f>ROUND(SUMIF(AA24:AA75,"=34649577",FR24:FR75),0)</f>
        <v>0</v>
      </c>
      <c r="FR77" s="4">
        <f>ROUND(SUMIF(AA24:AA75,"=34649577",GL24:GL75),0)</f>
        <v>0</v>
      </c>
      <c r="FS77" s="4">
        <f>ROUND(SUMIF(AA24:AA75,"=34649577",GM24:GM75),0)</f>
        <v>2360874</v>
      </c>
      <c r="FT77" s="4">
        <f>ROUND(SUMIF(AA24:AA75,"=34649577",GN24:GN75),0)</f>
        <v>2145225</v>
      </c>
      <c r="FU77" s="4">
        <f>ROUND(SUMIF(AA24:AA75,"=34649577",GO24:GO75),0)</f>
        <v>53656</v>
      </c>
      <c r="FV77" s="4">
        <f>ROUND(SUMIF(AA24:AA75,"=34649577",GP24:GP75),0)</f>
        <v>161993</v>
      </c>
      <c r="FW77" s="4">
        <f>DU77-FP77</f>
        <v>2145225</v>
      </c>
      <c r="FX77" s="4">
        <f>DU77-FQ77</f>
        <v>2145225</v>
      </c>
      <c r="FY77" s="4">
        <f>FP77-FR77</f>
        <v>0</v>
      </c>
      <c r="FZ77" s="4">
        <f>DU77-FP77-FQ77+FR77</f>
        <v>2145225</v>
      </c>
      <c r="GA77" s="4">
        <f>FQ77-FR77</f>
        <v>0</v>
      </c>
      <c r="GB77" s="4">
        <f>ROUND(SUMIF(AA24:AA75,"=34649577",GX24:GX75),0)</f>
        <v>0</v>
      </c>
      <c r="GC77" s="4">
        <f>ROUND(SUMIF(AA24:AA75,"=34649577",GY24:GY75),0)</f>
        <v>0</v>
      </c>
      <c r="GD77" s="4">
        <f>ROUND(SUMIF(AA24:AA75,"=34649577",GZ24:GZ75),0)</f>
        <v>0</v>
      </c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>
        <v>0</v>
      </c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201</v>
      </c>
      <c r="F79" s="5">
        <f>ROUND(Source!O77,O79)</f>
        <v>292306</v>
      </c>
      <c r="G79" s="5" t="s">
        <v>142</v>
      </c>
      <c r="H79" s="5" t="s">
        <v>143</v>
      </c>
      <c r="I79" s="5"/>
      <c r="J79" s="5"/>
      <c r="K79" s="5">
        <v>201</v>
      </c>
      <c r="L79" s="5">
        <v>1</v>
      </c>
      <c r="M79" s="5">
        <v>3</v>
      </c>
      <c r="N79" s="5" t="s">
        <v>6</v>
      </c>
      <c r="O79" s="5">
        <v>0</v>
      </c>
      <c r="P79" s="5">
        <f>ROUND(Source!DG77,O79)</f>
        <v>2257830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202</v>
      </c>
      <c r="F80" s="5">
        <f>ROUND(Source!P77,O80)</f>
        <v>286029</v>
      </c>
      <c r="G80" s="5" t="s">
        <v>144</v>
      </c>
      <c r="H80" s="5" t="s">
        <v>145</v>
      </c>
      <c r="I80" s="5"/>
      <c r="J80" s="5"/>
      <c r="K80" s="5">
        <v>202</v>
      </c>
      <c r="L80" s="5">
        <v>2</v>
      </c>
      <c r="M80" s="5">
        <v>3</v>
      </c>
      <c r="N80" s="5" t="s">
        <v>6</v>
      </c>
      <c r="O80" s="5">
        <v>0</v>
      </c>
      <c r="P80" s="5">
        <f>ROUND(Source!DH77,O80)</f>
        <v>2145225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222</v>
      </c>
      <c r="F81" s="5">
        <f>ROUND(Source!AO77,O81)</f>
        <v>0</v>
      </c>
      <c r="G81" s="5" t="s">
        <v>146</v>
      </c>
      <c r="H81" s="5" t="s">
        <v>147</v>
      </c>
      <c r="I81" s="5"/>
      <c r="J81" s="5"/>
      <c r="K81" s="5">
        <v>222</v>
      </c>
      <c r="L81" s="5">
        <v>3</v>
      </c>
      <c r="M81" s="5">
        <v>3</v>
      </c>
      <c r="N81" s="5" t="s">
        <v>6</v>
      </c>
      <c r="O81" s="5">
        <v>0</v>
      </c>
      <c r="P81" s="5">
        <f>ROUND(Source!EG77,O81)</f>
        <v>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225</v>
      </c>
      <c r="F82" s="5">
        <f>ROUND(Source!AV77,O82)</f>
        <v>286029</v>
      </c>
      <c r="G82" s="5" t="s">
        <v>148</v>
      </c>
      <c r="H82" s="5" t="s">
        <v>149</v>
      </c>
      <c r="I82" s="5"/>
      <c r="J82" s="5"/>
      <c r="K82" s="5">
        <v>225</v>
      </c>
      <c r="L82" s="5">
        <v>4</v>
      </c>
      <c r="M82" s="5">
        <v>3</v>
      </c>
      <c r="N82" s="5" t="s">
        <v>6</v>
      </c>
      <c r="O82" s="5">
        <v>0</v>
      </c>
      <c r="P82" s="5">
        <f>ROUND(Source!EN77,O82)</f>
        <v>2145225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226</v>
      </c>
      <c r="F83" s="5">
        <f>ROUND(Source!AW77,O83)</f>
        <v>286029</v>
      </c>
      <c r="G83" s="5" t="s">
        <v>150</v>
      </c>
      <c r="H83" s="5" t="s">
        <v>151</v>
      </c>
      <c r="I83" s="5"/>
      <c r="J83" s="5"/>
      <c r="K83" s="5">
        <v>226</v>
      </c>
      <c r="L83" s="5">
        <v>5</v>
      </c>
      <c r="M83" s="5">
        <v>3</v>
      </c>
      <c r="N83" s="5" t="s">
        <v>6</v>
      </c>
      <c r="O83" s="5">
        <v>0</v>
      </c>
      <c r="P83" s="5">
        <f>ROUND(Source!EO77,O83)</f>
        <v>2145225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227</v>
      </c>
      <c r="F84" s="5">
        <f>ROUND(Source!AX77,O84)</f>
        <v>0</v>
      </c>
      <c r="G84" s="5" t="s">
        <v>152</v>
      </c>
      <c r="H84" s="5" t="s">
        <v>153</v>
      </c>
      <c r="I84" s="5"/>
      <c r="J84" s="5"/>
      <c r="K84" s="5">
        <v>227</v>
      </c>
      <c r="L84" s="5">
        <v>6</v>
      </c>
      <c r="M84" s="5">
        <v>3</v>
      </c>
      <c r="N84" s="5" t="s">
        <v>6</v>
      </c>
      <c r="O84" s="5">
        <v>0</v>
      </c>
      <c r="P84" s="5">
        <f>ROUND(Source!EP77,O84)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228</v>
      </c>
      <c r="F85" s="5">
        <f>ROUND(Source!AY77,O85)</f>
        <v>286029</v>
      </c>
      <c r="G85" s="5" t="s">
        <v>154</v>
      </c>
      <c r="H85" s="5" t="s">
        <v>155</v>
      </c>
      <c r="I85" s="5"/>
      <c r="J85" s="5"/>
      <c r="K85" s="5">
        <v>228</v>
      </c>
      <c r="L85" s="5">
        <v>7</v>
      </c>
      <c r="M85" s="5">
        <v>3</v>
      </c>
      <c r="N85" s="5" t="s">
        <v>6</v>
      </c>
      <c r="O85" s="5">
        <v>0</v>
      </c>
      <c r="P85" s="5">
        <f>ROUND(Source!EQ77,O85)</f>
        <v>2145225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216</v>
      </c>
      <c r="F86" s="5">
        <f>ROUND(Source!AP77,O86)</f>
        <v>0</v>
      </c>
      <c r="G86" s="5" t="s">
        <v>156</v>
      </c>
      <c r="H86" s="5" t="s">
        <v>157</v>
      </c>
      <c r="I86" s="5"/>
      <c r="J86" s="5"/>
      <c r="K86" s="5">
        <v>216</v>
      </c>
      <c r="L86" s="5">
        <v>8</v>
      </c>
      <c r="M86" s="5">
        <v>3</v>
      </c>
      <c r="N86" s="5" t="s">
        <v>6</v>
      </c>
      <c r="O86" s="5">
        <v>0</v>
      </c>
      <c r="P86" s="5">
        <f>ROUND(Source!EH77,O86)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223</v>
      </c>
      <c r="F87" s="5">
        <f>ROUND(Source!AQ77,O87)</f>
        <v>0</v>
      </c>
      <c r="G87" s="5" t="s">
        <v>158</v>
      </c>
      <c r="H87" s="5" t="s">
        <v>159</v>
      </c>
      <c r="I87" s="5"/>
      <c r="J87" s="5"/>
      <c r="K87" s="5">
        <v>223</v>
      </c>
      <c r="L87" s="5">
        <v>9</v>
      </c>
      <c r="M87" s="5">
        <v>3</v>
      </c>
      <c r="N87" s="5" t="s">
        <v>6</v>
      </c>
      <c r="O87" s="5">
        <v>0</v>
      </c>
      <c r="P87" s="5">
        <f>ROUND(Source!EI77,O87)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229</v>
      </c>
      <c r="F88" s="5">
        <f>ROUND(Source!AZ77,O88)</f>
        <v>0</v>
      </c>
      <c r="G88" s="5" t="s">
        <v>160</v>
      </c>
      <c r="H88" s="5" t="s">
        <v>161</v>
      </c>
      <c r="I88" s="5"/>
      <c r="J88" s="5"/>
      <c r="K88" s="5">
        <v>229</v>
      </c>
      <c r="L88" s="5">
        <v>10</v>
      </c>
      <c r="M88" s="5">
        <v>3</v>
      </c>
      <c r="N88" s="5" t="s">
        <v>6</v>
      </c>
      <c r="O88" s="5">
        <v>0</v>
      </c>
      <c r="P88" s="5">
        <f>ROUND(Source!ER77,O88)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203</v>
      </c>
      <c r="F89" s="5">
        <f>ROUND(Source!Q77,O89)</f>
        <v>387</v>
      </c>
      <c r="G89" s="5" t="s">
        <v>162</v>
      </c>
      <c r="H89" s="5" t="s">
        <v>163</v>
      </c>
      <c r="I89" s="5"/>
      <c r="J89" s="5"/>
      <c r="K89" s="5">
        <v>203</v>
      </c>
      <c r="L89" s="5">
        <v>11</v>
      </c>
      <c r="M89" s="5">
        <v>3</v>
      </c>
      <c r="N89" s="5" t="s">
        <v>6</v>
      </c>
      <c r="O89" s="5">
        <v>0</v>
      </c>
      <c r="P89" s="5">
        <f>ROUND(Source!DI77,O89)</f>
        <v>4838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231</v>
      </c>
      <c r="F90" s="5">
        <f>ROUND(Source!BB77,O90)</f>
        <v>0</v>
      </c>
      <c r="G90" s="5" t="s">
        <v>164</v>
      </c>
      <c r="H90" s="5" t="s">
        <v>165</v>
      </c>
      <c r="I90" s="5"/>
      <c r="J90" s="5"/>
      <c r="K90" s="5">
        <v>231</v>
      </c>
      <c r="L90" s="5">
        <v>12</v>
      </c>
      <c r="M90" s="5">
        <v>3</v>
      </c>
      <c r="N90" s="5" t="s">
        <v>6</v>
      </c>
      <c r="O90" s="5">
        <v>0</v>
      </c>
      <c r="P90" s="5">
        <f>ROUND(Source!ET77,O90)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204</v>
      </c>
      <c r="F91" s="5">
        <f>ROUND(Source!R77,O91)</f>
        <v>55</v>
      </c>
      <c r="G91" s="5" t="s">
        <v>166</v>
      </c>
      <c r="H91" s="5" t="s">
        <v>167</v>
      </c>
      <c r="I91" s="5"/>
      <c r="J91" s="5"/>
      <c r="K91" s="5">
        <v>204</v>
      </c>
      <c r="L91" s="5">
        <v>13</v>
      </c>
      <c r="M91" s="5">
        <v>3</v>
      </c>
      <c r="N91" s="5" t="s">
        <v>6</v>
      </c>
      <c r="O91" s="5">
        <v>0</v>
      </c>
      <c r="P91" s="5">
        <f>ROUND(Source!DJ77,O91)</f>
        <v>1005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205</v>
      </c>
      <c r="F92" s="5">
        <f>ROUND(Source!S77,O92)</f>
        <v>5890</v>
      </c>
      <c r="G92" s="5" t="s">
        <v>168</v>
      </c>
      <c r="H92" s="5" t="s">
        <v>169</v>
      </c>
      <c r="I92" s="5"/>
      <c r="J92" s="5"/>
      <c r="K92" s="5">
        <v>205</v>
      </c>
      <c r="L92" s="5">
        <v>14</v>
      </c>
      <c r="M92" s="5">
        <v>3</v>
      </c>
      <c r="N92" s="5" t="s">
        <v>6</v>
      </c>
      <c r="O92" s="5">
        <v>0</v>
      </c>
      <c r="P92" s="5">
        <f>ROUND(Source!DK77,O92)</f>
        <v>107767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232</v>
      </c>
      <c r="F93" s="5">
        <f>ROUND(Source!BC77,O93)</f>
        <v>0</v>
      </c>
      <c r="G93" s="5" t="s">
        <v>170</v>
      </c>
      <c r="H93" s="5" t="s">
        <v>171</v>
      </c>
      <c r="I93" s="5"/>
      <c r="J93" s="5"/>
      <c r="K93" s="5">
        <v>232</v>
      </c>
      <c r="L93" s="5">
        <v>15</v>
      </c>
      <c r="M93" s="5">
        <v>3</v>
      </c>
      <c r="N93" s="5" t="s">
        <v>6</v>
      </c>
      <c r="O93" s="5">
        <v>0</v>
      </c>
      <c r="P93" s="5">
        <f>ROUND(Source!EU77,O93)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214</v>
      </c>
      <c r="F94" s="5">
        <f>ROUND(Source!AS77,O94)</f>
        <v>286029</v>
      </c>
      <c r="G94" s="5" t="s">
        <v>172</v>
      </c>
      <c r="H94" s="5" t="s">
        <v>173</v>
      </c>
      <c r="I94" s="5"/>
      <c r="J94" s="5"/>
      <c r="K94" s="5">
        <v>214</v>
      </c>
      <c r="L94" s="5">
        <v>16</v>
      </c>
      <c r="M94" s="5">
        <v>3</v>
      </c>
      <c r="N94" s="5" t="s">
        <v>6</v>
      </c>
      <c r="O94" s="5">
        <v>0</v>
      </c>
      <c r="P94" s="5">
        <f>ROUND(Source!EK77,O94)</f>
        <v>2145225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215</v>
      </c>
      <c r="F95" s="5">
        <f>ROUND(Source!AT77,O95)</f>
        <v>3371</v>
      </c>
      <c r="G95" s="5" t="s">
        <v>174</v>
      </c>
      <c r="H95" s="5" t="s">
        <v>175</v>
      </c>
      <c r="I95" s="5"/>
      <c r="J95" s="5"/>
      <c r="K95" s="5">
        <v>215</v>
      </c>
      <c r="L95" s="5">
        <v>17</v>
      </c>
      <c r="M95" s="5">
        <v>3</v>
      </c>
      <c r="N95" s="5" t="s">
        <v>6</v>
      </c>
      <c r="O95" s="5">
        <v>0</v>
      </c>
      <c r="P95" s="5">
        <f>ROUND(Source!EL77,O95)</f>
        <v>53656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217</v>
      </c>
      <c r="F96" s="5">
        <f>ROUND(Source!AU77,O96)</f>
        <v>9705</v>
      </c>
      <c r="G96" s="5" t="s">
        <v>176</v>
      </c>
      <c r="H96" s="5" t="s">
        <v>177</v>
      </c>
      <c r="I96" s="5"/>
      <c r="J96" s="5"/>
      <c r="K96" s="5">
        <v>217</v>
      </c>
      <c r="L96" s="5">
        <v>18</v>
      </c>
      <c r="M96" s="5">
        <v>3</v>
      </c>
      <c r="N96" s="5" t="s">
        <v>6</v>
      </c>
      <c r="O96" s="5">
        <v>0</v>
      </c>
      <c r="P96" s="5">
        <f>ROUND(Source!EM77,O96)</f>
        <v>161993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230</v>
      </c>
      <c r="F97" s="5">
        <f>ROUND(Source!BA77,O97)</f>
        <v>0</v>
      </c>
      <c r="G97" s="5" t="s">
        <v>178</v>
      </c>
      <c r="H97" s="5" t="s">
        <v>179</v>
      </c>
      <c r="I97" s="5"/>
      <c r="J97" s="5"/>
      <c r="K97" s="5">
        <v>230</v>
      </c>
      <c r="L97" s="5">
        <v>19</v>
      </c>
      <c r="M97" s="5">
        <v>3</v>
      </c>
      <c r="N97" s="5" t="s">
        <v>6</v>
      </c>
      <c r="O97" s="5">
        <v>0</v>
      </c>
      <c r="P97" s="5">
        <f>ROUND(Source!ES77,O97)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206</v>
      </c>
      <c r="F98" s="5">
        <f>ROUND(Source!T77,O98)</f>
        <v>0</v>
      </c>
      <c r="G98" s="5" t="s">
        <v>180</v>
      </c>
      <c r="H98" s="5" t="s">
        <v>181</v>
      </c>
      <c r="I98" s="5"/>
      <c r="J98" s="5"/>
      <c r="K98" s="5">
        <v>206</v>
      </c>
      <c r="L98" s="5">
        <v>20</v>
      </c>
      <c r="M98" s="5">
        <v>3</v>
      </c>
      <c r="N98" s="5" t="s">
        <v>6</v>
      </c>
      <c r="O98" s="5">
        <v>0</v>
      </c>
      <c r="P98" s="5">
        <f>ROUND(Source!DL77,O98)</f>
        <v>0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207</v>
      </c>
      <c r="F99" s="5">
        <f>Source!U77</f>
        <v>454.82910000000004</v>
      </c>
      <c r="G99" s="5" t="s">
        <v>182</v>
      </c>
      <c r="H99" s="5" t="s">
        <v>183</v>
      </c>
      <c r="I99" s="5"/>
      <c r="J99" s="5"/>
      <c r="K99" s="5">
        <v>207</v>
      </c>
      <c r="L99" s="5">
        <v>21</v>
      </c>
      <c r="M99" s="5">
        <v>3</v>
      </c>
      <c r="N99" s="5" t="s">
        <v>6</v>
      </c>
      <c r="O99" s="5">
        <v>-1</v>
      </c>
      <c r="P99" s="5">
        <f>Source!DM77</f>
        <v>454.82910000000004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208</v>
      </c>
      <c r="F100" s="5">
        <f>Source!V77</f>
        <v>4.4004999999999992</v>
      </c>
      <c r="G100" s="5" t="s">
        <v>184</v>
      </c>
      <c r="H100" s="5" t="s">
        <v>185</v>
      </c>
      <c r="I100" s="5"/>
      <c r="J100" s="5"/>
      <c r="K100" s="5">
        <v>208</v>
      </c>
      <c r="L100" s="5">
        <v>22</v>
      </c>
      <c r="M100" s="5">
        <v>3</v>
      </c>
      <c r="N100" s="5" t="s">
        <v>6</v>
      </c>
      <c r="O100" s="5">
        <v>-1</v>
      </c>
      <c r="P100" s="5">
        <f>Source!DN77</f>
        <v>4.4004999999999992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209</v>
      </c>
      <c r="F101" s="5">
        <f>ROUND(Source!W77,O101)</f>
        <v>0</v>
      </c>
      <c r="G101" s="5" t="s">
        <v>186</v>
      </c>
      <c r="H101" s="5" t="s">
        <v>187</v>
      </c>
      <c r="I101" s="5"/>
      <c r="J101" s="5"/>
      <c r="K101" s="5">
        <v>209</v>
      </c>
      <c r="L101" s="5">
        <v>23</v>
      </c>
      <c r="M101" s="5">
        <v>3</v>
      </c>
      <c r="N101" s="5" t="s">
        <v>6</v>
      </c>
      <c r="O101" s="5">
        <v>0</v>
      </c>
      <c r="P101" s="5">
        <f>ROUND(Source!DO77,O101)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210</v>
      </c>
      <c r="F102" s="5">
        <f>ROUND(Source!X77,O102)</f>
        <v>4139</v>
      </c>
      <c r="G102" s="5" t="s">
        <v>188</v>
      </c>
      <c r="H102" s="5" t="s">
        <v>189</v>
      </c>
      <c r="I102" s="5"/>
      <c r="J102" s="5"/>
      <c r="K102" s="5">
        <v>210</v>
      </c>
      <c r="L102" s="5">
        <v>24</v>
      </c>
      <c r="M102" s="5">
        <v>3</v>
      </c>
      <c r="N102" s="5" t="s">
        <v>6</v>
      </c>
      <c r="O102" s="5">
        <v>0</v>
      </c>
      <c r="P102" s="5">
        <f>ROUND(Source!DP77,O102)</f>
        <v>64125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211</v>
      </c>
      <c r="F103" s="5">
        <f>ROUND(Source!Y77,O103)</f>
        <v>2660</v>
      </c>
      <c r="G103" s="5" t="s">
        <v>190</v>
      </c>
      <c r="H103" s="5" t="s">
        <v>191</v>
      </c>
      <c r="I103" s="5"/>
      <c r="J103" s="5"/>
      <c r="K103" s="5">
        <v>211</v>
      </c>
      <c r="L103" s="5">
        <v>25</v>
      </c>
      <c r="M103" s="5">
        <v>3</v>
      </c>
      <c r="N103" s="5" t="s">
        <v>6</v>
      </c>
      <c r="O103" s="5">
        <v>0</v>
      </c>
      <c r="P103" s="5">
        <f>ROUND(Source!DQ77,O103)</f>
        <v>38919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224</v>
      </c>
      <c r="F104" s="5">
        <f>ROUND(Source!AR77,O104)</f>
        <v>299105</v>
      </c>
      <c r="G104" s="5" t="s">
        <v>192</v>
      </c>
      <c r="H104" s="5" t="s">
        <v>193</v>
      </c>
      <c r="I104" s="5"/>
      <c r="J104" s="5"/>
      <c r="K104" s="5">
        <v>224</v>
      </c>
      <c r="L104" s="5">
        <v>26</v>
      </c>
      <c r="M104" s="5">
        <v>3</v>
      </c>
      <c r="N104" s="5" t="s">
        <v>6</v>
      </c>
      <c r="O104" s="5">
        <v>0</v>
      </c>
      <c r="P104" s="5">
        <f>ROUND(Source!EJ77,O104)</f>
        <v>2360874</v>
      </c>
      <c r="Q104" s="5"/>
      <c r="R104" s="5"/>
      <c r="S104" s="5"/>
      <c r="T104" s="5"/>
      <c r="U104" s="5"/>
      <c r="V104" s="5"/>
      <c r="W104" s="5"/>
    </row>
    <row r="106" spans="1:206" x14ac:dyDescent="0.2">
      <c r="A106" s="3">
        <v>51</v>
      </c>
      <c r="B106" s="3">
        <f>B12</f>
        <v>169</v>
      </c>
      <c r="C106" s="3">
        <f>A12</f>
        <v>1</v>
      </c>
      <c r="D106" s="3">
        <f>ROW(A12)</f>
        <v>12</v>
      </c>
      <c r="E106" s="3"/>
      <c r="F106" s="3" t="str">
        <f>IF(F12&lt;&gt;"",F12,"")</f>
        <v>Новый объект_</v>
      </c>
      <c r="G106" s="3" t="str">
        <f>IF(G12&lt;&gt;"",G12,"")</f>
        <v>ПО Модус</v>
      </c>
      <c r="H106" s="3">
        <v>0</v>
      </c>
      <c r="I106" s="3"/>
      <c r="J106" s="3"/>
      <c r="K106" s="3"/>
      <c r="L106" s="3"/>
      <c r="M106" s="3"/>
      <c r="N106" s="3"/>
      <c r="O106" s="3">
        <f t="shared" ref="O106:T106" si="98">ROUND(O77,0)</f>
        <v>292306</v>
      </c>
      <c r="P106" s="3">
        <f t="shared" si="98"/>
        <v>286029</v>
      </c>
      <c r="Q106" s="3">
        <f t="shared" si="98"/>
        <v>387</v>
      </c>
      <c r="R106" s="3">
        <f t="shared" si="98"/>
        <v>55</v>
      </c>
      <c r="S106" s="3">
        <f t="shared" si="98"/>
        <v>5890</v>
      </c>
      <c r="T106" s="3">
        <f t="shared" si="98"/>
        <v>0</v>
      </c>
      <c r="U106" s="3">
        <f>U77</f>
        <v>454.82910000000004</v>
      </c>
      <c r="V106" s="3">
        <f>V77</f>
        <v>4.4004999999999992</v>
      </c>
      <c r="W106" s="3">
        <f>ROUND(W77,0)</f>
        <v>0</v>
      </c>
      <c r="X106" s="3">
        <f>ROUND(X77,0)</f>
        <v>4139</v>
      </c>
      <c r="Y106" s="3">
        <f>ROUND(Y77,0)</f>
        <v>2660</v>
      </c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>
        <f t="shared" ref="AO106:BC106" si="99">ROUND(AO77,0)</f>
        <v>0</v>
      </c>
      <c r="AP106" s="3">
        <f t="shared" si="99"/>
        <v>0</v>
      </c>
      <c r="AQ106" s="3">
        <f t="shared" si="99"/>
        <v>0</v>
      </c>
      <c r="AR106" s="3">
        <f t="shared" si="99"/>
        <v>299105</v>
      </c>
      <c r="AS106" s="3">
        <f t="shared" si="99"/>
        <v>286029</v>
      </c>
      <c r="AT106" s="3">
        <f t="shared" si="99"/>
        <v>3371</v>
      </c>
      <c r="AU106" s="3">
        <f t="shared" si="99"/>
        <v>9705</v>
      </c>
      <c r="AV106" s="3">
        <f t="shared" si="99"/>
        <v>286029</v>
      </c>
      <c r="AW106" s="3">
        <f t="shared" si="99"/>
        <v>286029</v>
      </c>
      <c r="AX106" s="3">
        <f t="shared" si="99"/>
        <v>0</v>
      </c>
      <c r="AY106" s="3">
        <f t="shared" si="99"/>
        <v>286029</v>
      </c>
      <c r="AZ106" s="3">
        <f t="shared" si="99"/>
        <v>0</v>
      </c>
      <c r="BA106" s="3">
        <f t="shared" si="99"/>
        <v>0</v>
      </c>
      <c r="BB106" s="3">
        <f t="shared" si="99"/>
        <v>0</v>
      </c>
      <c r="BC106" s="3">
        <f t="shared" si="99"/>
        <v>0</v>
      </c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4">
        <f t="shared" ref="DG106:DL106" si="100">ROUND(DG77,0)</f>
        <v>2257830</v>
      </c>
      <c r="DH106" s="4">
        <f t="shared" si="100"/>
        <v>2145225</v>
      </c>
      <c r="DI106" s="4">
        <f t="shared" si="100"/>
        <v>4838</v>
      </c>
      <c r="DJ106" s="4">
        <f t="shared" si="100"/>
        <v>1005</v>
      </c>
      <c r="DK106" s="4">
        <f t="shared" si="100"/>
        <v>107767</v>
      </c>
      <c r="DL106" s="4">
        <f t="shared" si="100"/>
        <v>0</v>
      </c>
      <c r="DM106" s="4">
        <f>DM77</f>
        <v>454.82910000000004</v>
      </c>
      <c r="DN106" s="4">
        <f>DN77</f>
        <v>4.4004999999999992</v>
      </c>
      <c r="DO106" s="4">
        <f>ROUND(DO77,0)</f>
        <v>0</v>
      </c>
      <c r="DP106" s="4">
        <f>ROUND(DP77,0)</f>
        <v>64125</v>
      </c>
      <c r="DQ106" s="4">
        <f>ROUND(DQ77,0)</f>
        <v>38919</v>
      </c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>
        <f t="shared" ref="EG106:EU106" si="101">ROUND(EG77,0)</f>
        <v>0</v>
      </c>
      <c r="EH106" s="4">
        <f t="shared" si="101"/>
        <v>0</v>
      </c>
      <c r="EI106" s="4">
        <f t="shared" si="101"/>
        <v>0</v>
      </c>
      <c r="EJ106" s="4">
        <f t="shared" si="101"/>
        <v>2360874</v>
      </c>
      <c r="EK106" s="4">
        <f t="shared" si="101"/>
        <v>2145225</v>
      </c>
      <c r="EL106" s="4">
        <f t="shared" si="101"/>
        <v>53656</v>
      </c>
      <c r="EM106" s="4">
        <f t="shared" si="101"/>
        <v>161993</v>
      </c>
      <c r="EN106" s="4">
        <f t="shared" si="101"/>
        <v>2145225</v>
      </c>
      <c r="EO106" s="4">
        <f t="shared" si="101"/>
        <v>2145225</v>
      </c>
      <c r="EP106" s="4">
        <f t="shared" si="101"/>
        <v>0</v>
      </c>
      <c r="EQ106" s="4">
        <f t="shared" si="101"/>
        <v>2145225</v>
      </c>
      <c r="ER106" s="4">
        <f t="shared" si="101"/>
        <v>0</v>
      </c>
      <c r="ES106" s="4">
        <f t="shared" si="101"/>
        <v>0</v>
      </c>
      <c r="ET106" s="4">
        <f t="shared" si="101"/>
        <v>0</v>
      </c>
      <c r="EU106" s="4">
        <f t="shared" si="101"/>
        <v>0</v>
      </c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>
        <v>0</v>
      </c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201</v>
      </c>
      <c r="F108" s="5">
        <f>ROUND(Source!O106,O108)</f>
        <v>292306</v>
      </c>
      <c r="G108" s="5" t="s">
        <v>142</v>
      </c>
      <c r="H108" s="5" t="s">
        <v>143</v>
      </c>
      <c r="I108" s="5"/>
      <c r="J108" s="5"/>
      <c r="K108" s="5">
        <v>201</v>
      </c>
      <c r="L108" s="5">
        <v>1</v>
      </c>
      <c r="M108" s="5">
        <v>3</v>
      </c>
      <c r="N108" s="5" t="s">
        <v>6</v>
      </c>
      <c r="O108" s="5">
        <v>0</v>
      </c>
      <c r="P108" s="5">
        <f>ROUND(Source!DG106,O108)</f>
        <v>2257830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202</v>
      </c>
      <c r="F109" s="5">
        <f>ROUND(Source!P106,O109)</f>
        <v>286029</v>
      </c>
      <c r="G109" s="5" t="s">
        <v>144</v>
      </c>
      <c r="H109" s="5" t="s">
        <v>145</v>
      </c>
      <c r="I109" s="5"/>
      <c r="J109" s="5"/>
      <c r="K109" s="5">
        <v>202</v>
      </c>
      <c r="L109" s="5">
        <v>2</v>
      </c>
      <c r="M109" s="5">
        <v>3</v>
      </c>
      <c r="N109" s="5" t="s">
        <v>6</v>
      </c>
      <c r="O109" s="5">
        <v>0</v>
      </c>
      <c r="P109" s="5">
        <f>ROUND(Source!DH106,O109)</f>
        <v>2145225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222</v>
      </c>
      <c r="F110" s="5">
        <f>ROUND(Source!AO106,O110)</f>
        <v>0</v>
      </c>
      <c r="G110" s="5" t="s">
        <v>146</v>
      </c>
      <c r="H110" s="5" t="s">
        <v>147</v>
      </c>
      <c r="I110" s="5"/>
      <c r="J110" s="5"/>
      <c r="K110" s="5">
        <v>222</v>
      </c>
      <c r="L110" s="5">
        <v>3</v>
      </c>
      <c r="M110" s="5">
        <v>3</v>
      </c>
      <c r="N110" s="5" t="s">
        <v>6</v>
      </c>
      <c r="O110" s="5">
        <v>0</v>
      </c>
      <c r="P110" s="5">
        <f>ROUND(Source!EG106,O110)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225</v>
      </c>
      <c r="F111" s="5">
        <f>ROUND(Source!AV106,O111)</f>
        <v>286029</v>
      </c>
      <c r="G111" s="5" t="s">
        <v>148</v>
      </c>
      <c r="H111" s="5" t="s">
        <v>149</v>
      </c>
      <c r="I111" s="5"/>
      <c r="J111" s="5"/>
      <c r="K111" s="5">
        <v>225</v>
      </c>
      <c r="L111" s="5">
        <v>4</v>
      </c>
      <c r="M111" s="5">
        <v>3</v>
      </c>
      <c r="N111" s="5" t="s">
        <v>6</v>
      </c>
      <c r="O111" s="5">
        <v>0</v>
      </c>
      <c r="P111" s="5">
        <f>ROUND(Source!EN106,O111)</f>
        <v>2145225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226</v>
      </c>
      <c r="F112" s="5">
        <f>ROUND(Source!AW106,O112)</f>
        <v>286029</v>
      </c>
      <c r="G112" s="5" t="s">
        <v>150</v>
      </c>
      <c r="H112" s="5" t="s">
        <v>151</v>
      </c>
      <c r="I112" s="5"/>
      <c r="J112" s="5"/>
      <c r="K112" s="5">
        <v>226</v>
      </c>
      <c r="L112" s="5">
        <v>5</v>
      </c>
      <c r="M112" s="5">
        <v>3</v>
      </c>
      <c r="N112" s="5" t="s">
        <v>6</v>
      </c>
      <c r="O112" s="5">
        <v>0</v>
      </c>
      <c r="P112" s="5">
        <f>ROUND(Source!EO106,O112)</f>
        <v>2145225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227</v>
      </c>
      <c r="F113" s="5">
        <f>ROUND(Source!AX106,O113)</f>
        <v>0</v>
      </c>
      <c r="G113" s="5" t="s">
        <v>152</v>
      </c>
      <c r="H113" s="5" t="s">
        <v>153</v>
      </c>
      <c r="I113" s="5"/>
      <c r="J113" s="5"/>
      <c r="K113" s="5">
        <v>227</v>
      </c>
      <c r="L113" s="5">
        <v>6</v>
      </c>
      <c r="M113" s="5">
        <v>3</v>
      </c>
      <c r="N113" s="5" t="s">
        <v>6</v>
      </c>
      <c r="O113" s="5">
        <v>0</v>
      </c>
      <c r="P113" s="5">
        <f>ROUND(Source!EP106,O113)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228</v>
      </c>
      <c r="F114" s="5">
        <f>ROUND(Source!AY106,O114)</f>
        <v>286029</v>
      </c>
      <c r="G114" s="5" t="s">
        <v>154</v>
      </c>
      <c r="H114" s="5" t="s">
        <v>155</v>
      </c>
      <c r="I114" s="5"/>
      <c r="J114" s="5"/>
      <c r="K114" s="5">
        <v>228</v>
      </c>
      <c r="L114" s="5">
        <v>7</v>
      </c>
      <c r="M114" s="5">
        <v>3</v>
      </c>
      <c r="N114" s="5" t="s">
        <v>6</v>
      </c>
      <c r="O114" s="5">
        <v>0</v>
      </c>
      <c r="P114" s="5">
        <f>ROUND(Source!EQ106,O114)</f>
        <v>2145225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216</v>
      </c>
      <c r="F115" s="5">
        <f>ROUND(Source!AP106,O115)</f>
        <v>0</v>
      </c>
      <c r="G115" s="5" t="s">
        <v>156</v>
      </c>
      <c r="H115" s="5" t="s">
        <v>157</v>
      </c>
      <c r="I115" s="5"/>
      <c r="J115" s="5"/>
      <c r="K115" s="5">
        <v>216</v>
      </c>
      <c r="L115" s="5">
        <v>8</v>
      </c>
      <c r="M115" s="5">
        <v>3</v>
      </c>
      <c r="N115" s="5" t="s">
        <v>6</v>
      </c>
      <c r="O115" s="5">
        <v>0</v>
      </c>
      <c r="P115" s="5">
        <f>ROUND(Source!EH106,O115)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223</v>
      </c>
      <c r="F116" s="5">
        <f>ROUND(Source!AQ106,O116)</f>
        <v>0</v>
      </c>
      <c r="G116" s="5" t="s">
        <v>158</v>
      </c>
      <c r="H116" s="5" t="s">
        <v>159</v>
      </c>
      <c r="I116" s="5"/>
      <c r="J116" s="5"/>
      <c r="K116" s="5">
        <v>223</v>
      </c>
      <c r="L116" s="5">
        <v>9</v>
      </c>
      <c r="M116" s="5">
        <v>3</v>
      </c>
      <c r="N116" s="5" t="s">
        <v>6</v>
      </c>
      <c r="O116" s="5">
        <v>0</v>
      </c>
      <c r="P116" s="5">
        <f>ROUND(Source!EI106,O116)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229</v>
      </c>
      <c r="F117" s="5">
        <f>ROUND(Source!AZ106,O117)</f>
        <v>0</v>
      </c>
      <c r="G117" s="5" t="s">
        <v>160</v>
      </c>
      <c r="H117" s="5" t="s">
        <v>161</v>
      </c>
      <c r="I117" s="5"/>
      <c r="J117" s="5"/>
      <c r="K117" s="5">
        <v>229</v>
      </c>
      <c r="L117" s="5">
        <v>10</v>
      </c>
      <c r="M117" s="5">
        <v>3</v>
      </c>
      <c r="N117" s="5" t="s">
        <v>6</v>
      </c>
      <c r="O117" s="5">
        <v>0</v>
      </c>
      <c r="P117" s="5">
        <f>ROUND(Source!ER106,O117)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203</v>
      </c>
      <c r="F118" s="5">
        <f>ROUND(Source!Q106,O118)</f>
        <v>387</v>
      </c>
      <c r="G118" s="5" t="s">
        <v>162</v>
      </c>
      <c r="H118" s="5" t="s">
        <v>163</v>
      </c>
      <c r="I118" s="5"/>
      <c r="J118" s="5"/>
      <c r="K118" s="5">
        <v>203</v>
      </c>
      <c r="L118" s="5">
        <v>11</v>
      </c>
      <c r="M118" s="5">
        <v>3</v>
      </c>
      <c r="N118" s="5" t="s">
        <v>6</v>
      </c>
      <c r="O118" s="5">
        <v>0</v>
      </c>
      <c r="P118" s="5">
        <f>ROUND(Source!DI106,O118)</f>
        <v>4838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231</v>
      </c>
      <c r="F119" s="5">
        <f>ROUND(Source!BB106,O119)</f>
        <v>0</v>
      </c>
      <c r="G119" s="5" t="s">
        <v>164</v>
      </c>
      <c r="H119" s="5" t="s">
        <v>165</v>
      </c>
      <c r="I119" s="5"/>
      <c r="J119" s="5"/>
      <c r="K119" s="5">
        <v>231</v>
      </c>
      <c r="L119" s="5">
        <v>12</v>
      </c>
      <c r="M119" s="5">
        <v>3</v>
      </c>
      <c r="N119" s="5" t="s">
        <v>6</v>
      </c>
      <c r="O119" s="5">
        <v>0</v>
      </c>
      <c r="P119" s="5">
        <f>ROUND(Source!ET106,O119)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204</v>
      </c>
      <c r="F120" s="5">
        <f>ROUND(Source!R106,O120)</f>
        <v>55</v>
      </c>
      <c r="G120" s="5" t="s">
        <v>166</v>
      </c>
      <c r="H120" s="5" t="s">
        <v>167</v>
      </c>
      <c r="I120" s="5"/>
      <c r="J120" s="5"/>
      <c r="K120" s="5">
        <v>204</v>
      </c>
      <c r="L120" s="5">
        <v>13</v>
      </c>
      <c r="M120" s="5">
        <v>3</v>
      </c>
      <c r="N120" s="5" t="s">
        <v>6</v>
      </c>
      <c r="O120" s="5">
        <v>0</v>
      </c>
      <c r="P120" s="5">
        <f>ROUND(Source!DJ106,O120)</f>
        <v>1005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205</v>
      </c>
      <c r="F121" s="5">
        <f>ROUND(Source!S106,O121)</f>
        <v>5890</v>
      </c>
      <c r="G121" s="5" t="s">
        <v>168</v>
      </c>
      <c r="H121" s="5" t="s">
        <v>169</v>
      </c>
      <c r="I121" s="5"/>
      <c r="J121" s="5"/>
      <c r="K121" s="5">
        <v>205</v>
      </c>
      <c r="L121" s="5">
        <v>14</v>
      </c>
      <c r="M121" s="5">
        <v>3</v>
      </c>
      <c r="N121" s="5" t="s">
        <v>6</v>
      </c>
      <c r="O121" s="5">
        <v>0</v>
      </c>
      <c r="P121" s="5">
        <f>ROUND(Source!DK106,O121)</f>
        <v>107767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232</v>
      </c>
      <c r="F122" s="5">
        <f>ROUND(Source!BC106,O122)</f>
        <v>0</v>
      </c>
      <c r="G122" s="5" t="s">
        <v>170</v>
      </c>
      <c r="H122" s="5" t="s">
        <v>171</v>
      </c>
      <c r="I122" s="5"/>
      <c r="J122" s="5"/>
      <c r="K122" s="5">
        <v>232</v>
      </c>
      <c r="L122" s="5">
        <v>15</v>
      </c>
      <c r="M122" s="5">
        <v>3</v>
      </c>
      <c r="N122" s="5" t="s">
        <v>6</v>
      </c>
      <c r="O122" s="5">
        <v>0</v>
      </c>
      <c r="P122" s="5">
        <f>ROUND(Source!EU106,O122)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214</v>
      </c>
      <c r="F123" s="5">
        <f>ROUND(Source!AS106,O123)</f>
        <v>286029</v>
      </c>
      <c r="G123" s="5" t="s">
        <v>172</v>
      </c>
      <c r="H123" s="5" t="s">
        <v>173</v>
      </c>
      <c r="I123" s="5"/>
      <c r="J123" s="5"/>
      <c r="K123" s="5">
        <v>214</v>
      </c>
      <c r="L123" s="5">
        <v>16</v>
      </c>
      <c r="M123" s="5">
        <v>3</v>
      </c>
      <c r="N123" s="5" t="s">
        <v>6</v>
      </c>
      <c r="O123" s="5">
        <v>0</v>
      </c>
      <c r="P123" s="5">
        <f>ROUND(Source!EK106,O123)</f>
        <v>2145225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215</v>
      </c>
      <c r="F124" s="5">
        <f>ROUND(Source!AT106,O124)</f>
        <v>3371</v>
      </c>
      <c r="G124" s="5" t="s">
        <v>174</v>
      </c>
      <c r="H124" s="5" t="s">
        <v>175</v>
      </c>
      <c r="I124" s="5"/>
      <c r="J124" s="5"/>
      <c r="K124" s="5">
        <v>215</v>
      </c>
      <c r="L124" s="5">
        <v>17</v>
      </c>
      <c r="M124" s="5">
        <v>3</v>
      </c>
      <c r="N124" s="5" t="s">
        <v>6</v>
      </c>
      <c r="O124" s="5">
        <v>0</v>
      </c>
      <c r="P124" s="5">
        <f>ROUND(Source!EL106,O124)</f>
        <v>53656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217</v>
      </c>
      <c r="F125" s="5">
        <f>ROUND(Source!AU106,O125)</f>
        <v>9705</v>
      </c>
      <c r="G125" s="5" t="s">
        <v>176</v>
      </c>
      <c r="H125" s="5" t="s">
        <v>177</v>
      </c>
      <c r="I125" s="5"/>
      <c r="J125" s="5"/>
      <c r="K125" s="5">
        <v>217</v>
      </c>
      <c r="L125" s="5">
        <v>18</v>
      </c>
      <c r="M125" s="5">
        <v>3</v>
      </c>
      <c r="N125" s="5" t="s">
        <v>6</v>
      </c>
      <c r="O125" s="5">
        <v>0</v>
      </c>
      <c r="P125" s="5">
        <f>ROUND(Source!EM106,O125)</f>
        <v>161993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230</v>
      </c>
      <c r="F126" s="5">
        <f>ROUND(Source!BA106,O126)</f>
        <v>0</v>
      </c>
      <c r="G126" s="5" t="s">
        <v>178</v>
      </c>
      <c r="H126" s="5" t="s">
        <v>179</v>
      </c>
      <c r="I126" s="5"/>
      <c r="J126" s="5"/>
      <c r="K126" s="5">
        <v>230</v>
      </c>
      <c r="L126" s="5">
        <v>19</v>
      </c>
      <c r="M126" s="5">
        <v>3</v>
      </c>
      <c r="N126" s="5" t="s">
        <v>6</v>
      </c>
      <c r="O126" s="5">
        <v>0</v>
      </c>
      <c r="P126" s="5">
        <f>ROUND(Source!ES106,O126)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206</v>
      </c>
      <c r="F127" s="5">
        <f>ROUND(Source!T106,O127)</f>
        <v>0</v>
      </c>
      <c r="G127" s="5" t="s">
        <v>180</v>
      </c>
      <c r="H127" s="5" t="s">
        <v>181</v>
      </c>
      <c r="I127" s="5"/>
      <c r="J127" s="5"/>
      <c r="K127" s="5">
        <v>206</v>
      </c>
      <c r="L127" s="5">
        <v>20</v>
      </c>
      <c r="M127" s="5">
        <v>3</v>
      </c>
      <c r="N127" s="5" t="s">
        <v>6</v>
      </c>
      <c r="O127" s="5">
        <v>0</v>
      </c>
      <c r="P127" s="5">
        <f>ROUND(Source!DL106,O127)</f>
        <v>0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207</v>
      </c>
      <c r="F128" s="5">
        <f>Source!U106</f>
        <v>454.82910000000004</v>
      </c>
      <c r="G128" s="5" t="s">
        <v>182</v>
      </c>
      <c r="H128" s="5" t="s">
        <v>183</v>
      </c>
      <c r="I128" s="5"/>
      <c r="J128" s="5"/>
      <c r="K128" s="5">
        <v>207</v>
      </c>
      <c r="L128" s="5">
        <v>21</v>
      </c>
      <c r="M128" s="5">
        <v>3</v>
      </c>
      <c r="N128" s="5" t="s">
        <v>6</v>
      </c>
      <c r="O128" s="5">
        <v>-1</v>
      </c>
      <c r="P128" s="5">
        <f>Source!DM106</f>
        <v>454.82910000000004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208</v>
      </c>
      <c r="F129" s="5">
        <f>Source!V106</f>
        <v>4.4004999999999992</v>
      </c>
      <c r="G129" s="5" t="s">
        <v>184</v>
      </c>
      <c r="H129" s="5" t="s">
        <v>185</v>
      </c>
      <c r="I129" s="5"/>
      <c r="J129" s="5"/>
      <c r="K129" s="5">
        <v>208</v>
      </c>
      <c r="L129" s="5">
        <v>22</v>
      </c>
      <c r="M129" s="5">
        <v>3</v>
      </c>
      <c r="N129" s="5" t="s">
        <v>6</v>
      </c>
      <c r="O129" s="5">
        <v>-1</v>
      </c>
      <c r="P129" s="5">
        <f>Source!DN106</f>
        <v>4.4004999999999992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209</v>
      </c>
      <c r="F130" s="5">
        <f>ROUND(Source!W106,O130)</f>
        <v>0</v>
      </c>
      <c r="G130" s="5" t="s">
        <v>186</v>
      </c>
      <c r="H130" s="5" t="s">
        <v>187</v>
      </c>
      <c r="I130" s="5"/>
      <c r="J130" s="5"/>
      <c r="K130" s="5">
        <v>209</v>
      </c>
      <c r="L130" s="5">
        <v>23</v>
      </c>
      <c r="M130" s="5">
        <v>3</v>
      </c>
      <c r="N130" s="5" t="s">
        <v>6</v>
      </c>
      <c r="O130" s="5">
        <v>0</v>
      </c>
      <c r="P130" s="5">
        <f>ROUND(Source!DO106,O130)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210</v>
      </c>
      <c r="F131" s="5">
        <f>ROUND(Source!X106,O131)</f>
        <v>4139</v>
      </c>
      <c r="G131" s="5" t="s">
        <v>188</v>
      </c>
      <c r="H131" s="5" t="s">
        <v>189</v>
      </c>
      <c r="I131" s="5"/>
      <c r="J131" s="5"/>
      <c r="K131" s="5">
        <v>210</v>
      </c>
      <c r="L131" s="5">
        <v>24</v>
      </c>
      <c r="M131" s="5">
        <v>3</v>
      </c>
      <c r="N131" s="5" t="s">
        <v>6</v>
      </c>
      <c r="O131" s="5">
        <v>0</v>
      </c>
      <c r="P131" s="5">
        <f>ROUND(Source!DP106,O131)</f>
        <v>64125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211</v>
      </c>
      <c r="F132" s="5">
        <f>ROUND(Source!Y106,O132)</f>
        <v>2660</v>
      </c>
      <c r="G132" s="5" t="s">
        <v>190</v>
      </c>
      <c r="H132" s="5" t="s">
        <v>191</v>
      </c>
      <c r="I132" s="5"/>
      <c r="J132" s="5"/>
      <c r="K132" s="5">
        <v>211</v>
      </c>
      <c r="L132" s="5">
        <v>25</v>
      </c>
      <c r="M132" s="5">
        <v>3</v>
      </c>
      <c r="N132" s="5" t="s">
        <v>6</v>
      </c>
      <c r="O132" s="5">
        <v>0</v>
      </c>
      <c r="P132" s="5">
        <f>ROUND(Source!DQ106,O132)</f>
        <v>38919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224</v>
      </c>
      <c r="F133" s="5">
        <f>ROUND(Source!AR106,O133)</f>
        <v>299105</v>
      </c>
      <c r="G133" s="5" t="s">
        <v>192</v>
      </c>
      <c r="H133" s="5" t="s">
        <v>193</v>
      </c>
      <c r="I133" s="5"/>
      <c r="J133" s="5"/>
      <c r="K133" s="5">
        <v>224</v>
      </c>
      <c r="L133" s="5">
        <v>26</v>
      </c>
      <c r="M133" s="5">
        <v>3</v>
      </c>
      <c r="N133" s="5" t="s">
        <v>6</v>
      </c>
      <c r="O133" s="5">
        <v>0</v>
      </c>
      <c r="P133" s="5">
        <f>ROUND(Source!EJ106,O133)</f>
        <v>2360874</v>
      </c>
      <c r="Q133" s="5"/>
      <c r="R133" s="5"/>
      <c r="S133" s="5"/>
      <c r="T133" s="5"/>
      <c r="U133" s="5"/>
      <c r="V133" s="5"/>
      <c r="W133" s="5"/>
    </row>
    <row r="136" spans="1:23" x14ac:dyDescent="0.2">
      <c r="A136">
        <v>70</v>
      </c>
      <c r="B136">
        <v>1</v>
      </c>
      <c r="D136">
        <v>1</v>
      </c>
      <c r="E136" t="s">
        <v>194</v>
      </c>
      <c r="F136" t="s">
        <v>195</v>
      </c>
      <c r="G136">
        <v>1</v>
      </c>
      <c r="H136">
        <v>0</v>
      </c>
      <c r="I136" t="s">
        <v>196</v>
      </c>
      <c r="J136">
        <v>0</v>
      </c>
      <c r="K136">
        <v>0</v>
      </c>
      <c r="L136" t="s">
        <v>6</v>
      </c>
      <c r="M136" t="s">
        <v>6</v>
      </c>
      <c r="N136">
        <v>0</v>
      </c>
      <c r="O136">
        <v>1</v>
      </c>
    </row>
    <row r="137" spans="1:23" x14ac:dyDescent="0.2">
      <c r="A137">
        <v>70</v>
      </c>
      <c r="B137">
        <v>1</v>
      </c>
      <c r="D137">
        <v>2</v>
      </c>
      <c r="E137" t="s">
        <v>197</v>
      </c>
      <c r="F137" t="s">
        <v>198</v>
      </c>
      <c r="G137">
        <v>0</v>
      </c>
      <c r="H137">
        <v>0</v>
      </c>
      <c r="I137" t="s">
        <v>196</v>
      </c>
      <c r="J137">
        <v>0</v>
      </c>
      <c r="K137">
        <v>0</v>
      </c>
      <c r="L137" t="s">
        <v>6</v>
      </c>
      <c r="M137" t="s">
        <v>6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3</v>
      </c>
      <c r="E138" t="s">
        <v>199</v>
      </c>
      <c r="F138" t="s">
        <v>200</v>
      </c>
      <c r="G138">
        <v>0</v>
      </c>
      <c r="H138">
        <v>0</v>
      </c>
      <c r="I138" t="s">
        <v>196</v>
      </c>
      <c r="J138">
        <v>0</v>
      </c>
      <c r="K138">
        <v>0</v>
      </c>
      <c r="L138" t="s">
        <v>6</v>
      </c>
      <c r="M138" t="s">
        <v>6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4</v>
      </c>
      <c r="E139" t="s">
        <v>201</v>
      </c>
      <c r="F139" t="s">
        <v>202</v>
      </c>
      <c r="G139">
        <v>0</v>
      </c>
      <c r="H139">
        <v>0</v>
      </c>
      <c r="I139" t="s">
        <v>196</v>
      </c>
      <c r="J139">
        <v>0</v>
      </c>
      <c r="K139">
        <v>0</v>
      </c>
      <c r="L139" t="s">
        <v>6</v>
      </c>
      <c r="M139" t="s">
        <v>6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5</v>
      </c>
      <c r="E140" t="s">
        <v>203</v>
      </c>
      <c r="F140" t="s">
        <v>204</v>
      </c>
      <c r="G140">
        <v>0</v>
      </c>
      <c r="H140">
        <v>0</v>
      </c>
      <c r="I140" t="s">
        <v>196</v>
      </c>
      <c r="J140">
        <v>0</v>
      </c>
      <c r="K140">
        <v>0</v>
      </c>
      <c r="L140" t="s">
        <v>6</v>
      </c>
      <c r="M140" t="s">
        <v>6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6</v>
      </c>
      <c r="E141" t="s">
        <v>205</v>
      </c>
      <c r="F141" t="s">
        <v>206</v>
      </c>
      <c r="G141">
        <v>0</v>
      </c>
      <c r="H141">
        <v>0</v>
      </c>
      <c r="I141" t="s">
        <v>196</v>
      </c>
      <c r="J141">
        <v>0</v>
      </c>
      <c r="K141">
        <v>0</v>
      </c>
      <c r="L141" t="s">
        <v>6</v>
      </c>
      <c r="M141" t="s">
        <v>6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7</v>
      </c>
      <c r="E142" t="s">
        <v>207</v>
      </c>
      <c r="F142" t="s">
        <v>208</v>
      </c>
      <c r="G142">
        <v>0</v>
      </c>
      <c r="H142">
        <v>0</v>
      </c>
      <c r="I142" t="s">
        <v>196</v>
      </c>
      <c r="J142">
        <v>0</v>
      </c>
      <c r="K142">
        <v>0</v>
      </c>
      <c r="L142" t="s">
        <v>6</v>
      </c>
      <c r="M142" t="s">
        <v>6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8</v>
      </c>
      <c r="E143" t="s">
        <v>209</v>
      </c>
      <c r="F143" t="s">
        <v>210</v>
      </c>
      <c r="G143">
        <v>0</v>
      </c>
      <c r="H143">
        <v>0</v>
      </c>
      <c r="I143" t="s">
        <v>196</v>
      </c>
      <c r="J143">
        <v>0</v>
      </c>
      <c r="K143">
        <v>0</v>
      </c>
      <c r="L143" t="s">
        <v>6</v>
      </c>
      <c r="M143" t="s">
        <v>6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9</v>
      </c>
      <c r="E144" t="s">
        <v>211</v>
      </c>
      <c r="F144" t="s">
        <v>212</v>
      </c>
      <c r="G144">
        <v>0</v>
      </c>
      <c r="H144">
        <v>0</v>
      </c>
      <c r="I144" t="s">
        <v>196</v>
      </c>
      <c r="J144">
        <v>0</v>
      </c>
      <c r="K144">
        <v>0</v>
      </c>
      <c r="L144" t="s">
        <v>6</v>
      </c>
      <c r="M144" t="s">
        <v>6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1</v>
      </c>
      <c r="E145" t="s">
        <v>213</v>
      </c>
      <c r="F145" t="s">
        <v>214</v>
      </c>
      <c r="G145">
        <v>1</v>
      </c>
      <c r="H145">
        <v>1</v>
      </c>
      <c r="I145" t="s">
        <v>196</v>
      </c>
      <c r="J145">
        <v>0</v>
      </c>
      <c r="K145">
        <v>0</v>
      </c>
      <c r="L145" t="s">
        <v>6</v>
      </c>
      <c r="M145" t="s">
        <v>6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2</v>
      </c>
      <c r="E146" t="s">
        <v>215</v>
      </c>
      <c r="F146" t="s">
        <v>216</v>
      </c>
      <c r="G146">
        <v>1</v>
      </c>
      <c r="H146">
        <v>1</v>
      </c>
      <c r="I146" t="s">
        <v>196</v>
      </c>
      <c r="J146">
        <v>0</v>
      </c>
      <c r="K146">
        <v>0</v>
      </c>
      <c r="L146" t="s">
        <v>6</v>
      </c>
      <c r="M146" t="s">
        <v>6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3</v>
      </c>
      <c r="E147" t="s">
        <v>217</v>
      </c>
      <c r="F147" t="s">
        <v>218</v>
      </c>
      <c r="G147">
        <v>1</v>
      </c>
      <c r="H147">
        <v>0</v>
      </c>
      <c r="I147" t="s">
        <v>196</v>
      </c>
      <c r="J147">
        <v>0</v>
      </c>
      <c r="K147">
        <v>0</v>
      </c>
      <c r="L147" t="s">
        <v>6</v>
      </c>
      <c r="M147" t="s">
        <v>6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4</v>
      </c>
      <c r="E148" t="s">
        <v>219</v>
      </c>
      <c r="F148" t="s">
        <v>220</v>
      </c>
      <c r="G148">
        <v>1</v>
      </c>
      <c r="H148">
        <v>0</v>
      </c>
      <c r="I148" t="s">
        <v>196</v>
      </c>
      <c r="J148">
        <v>0</v>
      </c>
      <c r="K148">
        <v>0</v>
      </c>
      <c r="L148" t="s">
        <v>6</v>
      </c>
      <c r="M148" t="s">
        <v>6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5</v>
      </c>
      <c r="E149" t="s">
        <v>221</v>
      </c>
      <c r="F149" t="s">
        <v>222</v>
      </c>
      <c r="G149">
        <v>1</v>
      </c>
      <c r="H149">
        <v>0</v>
      </c>
      <c r="I149" t="s">
        <v>196</v>
      </c>
      <c r="J149">
        <v>0</v>
      </c>
      <c r="K149">
        <v>0</v>
      </c>
      <c r="L149" t="s">
        <v>6</v>
      </c>
      <c r="M149" t="s">
        <v>6</v>
      </c>
      <c r="N149">
        <v>0</v>
      </c>
      <c r="O149">
        <v>0.85</v>
      </c>
    </row>
    <row r="150" spans="1:15" x14ac:dyDescent="0.2">
      <c r="A150">
        <v>70</v>
      </c>
      <c r="B150">
        <v>1</v>
      </c>
      <c r="D150">
        <v>6</v>
      </c>
      <c r="E150" t="s">
        <v>223</v>
      </c>
      <c r="F150" t="s">
        <v>224</v>
      </c>
      <c r="G150">
        <v>1</v>
      </c>
      <c r="H150">
        <v>0</v>
      </c>
      <c r="I150" t="s">
        <v>196</v>
      </c>
      <c r="J150">
        <v>0</v>
      </c>
      <c r="K150">
        <v>0</v>
      </c>
      <c r="L150" t="s">
        <v>6</v>
      </c>
      <c r="M150" t="s">
        <v>6</v>
      </c>
      <c r="N150">
        <v>0</v>
      </c>
      <c r="O150">
        <v>0.8</v>
      </c>
    </row>
    <row r="151" spans="1:15" x14ac:dyDescent="0.2">
      <c r="A151">
        <v>70</v>
      </c>
      <c r="B151">
        <v>1</v>
      </c>
      <c r="D151">
        <v>7</v>
      </c>
      <c r="E151" t="s">
        <v>225</v>
      </c>
      <c r="F151" t="s">
        <v>226</v>
      </c>
      <c r="G151">
        <v>1</v>
      </c>
      <c r="H151">
        <v>0</v>
      </c>
      <c r="I151" t="s">
        <v>196</v>
      </c>
      <c r="J151">
        <v>0</v>
      </c>
      <c r="K151">
        <v>0</v>
      </c>
      <c r="L151" t="s">
        <v>6</v>
      </c>
      <c r="M151" t="s">
        <v>6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8</v>
      </c>
      <c r="E152" t="s">
        <v>227</v>
      </c>
      <c r="F152" t="s">
        <v>228</v>
      </c>
      <c r="G152">
        <v>1</v>
      </c>
      <c r="H152">
        <v>0.8</v>
      </c>
      <c r="I152" t="s">
        <v>196</v>
      </c>
      <c r="J152">
        <v>0</v>
      </c>
      <c r="K152">
        <v>0</v>
      </c>
      <c r="L152" t="s">
        <v>6</v>
      </c>
      <c r="M152" t="s">
        <v>6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9</v>
      </c>
      <c r="E153" t="s">
        <v>229</v>
      </c>
      <c r="F153" t="s">
        <v>230</v>
      </c>
      <c r="G153">
        <v>1</v>
      </c>
      <c r="H153">
        <v>0.85</v>
      </c>
      <c r="I153" t="s">
        <v>196</v>
      </c>
      <c r="J153">
        <v>0</v>
      </c>
      <c r="K153">
        <v>0</v>
      </c>
      <c r="L153" t="s">
        <v>6</v>
      </c>
      <c r="M153" t="s">
        <v>6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10</v>
      </c>
      <c r="E154" t="s">
        <v>231</v>
      </c>
      <c r="F154" t="s">
        <v>232</v>
      </c>
      <c r="G154">
        <v>1</v>
      </c>
      <c r="H154">
        <v>0</v>
      </c>
      <c r="I154" t="s">
        <v>196</v>
      </c>
      <c r="J154">
        <v>0</v>
      </c>
      <c r="K154">
        <v>0</v>
      </c>
      <c r="L154" t="s">
        <v>6</v>
      </c>
      <c r="M154" t="s">
        <v>6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11</v>
      </c>
      <c r="E155" t="s">
        <v>233</v>
      </c>
      <c r="F155" t="s">
        <v>234</v>
      </c>
      <c r="G155">
        <v>1</v>
      </c>
      <c r="H155">
        <v>0</v>
      </c>
      <c r="I155" t="s">
        <v>196</v>
      </c>
      <c r="J155">
        <v>0</v>
      </c>
      <c r="K155">
        <v>0</v>
      </c>
      <c r="L155" t="s">
        <v>6</v>
      </c>
      <c r="M155" t="s">
        <v>6</v>
      </c>
      <c r="N155">
        <v>0</v>
      </c>
      <c r="O155">
        <v>0.94</v>
      </c>
    </row>
    <row r="156" spans="1:15" x14ac:dyDescent="0.2">
      <c r="A156">
        <v>70</v>
      </c>
      <c r="B156">
        <v>1</v>
      </c>
      <c r="D156">
        <v>12</v>
      </c>
      <c r="E156" t="s">
        <v>235</v>
      </c>
      <c r="F156" t="s">
        <v>236</v>
      </c>
      <c r="G156">
        <v>1</v>
      </c>
      <c r="H156">
        <v>0</v>
      </c>
      <c r="I156" t="s">
        <v>196</v>
      </c>
      <c r="J156">
        <v>0</v>
      </c>
      <c r="K156">
        <v>0</v>
      </c>
      <c r="L156" t="s">
        <v>6</v>
      </c>
      <c r="M156" t="s">
        <v>6</v>
      </c>
      <c r="N156">
        <v>0</v>
      </c>
      <c r="O156">
        <v>0.9</v>
      </c>
    </row>
    <row r="157" spans="1:15" x14ac:dyDescent="0.2">
      <c r="A157">
        <v>70</v>
      </c>
      <c r="B157">
        <v>1</v>
      </c>
      <c r="D157">
        <v>13</v>
      </c>
      <c r="E157" t="s">
        <v>237</v>
      </c>
      <c r="F157" t="s">
        <v>238</v>
      </c>
      <c r="G157">
        <v>0.6</v>
      </c>
      <c r="H157">
        <v>0</v>
      </c>
      <c r="I157" t="s">
        <v>196</v>
      </c>
      <c r="J157">
        <v>0</v>
      </c>
      <c r="K157">
        <v>0</v>
      </c>
      <c r="L157" t="s">
        <v>6</v>
      </c>
      <c r="M157" t="s">
        <v>6</v>
      </c>
      <c r="N157">
        <v>0</v>
      </c>
      <c r="O157">
        <v>0.6</v>
      </c>
    </row>
    <row r="158" spans="1:15" x14ac:dyDescent="0.2">
      <c r="A158">
        <v>70</v>
      </c>
      <c r="B158">
        <v>1</v>
      </c>
      <c r="D158">
        <v>14</v>
      </c>
      <c r="E158" t="s">
        <v>239</v>
      </c>
      <c r="F158" t="s">
        <v>240</v>
      </c>
      <c r="G158">
        <v>1</v>
      </c>
      <c r="H158">
        <v>0</v>
      </c>
      <c r="I158" t="s">
        <v>196</v>
      </c>
      <c r="J158">
        <v>0</v>
      </c>
      <c r="K158">
        <v>0</v>
      </c>
      <c r="L158" t="s">
        <v>6</v>
      </c>
      <c r="M158" t="s">
        <v>6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15</v>
      </c>
      <c r="E159" t="s">
        <v>241</v>
      </c>
      <c r="F159" t="s">
        <v>242</v>
      </c>
      <c r="G159">
        <v>1.2</v>
      </c>
      <c r="H159">
        <v>0</v>
      </c>
      <c r="I159" t="s">
        <v>196</v>
      </c>
      <c r="J159">
        <v>0</v>
      </c>
      <c r="K159">
        <v>0</v>
      </c>
      <c r="L159" t="s">
        <v>6</v>
      </c>
      <c r="M159" t="s">
        <v>6</v>
      </c>
      <c r="N159">
        <v>0</v>
      </c>
      <c r="O159">
        <v>1.2</v>
      </c>
    </row>
    <row r="160" spans="1:15" x14ac:dyDescent="0.2">
      <c r="A160">
        <v>70</v>
      </c>
      <c r="B160">
        <v>1</v>
      </c>
      <c r="D160">
        <v>16</v>
      </c>
      <c r="E160" t="s">
        <v>243</v>
      </c>
      <c r="F160" t="s">
        <v>244</v>
      </c>
      <c r="G160">
        <v>1</v>
      </c>
      <c r="H160">
        <v>0</v>
      </c>
      <c r="I160" t="s">
        <v>196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17</v>
      </c>
      <c r="E161" t="s">
        <v>245</v>
      </c>
      <c r="F161" t="s">
        <v>246</v>
      </c>
      <c r="G161">
        <v>1</v>
      </c>
      <c r="H161">
        <v>0</v>
      </c>
      <c r="I161" t="s">
        <v>196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18</v>
      </c>
      <c r="E162" t="s">
        <v>247</v>
      </c>
      <c r="F162" t="s">
        <v>248</v>
      </c>
      <c r="G162">
        <v>1</v>
      </c>
      <c r="H162">
        <v>0</v>
      </c>
      <c r="I162" t="s">
        <v>196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19</v>
      </c>
      <c r="E163" t="s">
        <v>249</v>
      </c>
      <c r="F163" t="s">
        <v>246</v>
      </c>
      <c r="G163">
        <v>1</v>
      </c>
      <c r="H163">
        <v>0</v>
      </c>
      <c r="I163" t="s">
        <v>196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20</v>
      </c>
      <c r="E164" t="s">
        <v>250</v>
      </c>
      <c r="F164" t="s">
        <v>248</v>
      </c>
      <c r="G164">
        <v>1</v>
      </c>
      <c r="H164">
        <v>0</v>
      </c>
      <c r="I164" t="s">
        <v>196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21</v>
      </c>
      <c r="E165" t="s">
        <v>251</v>
      </c>
      <c r="F165" t="s">
        <v>252</v>
      </c>
      <c r="G165">
        <v>0</v>
      </c>
      <c r="H165">
        <v>0</v>
      </c>
      <c r="I165" t="s">
        <v>196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7" spans="1:34" x14ac:dyDescent="0.2">
      <c r="A167">
        <v>-1</v>
      </c>
    </row>
    <row r="169" spans="1:34" x14ac:dyDescent="0.2">
      <c r="A169" s="4">
        <v>75</v>
      </c>
      <c r="B169" s="4" t="s">
        <v>253</v>
      </c>
      <c r="C169" s="4">
        <v>2000</v>
      </c>
      <c r="D169" s="4">
        <v>0</v>
      </c>
      <c r="E169" s="4">
        <v>1</v>
      </c>
      <c r="F169" s="4">
        <v>0</v>
      </c>
      <c r="G169" s="4">
        <v>0</v>
      </c>
      <c r="H169" s="4">
        <v>1</v>
      </c>
      <c r="I169" s="4">
        <v>0</v>
      </c>
      <c r="J169" s="4">
        <v>4</v>
      </c>
      <c r="K169" s="4">
        <v>0</v>
      </c>
      <c r="L169" s="4">
        <v>0</v>
      </c>
      <c r="M169" s="4">
        <v>0</v>
      </c>
      <c r="N169" s="4">
        <v>34649576</v>
      </c>
      <c r="O169" s="4">
        <v>1</v>
      </c>
    </row>
    <row r="170" spans="1:34" x14ac:dyDescent="0.2">
      <c r="A170" s="4">
        <v>75</v>
      </c>
      <c r="B170" s="4" t="s">
        <v>254</v>
      </c>
      <c r="C170" s="4">
        <v>2018</v>
      </c>
      <c r="D170" s="4">
        <v>1</v>
      </c>
      <c r="E170" s="4">
        <v>0</v>
      </c>
      <c r="F170" s="4">
        <v>0</v>
      </c>
      <c r="G170" s="4">
        <v>0</v>
      </c>
      <c r="H170" s="4">
        <v>1</v>
      </c>
      <c r="I170" s="4">
        <v>0</v>
      </c>
      <c r="J170" s="4">
        <v>4</v>
      </c>
      <c r="K170" s="4">
        <v>0</v>
      </c>
      <c r="L170" s="4">
        <v>0</v>
      </c>
      <c r="M170" s="4">
        <v>1</v>
      </c>
      <c r="N170" s="4">
        <v>34649577</v>
      </c>
      <c r="O170" s="4">
        <v>2</v>
      </c>
    </row>
    <row r="171" spans="1:34" x14ac:dyDescent="0.2">
      <c r="A171" s="6">
        <v>3</v>
      </c>
      <c r="B171" s="6" t="s">
        <v>255</v>
      </c>
      <c r="C171" s="6">
        <v>12.5</v>
      </c>
      <c r="D171" s="6">
        <v>7.5</v>
      </c>
      <c r="E171" s="6">
        <v>12.5</v>
      </c>
      <c r="F171" s="6">
        <v>18.3</v>
      </c>
      <c r="G171" s="6">
        <v>18.3</v>
      </c>
      <c r="H171" s="6">
        <v>7.5</v>
      </c>
      <c r="I171" s="6">
        <v>18.3</v>
      </c>
      <c r="J171" s="6">
        <v>2</v>
      </c>
      <c r="K171" s="6">
        <v>18.3</v>
      </c>
      <c r="L171" s="6">
        <v>12.5</v>
      </c>
      <c r="M171" s="6">
        <v>12.5</v>
      </c>
      <c r="N171" s="6">
        <v>7.5</v>
      </c>
      <c r="O171" s="6">
        <v>7.5</v>
      </c>
      <c r="P171" s="6">
        <v>18.3</v>
      </c>
      <c r="Q171" s="6">
        <v>18.3</v>
      </c>
      <c r="R171" s="6">
        <v>12.5</v>
      </c>
      <c r="S171" s="6" t="s">
        <v>6</v>
      </c>
      <c r="T171" s="6" t="s">
        <v>6</v>
      </c>
      <c r="U171" s="6" t="s">
        <v>6</v>
      </c>
      <c r="V171" s="6" t="s">
        <v>6</v>
      </c>
      <c r="W171" s="6" t="s">
        <v>6</v>
      </c>
      <c r="X171" s="6" t="s">
        <v>6</v>
      </c>
      <c r="Y171" s="6" t="s">
        <v>6</v>
      </c>
      <c r="Z171" s="6" t="s">
        <v>6</v>
      </c>
      <c r="AA171" s="6" t="s">
        <v>6</v>
      </c>
      <c r="AB171" s="6" t="s">
        <v>6</v>
      </c>
      <c r="AC171" s="6" t="s">
        <v>6</v>
      </c>
      <c r="AD171" s="6" t="s">
        <v>6</v>
      </c>
      <c r="AE171" s="6" t="s">
        <v>6</v>
      </c>
      <c r="AF171" s="6" t="s">
        <v>6</v>
      </c>
      <c r="AG171" s="6" t="s">
        <v>6</v>
      </c>
      <c r="AH171" s="6" t="s">
        <v>6</v>
      </c>
    </row>
    <row r="175" spans="1:34" x14ac:dyDescent="0.2">
      <c r="A175">
        <v>65</v>
      </c>
      <c r="C175">
        <v>1</v>
      </c>
      <c r="D175">
        <v>0</v>
      </c>
      <c r="E17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256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34649576</v>
      </c>
      <c r="E14" s="1">
        <v>34649577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(Source!F94)/1000</f>
        <v>286.029</v>
      </c>
      <c r="F16" s="8">
        <f>(Source!F95)/1000</f>
        <v>3.371</v>
      </c>
      <c r="G16" s="8">
        <f>(Source!F86)/1000</f>
        <v>0</v>
      </c>
      <c r="H16" s="8">
        <f>(Source!F96)/1000+(Source!F97)/1000</f>
        <v>9.7050000000000001</v>
      </c>
      <c r="I16" s="8">
        <f>E16+F16+G16+H16</f>
        <v>299.10499999999996</v>
      </c>
      <c r="J16" s="8">
        <f>(Source!F92)/1000</f>
        <v>5.89</v>
      </c>
      <c r="T16" s="9">
        <f>(Source!P94)/1000</f>
        <v>2145.2249999999999</v>
      </c>
      <c r="U16" s="9">
        <f>(Source!P95)/1000</f>
        <v>53.655999999999999</v>
      </c>
      <c r="V16" s="9">
        <f>(Source!P86)/1000</f>
        <v>0</v>
      </c>
      <c r="W16" s="9">
        <f>(Source!P96)/1000+(Source!P97)/1000</f>
        <v>161.99299999999999</v>
      </c>
      <c r="X16" s="9">
        <f>T16+U16+V16+W16</f>
        <v>2360.8739999999998</v>
      </c>
      <c r="Y16" s="9">
        <f>(Source!P92)/1000</f>
        <v>107.767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292306</v>
      </c>
      <c r="AU16" s="8">
        <v>286029</v>
      </c>
      <c r="AV16" s="8">
        <v>0</v>
      </c>
      <c r="AW16" s="8">
        <v>0</v>
      </c>
      <c r="AX16" s="8">
        <v>0</v>
      </c>
      <c r="AY16" s="8">
        <v>387</v>
      </c>
      <c r="AZ16" s="8">
        <v>55</v>
      </c>
      <c r="BA16" s="8">
        <v>5890</v>
      </c>
      <c r="BB16" s="8">
        <v>286029</v>
      </c>
      <c r="BC16" s="8">
        <v>3371</v>
      </c>
      <c r="BD16" s="8">
        <v>9705</v>
      </c>
      <c r="BE16" s="8">
        <v>0</v>
      </c>
      <c r="BF16" s="8">
        <v>454.82909999999998</v>
      </c>
      <c r="BG16" s="8">
        <v>4.4004999999999992</v>
      </c>
      <c r="BH16" s="8">
        <v>0</v>
      </c>
      <c r="BI16" s="8">
        <v>4139</v>
      </c>
      <c r="BJ16" s="8">
        <v>2660</v>
      </c>
      <c r="BK16" s="8">
        <v>299105</v>
      </c>
      <c r="BR16" s="9">
        <v>2257830</v>
      </c>
      <c r="BS16" s="9">
        <v>2145225</v>
      </c>
      <c r="BT16" s="9">
        <v>0</v>
      </c>
      <c r="BU16" s="9">
        <v>0</v>
      </c>
      <c r="BV16" s="9">
        <v>0</v>
      </c>
      <c r="BW16" s="9">
        <v>4838</v>
      </c>
      <c r="BX16" s="9">
        <v>1005</v>
      </c>
      <c r="BY16" s="9">
        <v>107767</v>
      </c>
      <c r="BZ16" s="9">
        <v>2145225</v>
      </c>
      <c r="CA16" s="9">
        <v>53656</v>
      </c>
      <c r="CB16" s="9">
        <v>161993</v>
      </c>
      <c r="CC16" s="9">
        <v>0</v>
      </c>
      <c r="CD16" s="9">
        <v>454.82909999999998</v>
      </c>
      <c r="CE16" s="9">
        <v>4.4004999999999992</v>
      </c>
      <c r="CF16" s="9">
        <v>0</v>
      </c>
      <c r="CG16" s="9">
        <v>64125</v>
      </c>
      <c r="CH16" s="9">
        <v>38919</v>
      </c>
      <c r="CI16" s="9">
        <v>2360874</v>
      </c>
    </row>
    <row r="18" spans="1:40" x14ac:dyDescent="0.2">
      <c r="A18">
        <v>51</v>
      </c>
      <c r="E18" s="10">
        <f>SUMIF(A16:A17,3,E16:E17)</f>
        <v>286.029</v>
      </c>
      <c r="F18" s="10">
        <f>SUMIF(A16:A17,3,F16:F17)</f>
        <v>3.371</v>
      </c>
      <c r="G18" s="10">
        <f>SUMIF(A16:A17,3,G16:G17)</f>
        <v>0</v>
      </c>
      <c r="H18" s="10">
        <f>SUMIF(A16:A17,3,H16:H17)</f>
        <v>9.7050000000000001</v>
      </c>
      <c r="I18" s="10">
        <f>SUMIF(A16:A17,3,I16:I17)</f>
        <v>299.10499999999996</v>
      </c>
      <c r="J18" s="10">
        <f>SUMIF(A16:A17,3,J16:J17)</f>
        <v>5.89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2145.2249999999999</v>
      </c>
      <c r="U18" s="3">
        <f>SUMIF(A16:A17,3,U16:U17)</f>
        <v>53.655999999999999</v>
      </c>
      <c r="V18" s="3">
        <f>SUMIF(A16:A17,3,V16:V17)</f>
        <v>0</v>
      </c>
      <c r="W18" s="3">
        <f>SUMIF(A16:A17,3,W16:W17)</f>
        <v>161.99299999999999</v>
      </c>
      <c r="X18" s="3">
        <f>SUMIF(A16:A17,3,X16:X17)</f>
        <v>2360.8739999999998</v>
      </c>
      <c r="Y18" s="3">
        <f>SUMIF(A16:A17,3,Y16:Y17)</f>
        <v>107.767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292306</v>
      </c>
      <c r="G20" s="5" t="s">
        <v>142</v>
      </c>
      <c r="H20" s="5" t="s">
        <v>143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2257830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286029</v>
      </c>
      <c r="G21" s="5" t="s">
        <v>144</v>
      </c>
      <c r="H21" s="5" t="s">
        <v>145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2145225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146</v>
      </c>
      <c r="H22" s="5" t="s">
        <v>147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286029</v>
      </c>
      <c r="G23" s="5" t="s">
        <v>148</v>
      </c>
      <c r="H23" s="5" t="s">
        <v>149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2145225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286029</v>
      </c>
      <c r="G24" s="5" t="s">
        <v>150</v>
      </c>
      <c r="H24" s="5" t="s">
        <v>151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2145225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152</v>
      </c>
      <c r="H25" s="5" t="s">
        <v>153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286029</v>
      </c>
      <c r="G26" s="5" t="s">
        <v>154</v>
      </c>
      <c r="H26" s="5" t="s">
        <v>155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2145225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156</v>
      </c>
      <c r="H27" s="5" t="s">
        <v>157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158</v>
      </c>
      <c r="H28" s="5" t="s">
        <v>159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160</v>
      </c>
      <c r="H29" s="5" t="s">
        <v>161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387</v>
      </c>
      <c r="G30" s="5" t="s">
        <v>162</v>
      </c>
      <c r="H30" s="5" t="s">
        <v>163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4838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164</v>
      </c>
      <c r="H31" s="5" t="s">
        <v>165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55</v>
      </c>
      <c r="G32" s="5" t="s">
        <v>166</v>
      </c>
      <c r="H32" s="5" t="s">
        <v>167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1005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5890</v>
      </c>
      <c r="G33" s="5" t="s">
        <v>168</v>
      </c>
      <c r="H33" s="5" t="s">
        <v>169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107767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170</v>
      </c>
      <c r="H34" s="5" t="s">
        <v>171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286029</v>
      </c>
      <c r="G35" s="5" t="s">
        <v>172</v>
      </c>
      <c r="H35" s="5" t="s">
        <v>173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2145225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3371</v>
      </c>
      <c r="G36" s="5" t="s">
        <v>174</v>
      </c>
      <c r="H36" s="5" t="s">
        <v>175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53656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9705</v>
      </c>
      <c r="G37" s="5" t="s">
        <v>176</v>
      </c>
      <c r="H37" s="5" t="s">
        <v>177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161993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178</v>
      </c>
      <c r="H38" s="5" t="s">
        <v>179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180</v>
      </c>
      <c r="H39" s="5" t="s">
        <v>181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454.82909999999998</v>
      </c>
      <c r="G40" s="5" t="s">
        <v>182</v>
      </c>
      <c r="H40" s="5" t="s">
        <v>183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454.82909999999998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4.4004999999999992</v>
      </c>
      <c r="G41" s="5" t="s">
        <v>184</v>
      </c>
      <c r="H41" s="5" t="s">
        <v>185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4.4004999999999992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186</v>
      </c>
      <c r="H42" s="5" t="s">
        <v>187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4139</v>
      </c>
      <c r="G43" s="5" t="s">
        <v>188</v>
      </c>
      <c r="H43" s="5" t="s">
        <v>189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64125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2660</v>
      </c>
      <c r="G44" s="5" t="s">
        <v>190</v>
      </c>
      <c r="H44" s="5" t="s">
        <v>191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38919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299105</v>
      </c>
      <c r="G45" s="5" t="s">
        <v>192</v>
      </c>
      <c r="H45" s="5" t="s">
        <v>193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2360874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253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34649576</v>
      </c>
      <c r="O50" s="4">
        <v>1</v>
      </c>
    </row>
    <row r="51" spans="1:34" x14ac:dyDescent="0.2">
      <c r="A51" s="4">
        <v>75</v>
      </c>
      <c r="B51" s="4" t="s">
        <v>254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34649577</v>
      </c>
      <c r="O51" s="4">
        <v>2</v>
      </c>
    </row>
    <row r="52" spans="1:34" x14ac:dyDescent="0.2">
      <c r="A52" s="6">
        <v>3</v>
      </c>
      <c r="B52" s="6" t="s">
        <v>255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34649576</v>
      </c>
      <c r="C1">
        <v>34649639</v>
      </c>
      <c r="D1">
        <v>31726837</v>
      </c>
      <c r="E1">
        <v>1</v>
      </c>
      <c r="F1">
        <v>1</v>
      </c>
      <c r="G1">
        <v>1</v>
      </c>
      <c r="H1">
        <v>1</v>
      </c>
      <c r="I1" t="s">
        <v>257</v>
      </c>
      <c r="J1" t="s">
        <v>6</v>
      </c>
      <c r="K1" t="s">
        <v>258</v>
      </c>
      <c r="L1">
        <v>1191</v>
      </c>
      <c r="N1">
        <v>1013</v>
      </c>
      <c r="O1" t="s">
        <v>259</v>
      </c>
      <c r="P1" t="s">
        <v>259</v>
      </c>
      <c r="Q1">
        <v>1</v>
      </c>
      <c r="W1">
        <v>0</v>
      </c>
      <c r="X1">
        <v>-2143564933</v>
      </c>
      <c r="Y1">
        <v>4.49</v>
      </c>
      <c r="AA1">
        <v>0</v>
      </c>
      <c r="AB1">
        <v>0</v>
      </c>
      <c r="AC1">
        <v>0</v>
      </c>
      <c r="AD1">
        <v>9.76</v>
      </c>
      <c r="AE1">
        <v>0</v>
      </c>
      <c r="AF1">
        <v>0</v>
      </c>
      <c r="AG1">
        <v>0</v>
      </c>
      <c r="AH1">
        <v>9.76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4.49</v>
      </c>
      <c r="AU1" t="s">
        <v>6</v>
      </c>
      <c r="AV1">
        <v>1</v>
      </c>
      <c r="AW1">
        <v>2</v>
      </c>
      <c r="AX1">
        <v>34649646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8.98</v>
      </c>
      <c r="CY1">
        <f>AD1</f>
        <v>9.76</v>
      </c>
      <c r="CZ1">
        <f>AH1</f>
        <v>9.76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34649576</v>
      </c>
      <c r="C2">
        <v>34649639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260</v>
      </c>
      <c r="J2" t="s">
        <v>6</v>
      </c>
      <c r="K2" t="s">
        <v>261</v>
      </c>
      <c r="L2">
        <v>1191</v>
      </c>
      <c r="N2">
        <v>1013</v>
      </c>
      <c r="O2" t="s">
        <v>259</v>
      </c>
      <c r="P2" t="s">
        <v>259</v>
      </c>
      <c r="Q2">
        <v>1</v>
      </c>
      <c r="W2">
        <v>0</v>
      </c>
      <c r="X2">
        <v>-1417349443</v>
      </c>
      <c r="Y2">
        <v>0.3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0.3</v>
      </c>
      <c r="AU2" t="s">
        <v>6</v>
      </c>
      <c r="AV2">
        <v>2</v>
      </c>
      <c r="AW2">
        <v>2</v>
      </c>
      <c r="AX2">
        <v>34649647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34649576</v>
      </c>
      <c r="C3">
        <v>34649639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262</v>
      </c>
      <c r="J3" t="s">
        <v>263</v>
      </c>
      <c r="K3" t="s">
        <v>264</v>
      </c>
      <c r="L3">
        <v>1368</v>
      </c>
      <c r="N3">
        <v>1011</v>
      </c>
      <c r="O3" t="s">
        <v>265</v>
      </c>
      <c r="P3" t="s">
        <v>265</v>
      </c>
      <c r="Q3">
        <v>1</v>
      </c>
      <c r="W3">
        <v>0</v>
      </c>
      <c r="X3">
        <v>-1718674368</v>
      </c>
      <c r="Y3">
        <v>0.15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0.15</v>
      </c>
      <c r="AU3" t="s">
        <v>6</v>
      </c>
      <c r="AV3">
        <v>0</v>
      </c>
      <c r="AW3">
        <v>2</v>
      </c>
      <c r="AX3">
        <v>34649648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0.3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34649576</v>
      </c>
      <c r="C4">
        <v>34649639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266</v>
      </c>
      <c r="J4" t="s">
        <v>267</v>
      </c>
      <c r="K4" t="s">
        <v>268</v>
      </c>
      <c r="L4">
        <v>1368</v>
      </c>
      <c r="N4">
        <v>1011</v>
      </c>
      <c r="O4" t="s">
        <v>265</v>
      </c>
      <c r="P4" t="s">
        <v>265</v>
      </c>
      <c r="Q4">
        <v>1</v>
      </c>
      <c r="W4">
        <v>0</v>
      </c>
      <c r="X4">
        <v>1372534845</v>
      </c>
      <c r="Y4">
        <v>0.15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0.15</v>
      </c>
      <c r="AU4" t="s">
        <v>6</v>
      </c>
      <c r="AV4">
        <v>0</v>
      </c>
      <c r="AW4">
        <v>2</v>
      </c>
      <c r="AX4">
        <v>34649649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0.3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34649576</v>
      </c>
      <c r="C5">
        <v>34649639</v>
      </c>
      <c r="D5">
        <v>31449042</v>
      </c>
      <c r="E5">
        <v>1</v>
      </c>
      <c r="F5">
        <v>1</v>
      </c>
      <c r="G5">
        <v>1</v>
      </c>
      <c r="H5">
        <v>3</v>
      </c>
      <c r="I5" t="s">
        <v>25</v>
      </c>
      <c r="J5" t="s">
        <v>28</v>
      </c>
      <c r="K5" t="s">
        <v>26</v>
      </c>
      <c r="L5">
        <v>1354</v>
      </c>
      <c r="N5">
        <v>1010</v>
      </c>
      <c r="O5" t="s">
        <v>27</v>
      </c>
      <c r="P5" t="s">
        <v>27</v>
      </c>
      <c r="Q5">
        <v>1</v>
      </c>
      <c r="W5">
        <v>0</v>
      </c>
      <c r="X5">
        <v>17036702</v>
      </c>
      <c r="Y5">
        <v>0.5</v>
      </c>
      <c r="AA5">
        <v>16384.18</v>
      </c>
      <c r="AB5">
        <v>0</v>
      </c>
      <c r="AC5">
        <v>0</v>
      </c>
      <c r="AD5">
        <v>0</v>
      </c>
      <c r="AE5">
        <v>16384.18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S5" t="s">
        <v>6</v>
      </c>
      <c r="AT5">
        <v>0.5</v>
      </c>
      <c r="AU5" t="s">
        <v>6</v>
      </c>
      <c r="AV5">
        <v>0</v>
      </c>
      <c r="AW5">
        <v>2</v>
      </c>
      <c r="AX5">
        <v>34649650</v>
      </c>
      <c r="AY5">
        <v>2</v>
      </c>
      <c r="AZ5">
        <v>22528</v>
      </c>
      <c r="BA5">
        <v>5</v>
      </c>
      <c r="BB5">
        <v>3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1</v>
      </c>
      <c r="CY5">
        <f>AA5</f>
        <v>16384.18</v>
      </c>
      <c r="CZ5">
        <f>AE5</f>
        <v>16384.18</v>
      </c>
      <c r="DA5">
        <f>AI5</f>
        <v>1</v>
      </c>
      <c r="DB5">
        <v>0</v>
      </c>
    </row>
    <row r="6" spans="1:106" x14ac:dyDescent="0.2">
      <c r="A6">
        <f>ROW(Source!A24)</f>
        <v>24</v>
      </c>
      <c r="B6">
        <v>34649576</v>
      </c>
      <c r="C6">
        <v>34649639</v>
      </c>
      <c r="D6">
        <v>31443669</v>
      </c>
      <c r="E6">
        <v>17</v>
      </c>
      <c r="F6">
        <v>1</v>
      </c>
      <c r="G6">
        <v>1</v>
      </c>
      <c r="H6">
        <v>3</v>
      </c>
      <c r="I6" t="s">
        <v>34</v>
      </c>
      <c r="J6" t="s">
        <v>6</v>
      </c>
      <c r="K6" t="s">
        <v>35</v>
      </c>
      <c r="L6">
        <v>1354</v>
      </c>
      <c r="N6">
        <v>1010</v>
      </c>
      <c r="O6" t="s">
        <v>27</v>
      </c>
      <c r="P6" t="s">
        <v>27</v>
      </c>
      <c r="Q6">
        <v>1</v>
      </c>
      <c r="W6">
        <v>0</v>
      </c>
      <c r="X6">
        <v>1652773676</v>
      </c>
      <c r="Y6">
        <v>0.5</v>
      </c>
      <c r="AA6">
        <v>24237.29</v>
      </c>
      <c r="AB6">
        <v>0</v>
      </c>
      <c r="AC6">
        <v>0</v>
      </c>
      <c r="AD6">
        <v>0</v>
      </c>
      <c r="AE6">
        <v>24237.29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S6" t="s">
        <v>6</v>
      </c>
      <c r="AT6">
        <v>0.5</v>
      </c>
      <c r="AU6" t="s">
        <v>6</v>
      </c>
      <c r="AV6">
        <v>0</v>
      </c>
      <c r="AW6">
        <v>2</v>
      </c>
      <c r="AX6">
        <v>34649651</v>
      </c>
      <c r="AY6">
        <v>2</v>
      </c>
      <c r="AZ6">
        <v>22528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1</v>
      </c>
      <c r="CY6">
        <f>AA6</f>
        <v>24237.29</v>
      </c>
      <c r="CZ6">
        <f>AE6</f>
        <v>24237.29</v>
      </c>
      <c r="DA6">
        <f>AI6</f>
        <v>1</v>
      </c>
      <c r="DB6">
        <v>0</v>
      </c>
    </row>
    <row r="7" spans="1:106" x14ac:dyDescent="0.2">
      <c r="A7">
        <f>ROW(Source!A25)</f>
        <v>25</v>
      </c>
      <c r="B7">
        <v>34649577</v>
      </c>
      <c r="C7">
        <v>34649639</v>
      </c>
      <c r="D7">
        <v>31726837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6</v>
      </c>
      <c r="K7" t="s">
        <v>258</v>
      </c>
      <c r="L7">
        <v>1191</v>
      </c>
      <c r="N7">
        <v>1013</v>
      </c>
      <c r="O7" t="s">
        <v>259</v>
      </c>
      <c r="P7" t="s">
        <v>259</v>
      </c>
      <c r="Q7">
        <v>1</v>
      </c>
      <c r="W7">
        <v>0</v>
      </c>
      <c r="X7">
        <v>-2143564933</v>
      </c>
      <c r="Y7">
        <v>4.49</v>
      </c>
      <c r="AA7">
        <v>0</v>
      </c>
      <c r="AB7">
        <v>0</v>
      </c>
      <c r="AC7">
        <v>0</v>
      </c>
      <c r="AD7">
        <v>178.61</v>
      </c>
      <c r="AE7">
        <v>0</v>
      </c>
      <c r="AF7">
        <v>0</v>
      </c>
      <c r="AG7">
        <v>0</v>
      </c>
      <c r="AH7">
        <v>9.76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4.49</v>
      </c>
      <c r="AU7" t="s">
        <v>6</v>
      </c>
      <c r="AV7">
        <v>1</v>
      </c>
      <c r="AW7">
        <v>2</v>
      </c>
      <c r="AX7">
        <v>34649646</v>
      </c>
      <c r="AY7">
        <v>1</v>
      </c>
      <c r="AZ7">
        <v>0</v>
      </c>
      <c r="BA7">
        <v>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8.98</v>
      </c>
      <c r="CY7">
        <f>AD7</f>
        <v>178.61</v>
      </c>
      <c r="CZ7">
        <f>AH7</f>
        <v>9.76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34649577</v>
      </c>
      <c r="C8">
        <v>34649639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260</v>
      </c>
      <c r="J8" t="s">
        <v>6</v>
      </c>
      <c r="K8" t="s">
        <v>261</v>
      </c>
      <c r="L8">
        <v>1191</v>
      </c>
      <c r="N8">
        <v>1013</v>
      </c>
      <c r="O8" t="s">
        <v>259</v>
      </c>
      <c r="P8" t="s">
        <v>259</v>
      </c>
      <c r="Q8">
        <v>1</v>
      </c>
      <c r="W8">
        <v>0</v>
      </c>
      <c r="X8">
        <v>-1417349443</v>
      </c>
      <c r="Y8">
        <v>0.3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0.3</v>
      </c>
      <c r="AU8" t="s">
        <v>6</v>
      </c>
      <c r="AV8">
        <v>2</v>
      </c>
      <c r="AW8">
        <v>2</v>
      </c>
      <c r="AX8">
        <v>34649647</v>
      </c>
      <c r="AY8">
        <v>1</v>
      </c>
      <c r="AZ8">
        <v>0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0.6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34649577</v>
      </c>
      <c r="C9">
        <v>34649639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262</v>
      </c>
      <c r="J9" t="s">
        <v>263</v>
      </c>
      <c r="K9" t="s">
        <v>264</v>
      </c>
      <c r="L9">
        <v>1368</v>
      </c>
      <c r="N9">
        <v>1011</v>
      </c>
      <c r="O9" t="s">
        <v>265</v>
      </c>
      <c r="P9" t="s">
        <v>265</v>
      </c>
      <c r="Q9">
        <v>1</v>
      </c>
      <c r="W9">
        <v>0</v>
      </c>
      <c r="X9">
        <v>-1718674368</v>
      </c>
      <c r="Y9">
        <v>0.15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0.15</v>
      </c>
      <c r="AU9" t="s">
        <v>6</v>
      </c>
      <c r="AV9">
        <v>0</v>
      </c>
      <c r="AW9">
        <v>2</v>
      </c>
      <c r="AX9">
        <v>34649648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0.3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34649577</v>
      </c>
      <c r="C10">
        <v>34649639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266</v>
      </c>
      <c r="J10" t="s">
        <v>267</v>
      </c>
      <c r="K10" t="s">
        <v>268</v>
      </c>
      <c r="L10">
        <v>1368</v>
      </c>
      <c r="N10">
        <v>1011</v>
      </c>
      <c r="O10" t="s">
        <v>265</v>
      </c>
      <c r="P10" t="s">
        <v>265</v>
      </c>
      <c r="Q10">
        <v>1</v>
      </c>
      <c r="W10">
        <v>0</v>
      </c>
      <c r="X10">
        <v>1372534845</v>
      </c>
      <c r="Y10">
        <v>0.15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0.15</v>
      </c>
      <c r="AU10" t="s">
        <v>6</v>
      </c>
      <c r="AV10">
        <v>0</v>
      </c>
      <c r="AW10">
        <v>2</v>
      </c>
      <c r="AX10">
        <v>34649649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0.3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34649577</v>
      </c>
      <c r="C11">
        <v>34649639</v>
      </c>
      <c r="D11">
        <v>31449042</v>
      </c>
      <c r="E11">
        <v>1</v>
      </c>
      <c r="F11">
        <v>1</v>
      </c>
      <c r="G11">
        <v>1</v>
      </c>
      <c r="H11">
        <v>3</v>
      </c>
      <c r="I11" t="s">
        <v>25</v>
      </c>
      <c r="J11" t="s">
        <v>28</v>
      </c>
      <c r="K11" t="s">
        <v>26</v>
      </c>
      <c r="L11">
        <v>1354</v>
      </c>
      <c r="N11">
        <v>1010</v>
      </c>
      <c r="O11" t="s">
        <v>27</v>
      </c>
      <c r="P11" t="s">
        <v>27</v>
      </c>
      <c r="Q11">
        <v>1</v>
      </c>
      <c r="W11">
        <v>0</v>
      </c>
      <c r="X11">
        <v>17036702</v>
      </c>
      <c r="Y11">
        <v>0.5</v>
      </c>
      <c r="AA11">
        <v>122881.36</v>
      </c>
      <c r="AB11">
        <v>0</v>
      </c>
      <c r="AC11">
        <v>0</v>
      </c>
      <c r="AD11">
        <v>0</v>
      </c>
      <c r="AE11">
        <v>16384.18</v>
      </c>
      <c r="AF11">
        <v>0</v>
      </c>
      <c r="AG11">
        <v>0</v>
      </c>
      <c r="AH11">
        <v>0</v>
      </c>
      <c r="AI11">
        <v>7.5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0.5</v>
      </c>
      <c r="AU11" t="s">
        <v>6</v>
      </c>
      <c r="AV11">
        <v>0</v>
      </c>
      <c r="AW11">
        <v>2</v>
      </c>
      <c r="AX11">
        <v>34649650</v>
      </c>
      <c r="AY11">
        <v>2</v>
      </c>
      <c r="AZ11">
        <v>22528</v>
      </c>
      <c r="BA11">
        <v>12</v>
      </c>
      <c r="BB11">
        <v>3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1</v>
      </c>
      <c r="CY11">
        <f>AA11</f>
        <v>122881.36</v>
      </c>
      <c r="CZ11">
        <f>AE11</f>
        <v>16384.18</v>
      </c>
      <c r="DA11">
        <f>AI11</f>
        <v>7.5</v>
      </c>
      <c r="DB11">
        <v>0</v>
      </c>
    </row>
    <row r="12" spans="1:106" x14ac:dyDescent="0.2">
      <c r="A12">
        <f>ROW(Source!A25)</f>
        <v>25</v>
      </c>
      <c r="B12">
        <v>34649577</v>
      </c>
      <c r="C12">
        <v>34649639</v>
      </c>
      <c r="D12">
        <v>31443669</v>
      </c>
      <c r="E12">
        <v>17</v>
      </c>
      <c r="F12">
        <v>1</v>
      </c>
      <c r="G12">
        <v>1</v>
      </c>
      <c r="H12">
        <v>3</v>
      </c>
      <c r="I12" t="s">
        <v>34</v>
      </c>
      <c r="J12" t="s">
        <v>6</v>
      </c>
      <c r="K12" t="s">
        <v>35</v>
      </c>
      <c r="L12">
        <v>1354</v>
      </c>
      <c r="N12">
        <v>1010</v>
      </c>
      <c r="O12" t="s">
        <v>27</v>
      </c>
      <c r="P12" t="s">
        <v>27</v>
      </c>
      <c r="Q12">
        <v>1</v>
      </c>
      <c r="W12">
        <v>0</v>
      </c>
      <c r="X12">
        <v>1652773676</v>
      </c>
      <c r="Y12">
        <v>0.5</v>
      </c>
      <c r="AA12">
        <v>181779.66</v>
      </c>
      <c r="AB12">
        <v>0</v>
      </c>
      <c r="AC12">
        <v>0</v>
      </c>
      <c r="AD12">
        <v>0</v>
      </c>
      <c r="AE12">
        <v>24237.29</v>
      </c>
      <c r="AF12">
        <v>0</v>
      </c>
      <c r="AG12">
        <v>0</v>
      </c>
      <c r="AH12">
        <v>0</v>
      </c>
      <c r="AI12">
        <v>7.5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6</v>
      </c>
      <c r="AT12">
        <v>0.5</v>
      </c>
      <c r="AU12" t="s">
        <v>6</v>
      </c>
      <c r="AV12">
        <v>0</v>
      </c>
      <c r="AW12">
        <v>2</v>
      </c>
      <c r="AX12">
        <v>34649651</v>
      </c>
      <c r="AY12">
        <v>2</v>
      </c>
      <c r="AZ12">
        <v>22528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1</v>
      </c>
      <c r="CY12">
        <f>AA12</f>
        <v>181779.66</v>
      </c>
      <c r="CZ12">
        <f>AE12</f>
        <v>24237.29</v>
      </c>
      <c r="DA12">
        <f>AI12</f>
        <v>7.5</v>
      </c>
      <c r="DB12">
        <v>0</v>
      </c>
    </row>
    <row r="13" spans="1:106" x14ac:dyDescent="0.2">
      <c r="A13">
        <f>ROW(Source!A30)</f>
        <v>30</v>
      </c>
      <c r="B13">
        <v>34649576</v>
      </c>
      <c r="C13">
        <v>34649655</v>
      </c>
      <c r="D13">
        <v>31725395</v>
      </c>
      <c r="E13">
        <v>1</v>
      </c>
      <c r="F13">
        <v>1</v>
      </c>
      <c r="G13">
        <v>1</v>
      </c>
      <c r="H13">
        <v>1</v>
      </c>
      <c r="I13" t="s">
        <v>269</v>
      </c>
      <c r="J13" t="s">
        <v>6</v>
      </c>
      <c r="K13" t="s">
        <v>270</v>
      </c>
      <c r="L13">
        <v>1191</v>
      </c>
      <c r="N13">
        <v>1013</v>
      </c>
      <c r="O13" t="s">
        <v>259</v>
      </c>
      <c r="P13" t="s">
        <v>259</v>
      </c>
      <c r="Q13">
        <v>1</v>
      </c>
      <c r="W13">
        <v>0</v>
      </c>
      <c r="X13">
        <v>912892513</v>
      </c>
      <c r="Y13">
        <v>0.52</v>
      </c>
      <c r="AA13">
        <v>0</v>
      </c>
      <c r="AB13">
        <v>0</v>
      </c>
      <c r="AC13">
        <v>0</v>
      </c>
      <c r="AD13">
        <v>9.92</v>
      </c>
      <c r="AE13">
        <v>0</v>
      </c>
      <c r="AF13">
        <v>0</v>
      </c>
      <c r="AG13">
        <v>0</v>
      </c>
      <c r="AH13">
        <v>9.92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0.52</v>
      </c>
      <c r="AU13" t="s">
        <v>6</v>
      </c>
      <c r="AV13">
        <v>1</v>
      </c>
      <c r="AW13">
        <v>2</v>
      </c>
      <c r="AX13">
        <v>34649660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2.6</v>
      </c>
      <c r="CY13">
        <f>AD13</f>
        <v>9.92</v>
      </c>
      <c r="CZ13">
        <f>AH13</f>
        <v>9.92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34649576</v>
      </c>
      <c r="C14">
        <v>34649655</v>
      </c>
      <c r="D14">
        <v>0</v>
      </c>
      <c r="E14">
        <v>0</v>
      </c>
      <c r="F14">
        <v>1</v>
      </c>
      <c r="G14">
        <v>1</v>
      </c>
      <c r="H14">
        <v>3</v>
      </c>
      <c r="I14" t="s">
        <v>45</v>
      </c>
      <c r="J14" t="s">
        <v>6</v>
      </c>
      <c r="K14" t="s">
        <v>51</v>
      </c>
      <c r="L14">
        <v>1354</v>
      </c>
      <c r="N14">
        <v>1010</v>
      </c>
      <c r="O14" t="s">
        <v>27</v>
      </c>
      <c r="P14" t="s">
        <v>27</v>
      </c>
      <c r="Q14">
        <v>1</v>
      </c>
      <c r="W14">
        <v>0</v>
      </c>
      <c r="X14">
        <v>-342553429</v>
      </c>
      <c r="Y14">
        <v>0.4</v>
      </c>
      <c r="AA14">
        <v>666.67</v>
      </c>
      <c r="AB14">
        <v>0</v>
      </c>
      <c r="AC14">
        <v>0</v>
      </c>
      <c r="AD14">
        <v>0</v>
      </c>
      <c r="AE14">
        <v>666.67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6</v>
      </c>
      <c r="AT14">
        <v>0.4</v>
      </c>
      <c r="AU14" t="s">
        <v>6</v>
      </c>
      <c r="AV14">
        <v>0</v>
      </c>
      <c r="AW14">
        <v>1</v>
      </c>
      <c r="AX14">
        <v>-1</v>
      </c>
      <c r="AY14">
        <v>0</v>
      </c>
      <c r="AZ14">
        <v>0</v>
      </c>
      <c r="BA14" t="s">
        <v>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</v>
      </c>
      <c r="CY14">
        <f>AA14</f>
        <v>666.67</v>
      </c>
      <c r="CZ14">
        <f>AE14</f>
        <v>666.67</v>
      </c>
      <c r="DA14">
        <f>AI14</f>
        <v>1</v>
      </c>
      <c r="DB14">
        <v>0</v>
      </c>
    </row>
    <row r="15" spans="1:106" x14ac:dyDescent="0.2">
      <c r="A15">
        <f>ROW(Source!A30)</f>
        <v>30</v>
      </c>
      <c r="B15">
        <v>34649576</v>
      </c>
      <c r="C15">
        <v>34649655</v>
      </c>
      <c r="D15">
        <v>0</v>
      </c>
      <c r="E15">
        <v>0</v>
      </c>
      <c r="F15">
        <v>1</v>
      </c>
      <c r="G15">
        <v>1</v>
      </c>
      <c r="H15">
        <v>3</v>
      </c>
      <c r="I15" t="s">
        <v>45</v>
      </c>
      <c r="J15" t="s">
        <v>6</v>
      </c>
      <c r="K15" t="s">
        <v>49</v>
      </c>
      <c r="L15">
        <v>1354</v>
      </c>
      <c r="N15">
        <v>1010</v>
      </c>
      <c r="O15" t="s">
        <v>27</v>
      </c>
      <c r="P15" t="s">
        <v>27</v>
      </c>
      <c r="Q15">
        <v>1</v>
      </c>
      <c r="W15">
        <v>0</v>
      </c>
      <c r="X15">
        <v>-449069120</v>
      </c>
      <c r="Y15">
        <v>0.4</v>
      </c>
      <c r="AA15">
        <v>1333.33</v>
      </c>
      <c r="AB15">
        <v>0</v>
      </c>
      <c r="AC15">
        <v>0</v>
      </c>
      <c r="AD15">
        <v>0</v>
      </c>
      <c r="AE15">
        <v>1333.33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0.4</v>
      </c>
      <c r="AU15" t="s">
        <v>6</v>
      </c>
      <c r="AV15">
        <v>0</v>
      </c>
      <c r="AW15">
        <v>1</v>
      </c>
      <c r="AX15">
        <v>-1</v>
      </c>
      <c r="AY15">
        <v>0</v>
      </c>
      <c r="AZ15">
        <v>0</v>
      </c>
      <c r="BA15" t="s">
        <v>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</v>
      </c>
      <c r="CY15">
        <f>AA15</f>
        <v>1333.33</v>
      </c>
      <c r="CZ15">
        <f>AE15</f>
        <v>1333.33</v>
      </c>
      <c r="DA15">
        <f>AI15</f>
        <v>1</v>
      </c>
      <c r="DB15">
        <v>0</v>
      </c>
    </row>
    <row r="16" spans="1:106" x14ac:dyDescent="0.2">
      <c r="A16">
        <f>ROW(Source!A30)</f>
        <v>30</v>
      </c>
      <c r="B16">
        <v>34649576</v>
      </c>
      <c r="C16">
        <v>34649655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45</v>
      </c>
      <c r="J16" t="s">
        <v>6</v>
      </c>
      <c r="K16" t="s">
        <v>46</v>
      </c>
      <c r="L16">
        <v>1354</v>
      </c>
      <c r="N16">
        <v>1010</v>
      </c>
      <c r="O16" t="s">
        <v>27</v>
      </c>
      <c r="P16" t="s">
        <v>27</v>
      </c>
      <c r="Q16">
        <v>1</v>
      </c>
      <c r="W16">
        <v>0</v>
      </c>
      <c r="X16">
        <v>608641362</v>
      </c>
      <c r="Y16">
        <v>0.2</v>
      </c>
      <c r="AA16">
        <v>1333.33</v>
      </c>
      <c r="AB16">
        <v>0</v>
      </c>
      <c r="AC16">
        <v>0</v>
      </c>
      <c r="AD16">
        <v>0</v>
      </c>
      <c r="AE16">
        <v>1333.33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0.2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</v>
      </c>
      <c r="CY16">
        <f>AA16</f>
        <v>1333.33</v>
      </c>
      <c r="CZ16">
        <f>AE16</f>
        <v>1333.33</v>
      </c>
      <c r="DA16">
        <f>AI16</f>
        <v>1</v>
      </c>
      <c r="DB16">
        <v>0</v>
      </c>
    </row>
    <row r="17" spans="1:106" x14ac:dyDescent="0.2">
      <c r="A17">
        <f>ROW(Source!A31)</f>
        <v>31</v>
      </c>
      <c r="B17">
        <v>34649577</v>
      </c>
      <c r="C17">
        <v>34649655</v>
      </c>
      <c r="D17">
        <v>31725395</v>
      </c>
      <c r="E17">
        <v>1</v>
      </c>
      <c r="F17">
        <v>1</v>
      </c>
      <c r="G17">
        <v>1</v>
      </c>
      <c r="H17">
        <v>1</v>
      </c>
      <c r="I17" t="s">
        <v>269</v>
      </c>
      <c r="J17" t="s">
        <v>6</v>
      </c>
      <c r="K17" t="s">
        <v>270</v>
      </c>
      <c r="L17">
        <v>1191</v>
      </c>
      <c r="N17">
        <v>1013</v>
      </c>
      <c r="O17" t="s">
        <v>259</v>
      </c>
      <c r="P17" t="s">
        <v>259</v>
      </c>
      <c r="Q17">
        <v>1</v>
      </c>
      <c r="W17">
        <v>0</v>
      </c>
      <c r="X17">
        <v>912892513</v>
      </c>
      <c r="Y17">
        <v>0.52</v>
      </c>
      <c r="AA17">
        <v>0</v>
      </c>
      <c r="AB17">
        <v>0</v>
      </c>
      <c r="AC17">
        <v>0</v>
      </c>
      <c r="AD17">
        <v>181.54</v>
      </c>
      <c r="AE17">
        <v>0</v>
      </c>
      <c r="AF17">
        <v>0</v>
      </c>
      <c r="AG17">
        <v>0</v>
      </c>
      <c r="AH17">
        <v>9.92</v>
      </c>
      <c r="AI17">
        <v>1</v>
      </c>
      <c r="AJ17">
        <v>1</v>
      </c>
      <c r="AK17">
        <v>1</v>
      </c>
      <c r="AL17">
        <v>18.3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6</v>
      </c>
      <c r="AT17">
        <v>0.52</v>
      </c>
      <c r="AU17" t="s">
        <v>6</v>
      </c>
      <c r="AV17">
        <v>1</v>
      </c>
      <c r="AW17">
        <v>2</v>
      </c>
      <c r="AX17">
        <v>34649660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2.6</v>
      </c>
      <c r="CY17">
        <f>AD17</f>
        <v>181.54</v>
      </c>
      <c r="CZ17">
        <f>AH17</f>
        <v>9.92</v>
      </c>
      <c r="DA17">
        <f>AL17</f>
        <v>18.3</v>
      </c>
      <c r="DB17">
        <v>0</v>
      </c>
    </row>
    <row r="18" spans="1:106" x14ac:dyDescent="0.2">
      <c r="A18">
        <f>ROW(Source!A31)</f>
        <v>31</v>
      </c>
      <c r="B18">
        <v>34649577</v>
      </c>
      <c r="C18">
        <v>34649655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45</v>
      </c>
      <c r="J18" t="s">
        <v>6</v>
      </c>
      <c r="K18" t="s">
        <v>51</v>
      </c>
      <c r="L18">
        <v>1354</v>
      </c>
      <c r="N18">
        <v>1010</v>
      </c>
      <c r="O18" t="s">
        <v>27</v>
      </c>
      <c r="P18" t="s">
        <v>27</v>
      </c>
      <c r="Q18">
        <v>1</v>
      </c>
      <c r="W18">
        <v>0</v>
      </c>
      <c r="X18">
        <v>-342553429</v>
      </c>
      <c r="Y18">
        <v>0.4</v>
      </c>
      <c r="AA18">
        <v>5000</v>
      </c>
      <c r="AB18">
        <v>0</v>
      </c>
      <c r="AC18">
        <v>0</v>
      </c>
      <c r="AD18">
        <v>0</v>
      </c>
      <c r="AE18">
        <v>666.67</v>
      </c>
      <c r="AF18">
        <v>0</v>
      </c>
      <c r="AG18">
        <v>0</v>
      </c>
      <c r="AH18">
        <v>0</v>
      </c>
      <c r="AI18">
        <v>7.5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0.4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</v>
      </c>
      <c r="CY18">
        <f>AA18</f>
        <v>5000</v>
      </c>
      <c r="CZ18">
        <f>AE18</f>
        <v>666.67</v>
      </c>
      <c r="DA18">
        <f>AI18</f>
        <v>7.5</v>
      </c>
      <c r="DB18">
        <v>0</v>
      </c>
    </row>
    <row r="19" spans="1:106" x14ac:dyDescent="0.2">
      <c r="A19">
        <f>ROW(Source!A31)</f>
        <v>31</v>
      </c>
      <c r="B19">
        <v>34649577</v>
      </c>
      <c r="C19">
        <v>34649655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45</v>
      </c>
      <c r="J19" t="s">
        <v>6</v>
      </c>
      <c r="K19" t="s">
        <v>49</v>
      </c>
      <c r="L19">
        <v>1354</v>
      </c>
      <c r="N19">
        <v>1010</v>
      </c>
      <c r="O19" t="s">
        <v>27</v>
      </c>
      <c r="P19" t="s">
        <v>27</v>
      </c>
      <c r="Q19">
        <v>1</v>
      </c>
      <c r="W19">
        <v>0</v>
      </c>
      <c r="X19">
        <v>-449069120</v>
      </c>
      <c r="Y19">
        <v>0.4</v>
      </c>
      <c r="AA19">
        <v>10000</v>
      </c>
      <c r="AB19">
        <v>0</v>
      </c>
      <c r="AC19">
        <v>0</v>
      </c>
      <c r="AD19">
        <v>0</v>
      </c>
      <c r="AE19">
        <v>1333.33</v>
      </c>
      <c r="AF19">
        <v>0</v>
      </c>
      <c r="AG19">
        <v>0</v>
      </c>
      <c r="AH19">
        <v>0</v>
      </c>
      <c r="AI19">
        <v>7.5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0.4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2</v>
      </c>
      <c r="CY19">
        <f>AA19</f>
        <v>10000</v>
      </c>
      <c r="CZ19">
        <f>AE19</f>
        <v>1333.33</v>
      </c>
      <c r="DA19">
        <f>AI19</f>
        <v>7.5</v>
      </c>
      <c r="DB19">
        <v>0</v>
      </c>
    </row>
    <row r="20" spans="1:106" x14ac:dyDescent="0.2">
      <c r="A20">
        <f>ROW(Source!A31)</f>
        <v>31</v>
      </c>
      <c r="B20">
        <v>34649577</v>
      </c>
      <c r="C20">
        <v>34649655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45</v>
      </c>
      <c r="J20" t="s">
        <v>6</v>
      </c>
      <c r="K20" t="s">
        <v>46</v>
      </c>
      <c r="L20">
        <v>1354</v>
      </c>
      <c r="N20">
        <v>1010</v>
      </c>
      <c r="O20" t="s">
        <v>27</v>
      </c>
      <c r="P20" t="s">
        <v>27</v>
      </c>
      <c r="Q20">
        <v>1</v>
      </c>
      <c r="W20">
        <v>0</v>
      </c>
      <c r="X20">
        <v>608641362</v>
      </c>
      <c r="Y20">
        <v>0.2</v>
      </c>
      <c r="AA20">
        <v>10000</v>
      </c>
      <c r="AB20">
        <v>0</v>
      </c>
      <c r="AC20">
        <v>0</v>
      </c>
      <c r="AD20">
        <v>0</v>
      </c>
      <c r="AE20">
        <v>1333.33</v>
      </c>
      <c r="AF20">
        <v>0</v>
      </c>
      <c r="AG20">
        <v>0</v>
      </c>
      <c r="AH20">
        <v>0</v>
      </c>
      <c r="AI20">
        <v>7.5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0.2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</v>
      </c>
      <c r="CY20">
        <f>AA20</f>
        <v>10000</v>
      </c>
      <c r="CZ20">
        <f>AE20</f>
        <v>1333.33</v>
      </c>
      <c r="DA20">
        <f>AI20</f>
        <v>7.5</v>
      </c>
      <c r="DB20">
        <v>0</v>
      </c>
    </row>
    <row r="21" spans="1:106" x14ac:dyDescent="0.2">
      <c r="A21">
        <f>ROW(Source!A38)</f>
        <v>38</v>
      </c>
      <c r="B21">
        <v>34649576</v>
      </c>
      <c r="C21">
        <v>34649666</v>
      </c>
      <c r="D21">
        <v>31757860</v>
      </c>
      <c r="E21">
        <v>1</v>
      </c>
      <c r="F21">
        <v>1</v>
      </c>
      <c r="G21">
        <v>1</v>
      </c>
      <c r="H21">
        <v>1</v>
      </c>
      <c r="I21" t="s">
        <v>271</v>
      </c>
      <c r="J21" t="s">
        <v>6</v>
      </c>
      <c r="K21" t="s">
        <v>272</v>
      </c>
      <c r="L21">
        <v>1191</v>
      </c>
      <c r="N21">
        <v>1013</v>
      </c>
      <c r="O21" t="s">
        <v>259</v>
      </c>
      <c r="P21" t="s">
        <v>259</v>
      </c>
      <c r="Q21">
        <v>1</v>
      </c>
      <c r="W21">
        <v>0</v>
      </c>
      <c r="X21">
        <v>1446053411</v>
      </c>
      <c r="Y21">
        <v>9.27</v>
      </c>
      <c r="AA21">
        <v>0</v>
      </c>
      <c r="AB21">
        <v>0</v>
      </c>
      <c r="AC21">
        <v>0</v>
      </c>
      <c r="AD21">
        <v>11.09</v>
      </c>
      <c r="AE21">
        <v>0</v>
      </c>
      <c r="AF21">
        <v>0</v>
      </c>
      <c r="AG21">
        <v>0</v>
      </c>
      <c r="AH21">
        <v>11.09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6</v>
      </c>
      <c r="AT21">
        <v>9.27</v>
      </c>
      <c r="AU21" t="s">
        <v>6</v>
      </c>
      <c r="AV21">
        <v>1</v>
      </c>
      <c r="AW21">
        <v>2</v>
      </c>
      <c r="AX21">
        <v>34649671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Y21*Source!I38</f>
        <v>28.273499999999999</v>
      </c>
      <c r="CY21">
        <f>AD21</f>
        <v>11.09</v>
      </c>
      <c r="CZ21">
        <f>AH21</f>
        <v>11.09</v>
      </c>
      <c r="DA21">
        <f>AL21</f>
        <v>1</v>
      </c>
      <c r="DB21">
        <v>0</v>
      </c>
    </row>
    <row r="22" spans="1:106" x14ac:dyDescent="0.2">
      <c r="A22">
        <f>ROW(Source!A38)</f>
        <v>38</v>
      </c>
      <c r="B22">
        <v>34649576</v>
      </c>
      <c r="C22">
        <v>34649666</v>
      </c>
      <c r="D22">
        <v>31515411</v>
      </c>
      <c r="E22">
        <v>1</v>
      </c>
      <c r="F22">
        <v>1</v>
      </c>
      <c r="G22">
        <v>1</v>
      </c>
      <c r="H22">
        <v>3</v>
      </c>
      <c r="I22" t="s">
        <v>64</v>
      </c>
      <c r="J22" t="s">
        <v>66</v>
      </c>
      <c r="K22" t="s">
        <v>65</v>
      </c>
      <c r="L22">
        <v>1354</v>
      </c>
      <c r="N22">
        <v>1010</v>
      </c>
      <c r="O22" t="s">
        <v>27</v>
      </c>
      <c r="P22" t="s">
        <v>27</v>
      </c>
      <c r="Q22">
        <v>1</v>
      </c>
      <c r="W22">
        <v>0</v>
      </c>
      <c r="X22">
        <v>-707879459</v>
      </c>
      <c r="Y22">
        <v>1.3114749999999999</v>
      </c>
      <c r="AA22">
        <v>1016.95</v>
      </c>
      <c r="AB22">
        <v>0</v>
      </c>
      <c r="AC22">
        <v>0</v>
      </c>
      <c r="AD22">
        <v>0</v>
      </c>
      <c r="AE22">
        <v>1016.95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1.3114749999999999</v>
      </c>
      <c r="AU22" t="s">
        <v>6</v>
      </c>
      <c r="AV22">
        <v>0</v>
      </c>
      <c r="AW22">
        <v>2</v>
      </c>
      <c r="AX22">
        <v>34649673</v>
      </c>
      <c r="AY22">
        <v>2</v>
      </c>
      <c r="AZ22">
        <v>22528</v>
      </c>
      <c r="BA22">
        <v>23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Y22*Source!I38</f>
        <v>3.9999987499999996</v>
      </c>
      <c r="CY22">
        <f>AA22</f>
        <v>1016.95</v>
      </c>
      <c r="CZ22">
        <f>AE22</f>
        <v>1016.95</v>
      </c>
      <c r="DA22">
        <f>AI22</f>
        <v>1</v>
      </c>
      <c r="DB22">
        <v>0</v>
      </c>
    </row>
    <row r="23" spans="1:106" x14ac:dyDescent="0.2">
      <c r="A23">
        <f>ROW(Source!A38)</f>
        <v>38</v>
      </c>
      <c r="B23">
        <v>34649576</v>
      </c>
      <c r="C23">
        <v>34649666</v>
      </c>
      <c r="D23">
        <v>31443668</v>
      </c>
      <c r="E23">
        <v>17</v>
      </c>
      <c r="F23">
        <v>1</v>
      </c>
      <c r="G23">
        <v>1</v>
      </c>
      <c r="H23">
        <v>3</v>
      </c>
      <c r="I23" t="s">
        <v>69</v>
      </c>
      <c r="J23" t="s">
        <v>6</v>
      </c>
      <c r="K23" t="s">
        <v>70</v>
      </c>
      <c r="L23">
        <v>1374</v>
      </c>
      <c r="N23">
        <v>1013</v>
      </c>
      <c r="O23" t="s">
        <v>71</v>
      </c>
      <c r="P23" t="s">
        <v>71</v>
      </c>
      <c r="Q23">
        <v>1</v>
      </c>
      <c r="W23">
        <v>0</v>
      </c>
      <c r="X23">
        <v>-1731369543</v>
      </c>
      <c r="Y23">
        <v>0</v>
      </c>
      <c r="AA23">
        <v>1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34649674</v>
      </c>
      <c r="AY23">
        <v>1</v>
      </c>
      <c r="AZ23">
        <v>6144</v>
      </c>
      <c r="BA23">
        <v>24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Y23*Source!I38</f>
        <v>0</v>
      </c>
      <c r="CY23">
        <f>AA23</f>
        <v>1</v>
      </c>
      <c r="CZ23">
        <f>AE23</f>
        <v>1</v>
      </c>
      <c r="DA23">
        <f>AI23</f>
        <v>1</v>
      </c>
      <c r="DB23">
        <v>0</v>
      </c>
    </row>
    <row r="24" spans="1:106" x14ac:dyDescent="0.2">
      <c r="A24">
        <f>ROW(Source!A38)</f>
        <v>38</v>
      </c>
      <c r="B24">
        <v>34649576</v>
      </c>
      <c r="C24">
        <v>34649666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45</v>
      </c>
      <c r="J24" t="s">
        <v>61</v>
      </c>
      <c r="K24" t="s">
        <v>59</v>
      </c>
      <c r="L24">
        <v>1301</v>
      </c>
      <c r="N24">
        <v>1003</v>
      </c>
      <c r="O24" t="s">
        <v>60</v>
      </c>
      <c r="P24" t="s">
        <v>60</v>
      </c>
      <c r="Q24">
        <v>1</v>
      </c>
      <c r="W24">
        <v>0</v>
      </c>
      <c r="X24">
        <v>-1948848067</v>
      </c>
      <c r="Y24">
        <v>100</v>
      </c>
      <c r="AA24">
        <v>2.29</v>
      </c>
      <c r="AB24">
        <v>0</v>
      </c>
      <c r="AC24">
        <v>0</v>
      </c>
      <c r="AD24">
        <v>0</v>
      </c>
      <c r="AE24">
        <v>2.29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100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Y24*Source!I38</f>
        <v>305</v>
      </c>
      <c r="CY24">
        <f>AA24</f>
        <v>2.29</v>
      </c>
      <c r="CZ24">
        <f>AE24</f>
        <v>2.29</v>
      </c>
      <c r="DA24">
        <f>AI24</f>
        <v>1</v>
      </c>
      <c r="DB24">
        <v>0</v>
      </c>
    </row>
    <row r="25" spans="1:106" x14ac:dyDescent="0.2">
      <c r="A25">
        <f>ROW(Source!A39)</f>
        <v>39</v>
      </c>
      <c r="B25">
        <v>34649577</v>
      </c>
      <c r="C25">
        <v>34649666</v>
      </c>
      <c r="D25">
        <v>31757860</v>
      </c>
      <c r="E25">
        <v>1</v>
      </c>
      <c r="F25">
        <v>1</v>
      </c>
      <c r="G25">
        <v>1</v>
      </c>
      <c r="H25">
        <v>1</v>
      </c>
      <c r="I25" t="s">
        <v>271</v>
      </c>
      <c r="J25" t="s">
        <v>6</v>
      </c>
      <c r="K25" t="s">
        <v>272</v>
      </c>
      <c r="L25">
        <v>1191</v>
      </c>
      <c r="N25">
        <v>1013</v>
      </c>
      <c r="O25" t="s">
        <v>259</v>
      </c>
      <c r="P25" t="s">
        <v>259</v>
      </c>
      <c r="Q25">
        <v>1</v>
      </c>
      <c r="W25">
        <v>0</v>
      </c>
      <c r="X25">
        <v>1446053411</v>
      </c>
      <c r="Y25">
        <v>9.27</v>
      </c>
      <c r="AA25">
        <v>0</v>
      </c>
      <c r="AB25">
        <v>0</v>
      </c>
      <c r="AC25">
        <v>0</v>
      </c>
      <c r="AD25">
        <v>202.95</v>
      </c>
      <c r="AE25">
        <v>0</v>
      </c>
      <c r="AF25">
        <v>0</v>
      </c>
      <c r="AG25">
        <v>0</v>
      </c>
      <c r="AH25">
        <v>11.09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6</v>
      </c>
      <c r="AT25">
        <v>9.27</v>
      </c>
      <c r="AU25" t="s">
        <v>6</v>
      </c>
      <c r="AV25">
        <v>1</v>
      </c>
      <c r="AW25">
        <v>2</v>
      </c>
      <c r="AX25">
        <v>34649671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Y25*Source!I39</f>
        <v>28.273499999999999</v>
      </c>
      <c r="CY25">
        <f>AD25</f>
        <v>202.95</v>
      </c>
      <c r="CZ25">
        <f>AH25</f>
        <v>11.09</v>
      </c>
      <c r="DA25">
        <f>AL25</f>
        <v>18.3</v>
      </c>
      <c r="DB25">
        <v>0</v>
      </c>
    </row>
    <row r="26" spans="1:106" x14ac:dyDescent="0.2">
      <c r="A26">
        <f>ROW(Source!A39)</f>
        <v>39</v>
      </c>
      <c r="B26">
        <v>34649577</v>
      </c>
      <c r="C26">
        <v>34649666</v>
      </c>
      <c r="D26">
        <v>31515411</v>
      </c>
      <c r="E26">
        <v>1</v>
      </c>
      <c r="F26">
        <v>1</v>
      </c>
      <c r="G26">
        <v>1</v>
      </c>
      <c r="H26">
        <v>3</v>
      </c>
      <c r="I26" t="s">
        <v>64</v>
      </c>
      <c r="J26" t="s">
        <v>66</v>
      </c>
      <c r="K26" t="s">
        <v>65</v>
      </c>
      <c r="L26">
        <v>1354</v>
      </c>
      <c r="N26">
        <v>1010</v>
      </c>
      <c r="O26" t="s">
        <v>27</v>
      </c>
      <c r="P26" t="s">
        <v>27</v>
      </c>
      <c r="Q26">
        <v>1</v>
      </c>
      <c r="W26">
        <v>0</v>
      </c>
      <c r="X26">
        <v>-707879459</v>
      </c>
      <c r="Y26">
        <v>1.3114749999999999</v>
      </c>
      <c r="AA26">
        <v>7627.12</v>
      </c>
      <c r="AB26">
        <v>0</v>
      </c>
      <c r="AC26">
        <v>0</v>
      </c>
      <c r="AD26">
        <v>0</v>
      </c>
      <c r="AE26">
        <v>1016.95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1.3114749999999999</v>
      </c>
      <c r="AU26" t="s">
        <v>6</v>
      </c>
      <c r="AV26">
        <v>0</v>
      </c>
      <c r="AW26">
        <v>2</v>
      </c>
      <c r="AX26">
        <v>34649673</v>
      </c>
      <c r="AY26">
        <v>2</v>
      </c>
      <c r="AZ26">
        <v>22528</v>
      </c>
      <c r="BA26">
        <v>27</v>
      </c>
      <c r="BB26">
        <v>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Y26*Source!I39</f>
        <v>3.9999987499999996</v>
      </c>
      <c r="CY26">
        <f>AA26</f>
        <v>7627.12</v>
      </c>
      <c r="CZ26">
        <f>AE26</f>
        <v>1016.95</v>
      </c>
      <c r="DA26">
        <f>AI26</f>
        <v>7.5</v>
      </c>
      <c r="DB26">
        <v>0</v>
      </c>
    </row>
    <row r="27" spans="1:106" x14ac:dyDescent="0.2">
      <c r="A27">
        <f>ROW(Source!A39)</f>
        <v>39</v>
      </c>
      <c r="B27">
        <v>34649577</v>
      </c>
      <c r="C27">
        <v>34649666</v>
      </c>
      <c r="D27">
        <v>31443668</v>
      </c>
      <c r="E27">
        <v>17</v>
      </c>
      <c r="F27">
        <v>1</v>
      </c>
      <c r="G27">
        <v>1</v>
      </c>
      <c r="H27">
        <v>3</v>
      </c>
      <c r="I27" t="s">
        <v>69</v>
      </c>
      <c r="J27" t="s">
        <v>6</v>
      </c>
      <c r="K27" t="s">
        <v>70</v>
      </c>
      <c r="L27">
        <v>1374</v>
      </c>
      <c r="N27">
        <v>1013</v>
      </c>
      <c r="O27" t="s">
        <v>71</v>
      </c>
      <c r="P27" t="s">
        <v>71</v>
      </c>
      <c r="Q27">
        <v>1</v>
      </c>
      <c r="W27">
        <v>0</v>
      </c>
      <c r="X27">
        <v>-1731369543</v>
      </c>
      <c r="Y27">
        <v>0</v>
      </c>
      <c r="AA27">
        <v>7.5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34649674</v>
      </c>
      <c r="AY27">
        <v>1</v>
      </c>
      <c r="AZ27">
        <v>6144</v>
      </c>
      <c r="BA27">
        <v>28</v>
      </c>
      <c r="BB27">
        <v>3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Y27*Source!I39</f>
        <v>0</v>
      </c>
      <c r="CY27">
        <f>AA27</f>
        <v>7.5</v>
      </c>
      <c r="CZ27">
        <f>AE27</f>
        <v>1</v>
      </c>
      <c r="DA27">
        <f>AI27</f>
        <v>7.5</v>
      </c>
      <c r="DB27">
        <v>0</v>
      </c>
    </row>
    <row r="28" spans="1:106" x14ac:dyDescent="0.2">
      <c r="A28">
        <f>ROW(Source!A39)</f>
        <v>39</v>
      </c>
      <c r="B28">
        <v>34649577</v>
      </c>
      <c r="C28">
        <v>34649666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45</v>
      </c>
      <c r="J28" t="s">
        <v>61</v>
      </c>
      <c r="K28" t="s">
        <v>59</v>
      </c>
      <c r="L28">
        <v>1301</v>
      </c>
      <c r="N28">
        <v>1003</v>
      </c>
      <c r="O28" t="s">
        <v>60</v>
      </c>
      <c r="P28" t="s">
        <v>60</v>
      </c>
      <c r="Q28">
        <v>1</v>
      </c>
      <c r="W28">
        <v>0</v>
      </c>
      <c r="X28">
        <v>-1948848067</v>
      </c>
      <c r="Y28">
        <v>100</v>
      </c>
      <c r="AA28">
        <v>17.149999999999999</v>
      </c>
      <c r="AB28">
        <v>0</v>
      </c>
      <c r="AC28">
        <v>0</v>
      </c>
      <c r="AD28">
        <v>0</v>
      </c>
      <c r="AE28">
        <v>2.29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100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Y28*Source!I39</f>
        <v>305</v>
      </c>
      <c r="CY28">
        <f>AA28</f>
        <v>17.149999999999999</v>
      </c>
      <c r="CZ28">
        <f>AE28</f>
        <v>2.29</v>
      </c>
      <c r="DA28">
        <f>AI28</f>
        <v>7.5</v>
      </c>
      <c r="DB28">
        <v>0</v>
      </c>
    </row>
    <row r="29" spans="1:106" x14ac:dyDescent="0.2">
      <c r="A29">
        <f>ROW(Source!A46)</f>
        <v>46</v>
      </c>
      <c r="B29">
        <v>34649576</v>
      </c>
      <c r="C29">
        <v>34649678</v>
      </c>
      <c r="D29">
        <v>31714704</v>
      </c>
      <c r="E29">
        <v>1</v>
      </c>
      <c r="F29">
        <v>1</v>
      </c>
      <c r="G29">
        <v>1</v>
      </c>
      <c r="H29">
        <v>1</v>
      </c>
      <c r="I29" t="s">
        <v>273</v>
      </c>
      <c r="J29" t="s">
        <v>6</v>
      </c>
      <c r="K29" t="s">
        <v>274</v>
      </c>
      <c r="L29">
        <v>1191</v>
      </c>
      <c r="N29">
        <v>1013</v>
      </c>
      <c r="O29" t="s">
        <v>259</v>
      </c>
      <c r="P29" t="s">
        <v>259</v>
      </c>
      <c r="Q29">
        <v>1</v>
      </c>
      <c r="W29">
        <v>0</v>
      </c>
      <c r="X29">
        <v>-814890593</v>
      </c>
      <c r="Y29">
        <v>20.2</v>
      </c>
      <c r="AA29">
        <v>0</v>
      </c>
      <c r="AB29">
        <v>0</v>
      </c>
      <c r="AC29">
        <v>0</v>
      </c>
      <c r="AD29">
        <v>8.9700000000000006</v>
      </c>
      <c r="AE29">
        <v>0</v>
      </c>
      <c r="AF29">
        <v>0</v>
      </c>
      <c r="AG29">
        <v>0</v>
      </c>
      <c r="AH29">
        <v>8.9700000000000006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20.2</v>
      </c>
      <c r="AU29" t="s">
        <v>6</v>
      </c>
      <c r="AV29">
        <v>1</v>
      </c>
      <c r="AW29">
        <v>2</v>
      </c>
      <c r="AX29">
        <v>34649691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Y29*Source!I46</f>
        <v>80.8</v>
      </c>
      <c r="CY29">
        <f>AD29</f>
        <v>8.9700000000000006</v>
      </c>
      <c r="CZ29">
        <f>AH29</f>
        <v>8.9700000000000006</v>
      </c>
      <c r="DA29">
        <f>AL29</f>
        <v>1</v>
      </c>
      <c r="DB29">
        <v>0</v>
      </c>
    </row>
    <row r="30" spans="1:106" x14ac:dyDescent="0.2">
      <c r="A30">
        <f>ROW(Source!A46)</f>
        <v>46</v>
      </c>
      <c r="B30">
        <v>34649576</v>
      </c>
      <c r="C30">
        <v>34649678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260</v>
      </c>
      <c r="J30" t="s">
        <v>6</v>
      </c>
      <c r="K30" t="s">
        <v>261</v>
      </c>
      <c r="L30">
        <v>1191</v>
      </c>
      <c r="N30">
        <v>1013</v>
      </c>
      <c r="O30" t="s">
        <v>259</v>
      </c>
      <c r="P30" t="s">
        <v>259</v>
      </c>
      <c r="Q30">
        <v>1</v>
      </c>
      <c r="W30">
        <v>0</v>
      </c>
      <c r="X30">
        <v>-1417349443</v>
      </c>
      <c r="Y30">
        <v>0.95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0.95</v>
      </c>
      <c r="AU30" t="s">
        <v>6</v>
      </c>
      <c r="AV30">
        <v>2</v>
      </c>
      <c r="AW30">
        <v>2</v>
      </c>
      <c r="AX30">
        <v>34649692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Y30*Source!I46</f>
        <v>3.8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ROW(Source!A46)</f>
        <v>46</v>
      </c>
      <c r="B31">
        <v>34649576</v>
      </c>
      <c r="C31">
        <v>34649678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262</v>
      </c>
      <c r="J31" t="s">
        <v>263</v>
      </c>
      <c r="K31" t="s">
        <v>264</v>
      </c>
      <c r="L31">
        <v>1368</v>
      </c>
      <c r="N31">
        <v>1011</v>
      </c>
      <c r="O31" t="s">
        <v>265</v>
      </c>
      <c r="P31" t="s">
        <v>265</v>
      </c>
      <c r="Q31">
        <v>1</v>
      </c>
      <c r="W31">
        <v>0</v>
      </c>
      <c r="X31">
        <v>-1718674368</v>
      </c>
      <c r="Y31">
        <v>0.43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0.43</v>
      </c>
      <c r="AU31" t="s">
        <v>6</v>
      </c>
      <c r="AV31">
        <v>0</v>
      </c>
      <c r="AW31">
        <v>2</v>
      </c>
      <c r="AX31">
        <v>34649693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Y31*Source!I46</f>
        <v>1.72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ROW(Source!A46)</f>
        <v>46</v>
      </c>
      <c r="B32">
        <v>34649576</v>
      </c>
      <c r="C32">
        <v>34649678</v>
      </c>
      <c r="D32">
        <v>31526951</v>
      </c>
      <c r="E32">
        <v>1</v>
      </c>
      <c r="F32">
        <v>1</v>
      </c>
      <c r="G32">
        <v>1</v>
      </c>
      <c r="H32">
        <v>2</v>
      </c>
      <c r="I32" t="s">
        <v>275</v>
      </c>
      <c r="J32" t="s">
        <v>276</v>
      </c>
      <c r="K32" t="s">
        <v>277</v>
      </c>
      <c r="L32">
        <v>1368</v>
      </c>
      <c r="N32">
        <v>1011</v>
      </c>
      <c r="O32" t="s">
        <v>265</v>
      </c>
      <c r="P32" t="s">
        <v>265</v>
      </c>
      <c r="Q32">
        <v>1</v>
      </c>
      <c r="W32">
        <v>0</v>
      </c>
      <c r="X32">
        <v>1047452784</v>
      </c>
      <c r="Y32">
        <v>0.63</v>
      </c>
      <c r="AA32">
        <v>0</v>
      </c>
      <c r="AB32">
        <v>1.7</v>
      </c>
      <c r="AC32">
        <v>0</v>
      </c>
      <c r="AD32">
        <v>0</v>
      </c>
      <c r="AE32">
        <v>0</v>
      </c>
      <c r="AF32">
        <v>1.7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0.63</v>
      </c>
      <c r="AU32" t="s">
        <v>6</v>
      </c>
      <c r="AV32">
        <v>0</v>
      </c>
      <c r="AW32">
        <v>2</v>
      </c>
      <c r="AX32">
        <v>34649694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Y32*Source!I46</f>
        <v>2.52</v>
      </c>
      <c r="CY32">
        <f>AB32</f>
        <v>1.7</v>
      </c>
      <c r="CZ32">
        <f>AF32</f>
        <v>1.7</v>
      </c>
      <c r="DA32">
        <f>AJ32</f>
        <v>1</v>
      </c>
      <c r="DB32">
        <v>0</v>
      </c>
    </row>
    <row r="33" spans="1:106" x14ac:dyDescent="0.2">
      <c r="A33">
        <f>ROW(Source!A46)</f>
        <v>46</v>
      </c>
      <c r="B33">
        <v>34649576</v>
      </c>
      <c r="C33">
        <v>34649678</v>
      </c>
      <c r="D33">
        <v>31528142</v>
      </c>
      <c r="E33">
        <v>1</v>
      </c>
      <c r="F33">
        <v>1</v>
      </c>
      <c r="G33">
        <v>1</v>
      </c>
      <c r="H33">
        <v>2</v>
      </c>
      <c r="I33" t="s">
        <v>266</v>
      </c>
      <c r="J33" t="s">
        <v>267</v>
      </c>
      <c r="K33" t="s">
        <v>268</v>
      </c>
      <c r="L33">
        <v>1368</v>
      </c>
      <c r="N33">
        <v>1011</v>
      </c>
      <c r="O33" t="s">
        <v>265</v>
      </c>
      <c r="P33" t="s">
        <v>265</v>
      </c>
      <c r="Q33">
        <v>1</v>
      </c>
      <c r="W33">
        <v>0</v>
      </c>
      <c r="X33">
        <v>1372534845</v>
      </c>
      <c r="Y33">
        <v>0.52</v>
      </c>
      <c r="AA33">
        <v>0</v>
      </c>
      <c r="AB33">
        <v>65.709999999999994</v>
      </c>
      <c r="AC33">
        <v>11.6</v>
      </c>
      <c r="AD33">
        <v>0</v>
      </c>
      <c r="AE33">
        <v>0</v>
      </c>
      <c r="AF33">
        <v>65.709999999999994</v>
      </c>
      <c r="AG33">
        <v>11.6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0.52</v>
      </c>
      <c r="AU33" t="s">
        <v>6</v>
      </c>
      <c r="AV33">
        <v>0</v>
      </c>
      <c r="AW33">
        <v>2</v>
      </c>
      <c r="AX33">
        <v>34649695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Y33*Source!I46</f>
        <v>2.08</v>
      </c>
      <c r="CY33">
        <f>AB33</f>
        <v>65.709999999999994</v>
      </c>
      <c r="CZ33">
        <f>AF33</f>
        <v>65.709999999999994</v>
      </c>
      <c r="DA33">
        <f>AJ33</f>
        <v>1</v>
      </c>
      <c r="DB33">
        <v>0</v>
      </c>
    </row>
    <row r="34" spans="1:106" x14ac:dyDescent="0.2">
      <c r="A34">
        <f>ROW(Source!A46)</f>
        <v>46</v>
      </c>
      <c r="B34">
        <v>34649576</v>
      </c>
      <c r="C34">
        <v>34649678</v>
      </c>
      <c r="D34">
        <v>31449041</v>
      </c>
      <c r="E34">
        <v>1</v>
      </c>
      <c r="F34">
        <v>1</v>
      </c>
      <c r="G34">
        <v>1</v>
      </c>
      <c r="H34">
        <v>3</v>
      </c>
      <c r="I34" t="s">
        <v>78</v>
      </c>
      <c r="J34" t="s">
        <v>80</v>
      </c>
      <c r="K34" t="s">
        <v>79</v>
      </c>
      <c r="L34">
        <v>1354</v>
      </c>
      <c r="N34">
        <v>1010</v>
      </c>
      <c r="O34" t="s">
        <v>27</v>
      </c>
      <c r="P34" t="s">
        <v>27</v>
      </c>
      <c r="Q34">
        <v>1</v>
      </c>
      <c r="W34">
        <v>0</v>
      </c>
      <c r="X34">
        <v>-1864757425</v>
      </c>
      <c r="Y34">
        <v>1</v>
      </c>
      <c r="AA34">
        <v>58756.93</v>
      </c>
      <c r="AB34">
        <v>0</v>
      </c>
      <c r="AC34">
        <v>0</v>
      </c>
      <c r="AD34">
        <v>0</v>
      </c>
      <c r="AE34">
        <v>58756.93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1</v>
      </c>
      <c r="AU34" t="s">
        <v>6</v>
      </c>
      <c r="AV34">
        <v>0</v>
      </c>
      <c r="AW34">
        <v>2</v>
      </c>
      <c r="AX34">
        <v>34649696</v>
      </c>
      <c r="AY34">
        <v>2</v>
      </c>
      <c r="AZ34">
        <v>22528</v>
      </c>
      <c r="BA34">
        <v>34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Y34*Source!I46</f>
        <v>4</v>
      </c>
      <c r="CY34">
        <f t="shared" ref="CY34:CY40" si="0">AA34</f>
        <v>58756.93</v>
      </c>
      <c r="CZ34">
        <f t="shared" ref="CZ34:CZ40" si="1">AE34</f>
        <v>58756.93</v>
      </c>
      <c r="DA34">
        <f t="shared" ref="DA34:DA40" si="2">AI34</f>
        <v>1</v>
      </c>
      <c r="DB34">
        <v>0</v>
      </c>
    </row>
    <row r="35" spans="1:106" x14ac:dyDescent="0.2">
      <c r="A35">
        <f>ROW(Source!A46)</f>
        <v>46</v>
      </c>
      <c r="B35">
        <v>34649576</v>
      </c>
      <c r="C35">
        <v>34649678</v>
      </c>
      <c r="D35">
        <v>31449043</v>
      </c>
      <c r="E35">
        <v>1</v>
      </c>
      <c r="F35">
        <v>1</v>
      </c>
      <c r="G35">
        <v>1</v>
      </c>
      <c r="H35">
        <v>3</v>
      </c>
      <c r="I35" t="s">
        <v>83</v>
      </c>
      <c r="J35" t="s">
        <v>86</v>
      </c>
      <c r="K35" t="s">
        <v>84</v>
      </c>
      <c r="L35">
        <v>1346</v>
      </c>
      <c r="N35">
        <v>1009</v>
      </c>
      <c r="O35" t="s">
        <v>85</v>
      </c>
      <c r="P35" t="s">
        <v>85</v>
      </c>
      <c r="Q35">
        <v>1</v>
      </c>
      <c r="W35">
        <v>0</v>
      </c>
      <c r="X35">
        <v>-1086924284</v>
      </c>
      <c r="Y35">
        <v>0</v>
      </c>
      <c r="AA35">
        <v>26.32</v>
      </c>
      <c r="AB35">
        <v>0</v>
      </c>
      <c r="AC35">
        <v>0</v>
      </c>
      <c r="AD35">
        <v>0</v>
      </c>
      <c r="AE35">
        <v>26.32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34649697</v>
      </c>
      <c r="AY35">
        <v>1</v>
      </c>
      <c r="AZ35">
        <v>6144</v>
      </c>
      <c r="BA35">
        <v>35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Y35*Source!I46</f>
        <v>0</v>
      </c>
      <c r="CY35">
        <f t="shared" si="0"/>
        <v>26.32</v>
      </c>
      <c r="CZ35">
        <f t="shared" si="1"/>
        <v>26.32</v>
      </c>
      <c r="DA35">
        <f t="shared" si="2"/>
        <v>1</v>
      </c>
      <c r="DB35">
        <v>0</v>
      </c>
    </row>
    <row r="36" spans="1:106" x14ac:dyDescent="0.2">
      <c r="A36">
        <f>ROW(Source!A46)</f>
        <v>46</v>
      </c>
      <c r="B36">
        <v>34649576</v>
      </c>
      <c r="C36">
        <v>34649678</v>
      </c>
      <c r="D36">
        <v>31449970</v>
      </c>
      <c r="E36">
        <v>1</v>
      </c>
      <c r="F36">
        <v>1</v>
      </c>
      <c r="G36">
        <v>1</v>
      </c>
      <c r="H36">
        <v>3</v>
      </c>
      <c r="I36" t="s">
        <v>88</v>
      </c>
      <c r="J36" t="s">
        <v>90</v>
      </c>
      <c r="K36" t="s">
        <v>89</v>
      </c>
      <c r="L36">
        <v>1301</v>
      </c>
      <c r="N36">
        <v>1003</v>
      </c>
      <c r="O36" t="s">
        <v>60</v>
      </c>
      <c r="P36" t="s">
        <v>60</v>
      </c>
      <c r="Q36">
        <v>1</v>
      </c>
      <c r="W36">
        <v>0</v>
      </c>
      <c r="X36">
        <v>1596220372</v>
      </c>
      <c r="Y36">
        <v>0</v>
      </c>
      <c r="AA36">
        <v>10.7</v>
      </c>
      <c r="AB36">
        <v>0</v>
      </c>
      <c r="AC36">
        <v>0</v>
      </c>
      <c r="AD36">
        <v>0</v>
      </c>
      <c r="AE36">
        <v>10.7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34649698</v>
      </c>
      <c r="AY36">
        <v>1</v>
      </c>
      <c r="AZ36">
        <v>6144</v>
      </c>
      <c r="BA36">
        <v>36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Y36*Source!I46</f>
        <v>0</v>
      </c>
      <c r="CY36">
        <f t="shared" si="0"/>
        <v>10.7</v>
      </c>
      <c r="CZ36">
        <f t="shared" si="1"/>
        <v>10.7</v>
      </c>
      <c r="DA36">
        <f t="shared" si="2"/>
        <v>1</v>
      </c>
      <c r="DB36">
        <v>0</v>
      </c>
    </row>
    <row r="37" spans="1:106" x14ac:dyDescent="0.2">
      <c r="A37">
        <f>ROW(Source!A46)</f>
        <v>46</v>
      </c>
      <c r="B37">
        <v>34649576</v>
      </c>
      <c r="C37">
        <v>34649678</v>
      </c>
      <c r="D37">
        <v>31474141</v>
      </c>
      <c r="E37">
        <v>1</v>
      </c>
      <c r="F37">
        <v>1</v>
      </c>
      <c r="G37">
        <v>1</v>
      </c>
      <c r="H37">
        <v>3</v>
      </c>
      <c r="I37" t="s">
        <v>92</v>
      </c>
      <c r="J37" t="s">
        <v>94</v>
      </c>
      <c r="K37" t="s">
        <v>93</v>
      </c>
      <c r="L37">
        <v>1346</v>
      </c>
      <c r="N37">
        <v>1009</v>
      </c>
      <c r="O37" t="s">
        <v>85</v>
      </c>
      <c r="P37" t="s">
        <v>85</v>
      </c>
      <c r="Q37">
        <v>1</v>
      </c>
      <c r="W37">
        <v>0</v>
      </c>
      <c r="X37">
        <v>432883440</v>
      </c>
      <c r="Y37">
        <v>0</v>
      </c>
      <c r="AA37">
        <v>114.22</v>
      </c>
      <c r="AB37">
        <v>0</v>
      </c>
      <c r="AC37">
        <v>0</v>
      </c>
      <c r="AD37">
        <v>0</v>
      </c>
      <c r="AE37">
        <v>114.22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34649699</v>
      </c>
      <c r="AY37">
        <v>1</v>
      </c>
      <c r="AZ37">
        <v>6144</v>
      </c>
      <c r="BA37">
        <v>37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Y37*Source!I46</f>
        <v>0</v>
      </c>
      <c r="CY37">
        <f t="shared" si="0"/>
        <v>114.22</v>
      </c>
      <c r="CZ37">
        <f t="shared" si="1"/>
        <v>114.22</v>
      </c>
      <c r="DA37">
        <f t="shared" si="2"/>
        <v>1</v>
      </c>
      <c r="DB37">
        <v>0</v>
      </c>
    </row>
    <row r="38" spans="1:106" x14ac:dyDescent="0.2">
      <c r="A38">
        <f>ROW(Source!A46)</f>
        <v>46</v>
      </c>
      <c r="B38">
        <v>34649576</v>
      </c>
      <c r="C38">
        <v>34649678</v>
      </c>
      <c r="D38">
        <v>31483189</v>
      </c>
      <c r="E38">
        <v>1</v>
      </c>
      <c r="F38">
        <v>1</v>
      </c>
      <c r="G38">
        <v>1</v>
      </c>
      <c r="H38">
        <v>3</v>
      </c>
      <c r="I38" t="s">
        <v>96</v>
      </c>
      <c r="J38" t="s">
        <v>99</v>
      </c>
      <c r="K38" t="s">
        <v>97</v>
      </c>
      <c r="L38">
        <v>1348</v>
      </c>
      <c r="N38">
        <v>1009</v>
      </c>
      <c r="O38" t="s">
        <v>98</v>
      </c>
      <c r="P38" t="s">
        <v>98</v>
      </c>
      <c r="Q38">
        <v>1000</v>
      </c>
      <c r="W38">
        <v>0</v>
      </c>
      <c r="X38">
        <v>1149200523</v>
      </c>
      <c r="Y38">
        <v>0</v>
      </c>
      <c r="AA38">
        <v>28300.400000000001</v>
      </c>
      <c r="AB38">
        <v>0</v>
      </c>
      <c r="AC38">
        <v>0</v>
      </c>
      <c r="AD38">
        <v>0</v>
      </c>
      <c r="AE38">
        <v>28300.400000000001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34649700</v>
      </c>
      <c r="AY38">
        <v>1</v>
      </c>
      <c r="AZ38">
        <v>6144</v>
      </c>
      <c r="BA38">
        <v>38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Y38*Source!I46</f>
        <v>0</v>
      </c>
      <c r="CY38">
        <f t="shared" si="0"/>
        <v>28300.400000000001</v>
      </c>
      <c r="CZ38">
        <f t="shared" si="1"/>
        <v>28300.400000000001</v>
      </c>
      <c r="DA38">
        <f t="shared" si="2"/>
        <v>1</v>
      </c>
      <c r="DB38">
        <v>0</v>
      </c>
    </row>
    <row r="39" spans="1:106" x14ac:dyDescent="0.2">
      <c r="A39">
        <f>ROW(Source!A46)</f>
        <v>46</v>
      </c>
      <c r="B39">
        <v>34649576</v>
      </c>
      <c r="C39">
        <v>34649678</v>
      </c>
      <c r="D39">
        <v>31498411</v>
      </c>
      <c r="E39">
        <v>1</v>
      </c>
      <c r="F39">
        <v>1</v>
      </c>
      <c r="G39">
        <v>1</v>
      </c>
      <c r="H39">
        <v>3</v>
      </c>
      <c r="I39" t="s">
        <v>101</v>
      </c>
      <c r="J39" t="s">
        <v>104</v>
      </c>
      <c r="K39" t="s">
        <v>102</v>
      </c>
      <c r="L39">
        <v>1355</v>
      </c>
      <c r="N39">
        <v>1010</v>
      </c>
      <c r="O39" t="s">
        <v>103</v>
      </c>
      <c r="P39" t="s">
        <v>103</v>
      </c>
      <c r="Q39">
        <v>100</v>
      </c>
      <c r="W39">
        <v>0</v>
      </c>
      <c r="X39">
        <v>-947992631</v>
      </c>
      <c r="Y39">
        <v>0</v>
      </c>
      <c r="AA39">
        <v>365</v>
      </c>
      <c r="AB39">
        <v>0</v>
      </c>
      <c r="AC39">
        <v>0</v>
      </c>
      <c r="AD39">
        <v>0</v>
      </c>
      <c r="AE39">
        <v>365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34649701</v>
      </c>
      <c r="AY39">
        <v>1</v>
      </c>
      <c r="AZ39">
        <v>6144</v>
      </c>
      <c r="BA39">
        <v>39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Y39*Source!I46</f>
        <v>0</v>
      </c>
      <c r="CY39">
        <f t="shared" si="0"/>
        <v>365</v>
      </c>
      <c r="CZ39">
        <f t="shared" si="1"/>
        <v>365</v>
      </c>
      <c r="DA39">
        <f t="shared" si="2"/>
        <v>1</v>
      </c>
      <c r="DB39">
        <v>0</v>
      </c>
    </row>
    <row r="40" spans="1:106" x14ac:dyDescent="0.2">
      <c r="A40">
        <f>ROW(Source!A46)</f>
        <v>46</v>
      </c>
      <c r="B40">
        <v>34649576</v>
      </c>
      <c r="C40">
        <v>34649678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69</v>
      </c>
      <c r="J40" t="s">
        <v>6</v>
      </c>
      <c r="K40" t="s">
        <v>70</v>
      </c>
      <c r="L40">
        <v>1374</v>
      </c>
      <c r="N40">
        <v>1013</v>
      </c>
      <c r="O40" t="s">
        <v>71</v>
      </c>
      <c r="P40" t="s">
        <v>71</v>
      </c>
      <c r="Q40">
        <v>1</v>
      </c>
      <c r="W40">
        <v>0</v>
      </c>
      <c r="X40">
        <v>-1731369543</v>
      </c>
      <c r="Y40">
        <v>0</v>
      </c>
      <c r="AA40">
        <v>1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34649702</v>
      </c>
      <c r="AY40">
        <v>1</v>
      </c>
      <c r="AZ40">
        <v>6144</v>
      </c>
      <c r="BA40">
        <v>40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Y40*Source!I46</f>
        <v>0</v>
      </c>
      <c r="CY40">
        <f t="shared" si="0"/>
        <v>1</v>
      </c>
      <c r="CZ40">
        <f t="shared" si="1"/>
        <v>1</v>
      </c>
      <c r="DA40">
        <f t="shared" si="2"/>
        <v>1</v>
      </c>
      <c r="DB40">
        <v>0</v>
      </c>
    </row>
    <row r="41" spans="1:106" x14ac:dyDescent="0.2">
      <c r="A41">
        <f>ROW(Source!A47)</f>
        <v>47</v>
      </c>
      <c r="B41">
        <v>34649577</v>
      </c>
      <c r="C41">
        <v>34649678</v>
      </c>
      <c r="D41">
        <v>31714704</v>
      </c>
      <c r="E41">
        <v>1</v>
      </c>
      <c r="F41">
        <v>1</v>
      </c>
      <c r="G41">
        <v>1</v>
      </c>
      <c r="H41">
        <v>1</v>
      </c>
      <c r="I41" t="s">
        <v>273</v>
      </c>
      <c r="J41" t="s">
        <v>6</v>
      </c>
      <c r="K41" t="s">
        <v>274</v>
      </c>
      <c r="L41">
        <v>1191</v>
      </c>
      <c r="N41">
        <v>1013</v>
      </c>
      <c r="O41" t="s">
        <v>259</v>
      </c>
      <c r="P41" t="s">
        <v>259</v>
      </c>
      <c r="Q41">
        <v>1</v>
      </c>
      <c r="W41">
        <v>0</v>
      </c>
      <c r="X41">
        <v>-814890593</v>
      </c>
      <c r="Y41">
        <v>20.2</v>
      </c>
      <c r="AA41">
        <v>0</v>
      </c>
      <c r="AB41">
        <v>0</v>
      </c>
      <c r="AC41">
        <v>0</v>
      </c>
      <c r="AD41">
        <v>164.15</v>
      </c>
      <c r="AE41">
        <v>0</v>
      </c>
      <c r="AF41">
        <v>0</v>
      </c>
      <c r="AG41">
        <v>0</v>
      </c>
      <c r="AH41">
        <v>8.9700000000000006</v>
      </c>
      <c r="AI41">
        <v>1</v>
      </c>
      <c r="AJ41">
        <v>1</v>
      </c>
      <c r="AK41">
        <v>1</v>
      </c>
      <c r="AL41">
        <v>18.3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20.2</v>
      </c>
      <c r="AU41" t="s">
        <v>6</v>
      </c>
      <c r="AV41">
        <v>1</v>
      </c>
      <c r="AW41">
        <v>2</v>
      </c>
      <c r="AX41">
        <v>34649691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Y41*Source!I47</f>
        <v>80.8</v>
      </c>
      <c r="CY41">
        <f>AD41</f>
        <v>164.15</v>
      </c>
      <c r="CZ41">
        <f>AH41</f>
        <v>8.9700000000000006</v>
      </c>
      <c r="DA41">
        <f>AL41</f>
        <v>18.3</v>
      </c>
      <c r="DB41">
        <v>0</v>
      </c>
    </row>
    <row r="42" spans="1:106" x14ac:dyDescent="0.2">
      <c r="A42">
        <f>ROW(Source!A47)</f>
        <v>47</v>
      </c>
      <c r="B42">
        <v>34649577</v>
      </c>
      <c r="C42">
        <v>34649678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260</v>
      </c>
      <c r="J42" t="s">
        <v>6</v>
      </c>
      <c r="K42" t="s">
        <v>261</v>
      </c>
      <c r="L42">
        <v>1191</v>
      </c>
      <c r="N42">
        <v>1013</v>
      </c>
      <c r="O42" t="s">
        <v>259</v>
      </c>
      <c r="P42" t="s">
        <v>259</v>
      </c>
      <c r="Q42">
        <v>1</v>
      </c>
      <c r="W42">
        <v>0</v>
      </c>
      <c r="X42">
        <v>-1417349443</v>
      </c>
      <c r="Y42">
        <v>0.95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0.95</v>
      </c>
      <c r="AU42" t="s">
        <v>6</v>
      </c>
      <c r="AV42">
        <v>2</v>
      </c>
      <c r="AW42">
        <v>2</v>
      </c>
      <c r="AX42">
        <v>34649692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Y42*Source!I47</f>
        <v>3.8</v>
      </c>
      <c r="CY42">
        <f>AD42</f>
        <v>0</v>
      </c>
      <c r="CZ42">
        <f>AH42</f>
        <v>0</v>
      </c>
      <c r="DA42">
        <f>AL42</f>
        <v>1</v>
      </c>
      <c r="DB42">
        <v>0</v>
      </c>
    </row>
    <row r="43" spans="1:106" x14ac:dyDescent="0.2">
      <c r="A43">
        <f>ROW(Source!A47)</f>
        <v>47</v>
      </c>
      <c r="B43">
        <v>34649577</v>
      </c>
      <c r="C43">
        <v>34649678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262</v>
      </c>
      <c r="J43" t="s">
        <v>263</v>
      </c>
      <c r="K43" t="s">
        <v>264</v>
      </c>
      <c r="L43">
        <v>1368</v>
      </c>
      <c r="N43">
        <v>1011</v>
      </c>
      <c r="O43" t="s">
        <v>265</v>
      </c>
      <c r="P43" t="s">
        <v>265</v>
      </c>
      <c r="Q43">
        <v>1</v>
      </c>
      <c r="W43">
        <v>0</v>
      </c>
      <c r="X43">
        <v>-1718674368</v>
      </c>
      <c r="Y43">
        <v>0.43</v>
      </c>
      <c r="AA43">
        <v>0</v>
      </c>
      <c r="AB43">
        <v>1399.88</v>
      </c>
      <c r="AC43">
        <v>247.05</v>
      </c>
      <c r="AD43">
        <v>0</v>
      </c>
      <c r="AE43">
        <v>0</v>
      </c>
      <c r="AF43">
        <v>111.99</v>
      </c>
      <c r="AG43">
        <v>13.5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0.43</v>
      </c>
      <c r="AU43" t="s">
        <v>6</v>
      </c>
      <c r="AV43">
        <v>0</v>
      </c>
      <c r="AW43">
        <v>2</v>
      </c>
      <c r="AX43">
        <v>34649693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Y43*Source!I47</f>
        <v>1.72</v>
      </c>
      <c r="CY43">
        <f>AB43</f>
        <v>1399.88</v>
      </c>
      <c r="CZ43">
        <f>AF43</f>
        <v>111.99</v>
      </c>
      <c r="DA43">
        <f>AJ43</f>
        <v>12.5</v>
      </c>
      <c r="DB43">
        <v>0</v>
      </c>
    </row>
    <row r="44" spans="1:106" x14ac:dyDescent="0.2">
      <c r="A44">
        <f>ROW(Source!A47)</f>
        <v>47</v>
      </c>
      <c r="B44">
        <v>34649577</v>
      </c>
      <c r="C44">
        <v>34649678</v>
      </c>
      <c r="D44">
        <v>31526951</v>
      </c>
      <c r="E44">
        <v>1</v>
      </c>
      <c r="F44">
        <v>1</v>
      </c>
      <c r="G44">
        <v>1</v>
      </c>
      <c r="H44">
        <v>2</v>
      </c>
      <c r="I44" t="s">
        <v>275</v>
      </c>
      <c r="J44" t="s">
        <v>276</v>
      </c>
      <c r="K44" t="s">
        <v>277</v>
      </c>
      <c r="L44">
        <v>1368</v>
      </c>
      <c r="N44">
        <v>1011</v>
      </c>
      <c r="O44" t="s">
        <v>265</v>
      </c>
      <c r="P44" t="s">
        <v>265</v>
      </c>
      <c r="Q44">
        <v>1</v>
      </c>
      <c r="W44">
        <v>0</v>
      </c>
      <c r="X44">
        <v>1047452784</v>
      </c>
      <c r="Y44">
        <v>0.63</v>
      </c>
      <c r="AA44">
        <v>0</v>
      </c>
      <c r="AB44">
        <v>21.25</v>
      </c>
      <c r="AC44">
        <v>0</v>
      </c>
      <c r="AD44">
        <v>0</v>
      </c>
      <c r="AE44">
        <v>0</v>
      </c>
      <c r="AF44">
        <v>1.7</v>
      </c>
      <c r="AG44">
        <v>0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6</v>
      </c>
      <c r="AT44">
        <v>0.63</v>
      </c>
      <c r="AU44" t="s">
        <v>6</v>
      </c>
      <c r="AV44">
        <v>0</v>
      </c>
      <c r="AW44">
        <v>2</v>
      </c>
      <c r="AX44">
        <v>34649694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Y44*Source!I47</f>
        <v>2.52</v>
      </c>
      <c r="CY44">
        <f>AB44</f>
        <v>21.25</v>
      </c>
      <c r="CZ44">
        <f>AF44</f>
        <v>1.7</v>
      </c>
      <c r="DA44">
        <f>AJ44</f>
        <v>12.5</v>
      </c>
      <c r="DB44">
        <v>0</v>
      </c>
    </row>
    <row r="45" spans="1:106" x14ac:dyDescent="0.2">
      <c r="A45">
        <f>ROW(Source!A47)</f>
        <v>47</v>
      </c>
      <c r="B45">
        <v>34649577</v>
      </c>
      <c r="C45">
        <v>34649678</v>
      </c>
      <c r="D45">
        <v>31528142</v>
      </c>
      <c r="E45">
        <v>1</v>
      </c>
      <c r="F45">
        <v>1</v>
      </c>
      <c r="G45">
        <v>1</v>
      </c>
      <c r="H45">
        <v>2</v>
      </c>
      <c r="I45" t="s">
        <v>266</v>
      </c>
      <c r="J45" t="s">
        <v>267</v>
      </c>
      <c r="K45" t="s">
        <v>268</v>
      </c>
      <c r="L45">
        <v>1368</v>
      </c>
      <c r="N45">
        <v>1011</v>
      </c>
      <c r="O45" t="s">
        <v>265</v>
      </c>
      <c r="P45" t="s">
        <v>265</v>
      </c>
      <c r="Q45">
        <v>1</v>
      </c>
      <c r="W45">
        <v>0</v>
      </c>
      <c r="X45">
        <v>1372534845</v>
      </c>
      <c r="Y45">
        <v>0.52</v>
      </c>
      <c r="AA45">
        <v>0</v>
      </c>
      <c r="AB45">
        <v>821.38</v>
      </c>
      <c r="AC45">
        <v>212.28</v>
      </c>
      <c r="AD45">
        <v>0</v>
      </c>
      <c r="AE45">
        <v>0</v>
      </c>
      <c r="AF45">
        <v>65.709999999999994</v>
      </c>
      <c r="AG45">
        <v>11.6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0.52</v>
      </c>
      <c r="AU45" t="s">
        <v>6</v>
      </c>
      <c r="AV45">
        <v>0</v>
      </c>
      <c r="AW45">
        <v>2</v>
      </c>
      <c r="AX45">
        <v>34649695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Y45*Source!I47</f>
        <v>2.08</v>
      </c>
      <c r="CY45">
        <f>AB45</f>
        <v>821.38</v>
      </c>
      <c r="CZ45">
        <f>AF45</f>
        <v>65.709999999999994</v>
      </c>
      <c r="DA45">
        <f>AJ45</f>
        <v>12.5</v>
      </c>
      <c r="DB45">
        <v>0</v>
      </c>
    </row>
    <row r="46" spans="1:106" x14ac:dyDescent="0.2">
      <c r="A46">
        <f>ROW(Source!A47)</f>
        <v>47</v>
      </c>
      <c r="B46">
        <v>34649577</v>
      </c>
      <c r="C46">
        <v>34649678</v>
      </c>
      <c r="D46">
        <v>31449041</v>
      </c>
      <c r="E46">
        <v>1</v>
      </c>
      <c r="F46">
        <v>1</v>
      </c>
      <c r="G46">
        <v>1</v>
      </c>
      <c r="H46">
        <v>3</v>
      </c>
      <c r="I46" t="s">
        <v>78</v>
      </c>
      <c r="J46" t="s">
        <v>80</v>
      </c>
      <c r="K46" t="s">
        <v>79</v>
      </c>
      <c r="L46">
        <v>1354</v>
      </c>
      <c r="N46">
        <v>1010</v>
      </c>
      <c r="O46" t="s">
        <v>27</v>
      </c>
      <c r="P46" t="s">
        <v>27</v>
      </c>
      <c r="Q46">
        <v>1</v>
      </c>
      <c r="W46">
        <v>0</v>
      </c>
      <c r="X46">
        <v>-1864757425</v>
      </c>
      <c r="Y46">
        <v>1</v>
      </c>
      <c r="AA46">
        <v>440677</v>
      </c>
      <c r="AB46">
        <v>0</v>
      </c>
      <c r="AC46">
        <v>0</v>
      </c>
      <c r="AD46">
        <v>0</v>
      </c>
      <c r="AE46">
        <v>58756.93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1</v>
      </c>
      <c r="AU46" t="s">
        <v>6</v>
      </c>
      <c r="AV46">
        <v>0</v>
      </c>
      <c r="AW46">
        <v>2</v>
      </c>
      <c r="AX46">
        <v>34649696</v>
      </c>
      <c r="AY46">
        <v>2</v>
      </c>
      <c r="AZ46">
        <v>22528</v>
      </c>
      <c r="BA46">
        <v>46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Y46*Source!I47</f>
        <v>4</v>
      </c>
      <c r="CY46">
        <f t="shared" ref="CY46:CY52" si="3">AA46</f>
        <v>440677</v>
      </c>
      <c r="CZ46">
        <f t="shared" ref="CZ46:CZ52" si="4">AE46</f>
        <v>58756.93</v>
      </c>
      <c r="DA46">
        <f t="shared" ref="DA46:DA52" si="5">AI46</f>
        <v>7.5</v>
      </c>
      <c r="DB46">
        <v>0</v>
      </c>
    </row>
    <row r="47" spans="1:106" x14ac:dyDescent="0.2">
      <c r="A47">
        <f>ROW(Source!A47)</f>
        <v>47</v>
      </c>
      <c r="B47">
        <v>34649577</v>
      </c>
      <c r="C47">
        <v>34649678</v>
      </c>
      <c r="D47">
        <v>31449043</v>
      </c>
      <c r="E47">
        <v>1</v>
      </c>
      <c r="F47">
        <v>1</v>
      </c>
      <c r="G47">
        <v>1</v>
      </c>
      <c r="H47">
        <v>3</v>
      </c>
      <c r="I47" t="s">
        <v>83</v>
      </c>
      <c r="J47" t="s">
        <v>86</v>
      </c>
      <c r="K47" t="s">
        <v>84</v>
      </c>
      <c r="L47">
        <v>1346</v>
      </c>
      <c r="N47">
        <v>1009</v>
      </c>
      <c r="O47" t="s">
        <v>85</v>
      </c>
      <c r="P47" t="s">
        <v>85</v>
      </c>
      <c r="Q47">
        <v>1</v>
      </c>
      <c r="W47">
        <v>0</v>
      </c>
      <c r="X47">
        <v>-1086924284</v>
      </c>
      <c r="Y47">
        <v>0</v>
      </c>
      <c r="AA47">
        <v>197.4</v>
      </c>
      <c r="AB47">
        <v>0</v>
      </c>
      <c r="AC47">
        <v>0</v>
      </c>
      <c r="AD47">
        <v>0</v>
      </c>
      <c r="AE47">
        <v>26.32</v>
      </c>
      <c r="AF47">
        <v>0</v>
      </c>
      <c r="AG47">
        <v>0</v>
      </c>
      <c r="AH47">
        <v>0</v>
      </c>
      <c r="AI47">
        <v>7.5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34649697</v>
      </c>
      <c r="AY47">
        <v>1</v>
      </c>
      <c r="AZ47">
        <v>6144</v>
      </c>
      <c r="BA47">
        <v>47</v>
      </c>
      <c r="BB47">
        <v>3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Y47*Source!I47</f>
        <v>0</v>
      </c>
      <c r="CY47">
        <f t="shared" si="3"/>
        <v>197.4</v>
      </c>
      <c r="CZ47">
        <f t="shared" si="4"/>
        <v>26.32</v>
      </c>
      <c r="DA47">
        <f t="shared" si="5"/>
        <v>7.5</v>
      </c>
      <c r="DB47">
        <v>0</v>
      </c>
    </row>
    <row r="48" spans="1:106" x14ac:dyDescent="0.2">
      <c r="A48">
        <f>ROW(Source!A47)</f>
        <v>47</v>
      </c>
      <c r="B48">
        <v>34649577</v>
      </c>
      <c r="C48">
        <v>34649678</v>
      </c>
      <c r="D48">
        <v>31449970</v>
      </c>
      <c r="E48">
        <v>1</v>
      </c>
      <c r="F48">
        <v>1</v>
      </c>
      <c r="G48">
        <v>1</v>
      </c>
      <c r="H48">
        <v>3</v>
      </c>
      <c r="I48" t="s">
        <v>88</v>
      </c>
      <c r="J48" t="s">
        <v>90</v>
      </c>
      <c r="K48" t="s">
        <v>89</v>
      </c>
      <c r="L48">
        <v>1301</v>
      </c>
      <c r="N48">
        <v>1003</v>
      </c>
      <c r="O48" t="s">
        <v>60</v>
      </c>
      <c r="P48" t="s">
        <v>60</v>
      </c>
      <c r="Q48">
        <v>1</v>
      </c>
      <c r="W48">
        <v>0</v>
      </c>
      <c r="X48">
        <v>1596220372</v>
      </c>
      <c r="Y48">
        <v>0</v>
      </c>
      <c r="AA48">
        <v>80.25</v>
      </c>
      <c r="AB48">
        <v>0</v>
      </c>
      <c r="AC48">
        <v>0</v>
      </c>
      <c r="AD48">
        <v>0</v>
      </c>
      <c r="AE48">
        <v>10.7</v>
      </c>
      <c r="AF48">
        <v>0</v>
      </c>
      <c r="AG48">
        <v>0</v>
      </c>
      <c r="AH48">
        <v>0</v>
      </c>
      <c r="AI48">
        <v>7.5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34649698</v>
      </c>
      <c r="AY48">
        <v>1</v>
      </c>
      <c r="AZ48">
        <v>6144</v>
      </c>
      <c r="BA48">
        <v>48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Y48*Source!I47</f>
        <v>0</v>
      </c>
      <c r="CY48">
        <f t="shared" si="3"/>
        <v>80.25</v>
      </c>
      <c r="CZ48">
        <f t="shared" si="4"/>
        <v>10.7</v>
      </c>
      <c r="DA48">
        <f t="shared" si="5"/>
        <v>7.5</v>
      </c>
      <c r="DB48">
        <v>0</v>
      </c>
    </row>
    <row r="49" spans="1:106" x14ac:dyDescent="0.2">
      <c r="A49">
        <f>ROW(Source!A47)</f>
        <v>47</v>
      </c>
      <c r="B49">
        <v>34649577</v>
      </c>
      <c r="C49">
        <v>34649678</v>
      </c>
      <c r="D49">
        <v>31474141</v>
      </c>
      <c r="E49">
        <v>1</v>
      </c>
      <c r="F49">
        <v>1</v>
      </c>
      <c r="G49">
        <v>1</v>
      </c>
      <c r="H49">
        <v>3</v>
      </c>
      <c r="I49" t="s">
        <v>92</v>
      </c>
      <c r="J49" t="s">
        <v>94</v>
      </c>
      <c r="K49" t="s">
        <v>93</v>
      </c>
      <c r="L49">
        <v>1346</v>
      </c>
      <c r="N49">
        <v>1009</v>
      </c>
      <c r="O49" t="s">
        <v>85</v>
      </c>
      <c r="P49" t="s">
        <v>85</v>
      </c>
      <c r="Q49">
        <v>1</v>
      </c>
      <c r="W49">
        <v>0</v>
      </c>
      <c r="X49">
        <v>432883440</v>
      </c>
      <c r="Y49">
        <v>0</v>
      </c>
      <c r="AA49">
        <v>856.65</v>
      </c>
      <c r="AB49">
        <v>0</v>
      </c>
      <c r="AC49">
        <v>0</v>
      </c>
      <c r="AD49">
        <v>0</v>
      </c>
      <c r="AE49">
        <v>114.22</v>
      </c>
      <c r="AF49">
        <v>0</v>
      </c>
      <c r="AG49">
        <v>0</v>
      </c>
      <c r="AH49">
        <v>0</v>
      </c>
      <c r="AI49">
        <v>7.5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0</v>
      </c>
      <c r="AU49" t="s">
        <v>6</v>
      </c>
      <c r="AV49">
        <v>0</v>
      </c>
      <c r="AW49">
        <v>2</v>
      </c>
      <c r="AX49">
        <v>34649699</v>
      </c>
      <c r="AY49">
        <v>1</v>
      </c>
      <c r="AZ49">
        <v>6144</v>
      </c>
      <c r="BA49">
        <v>49</v>
      </c>
      <c r="BB49">
        <v>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Y49*Source!I47</f>
        <v>0</v>
      </c>
      <c r="CY49">
        <f t="shared" si="3"/>
        <v>856.65</v>
      </c>
      <c r="CZ49">
        <f t="shared" si="4"/>
        <v>114.22</v>
      </c>
      <c r="DA49">
        <f t="shared" si="5"/>
        <v>7.5</v>
      </c>
      <c r="DB49">
        <v>0</v>
      </c>
    </row>
    <row r="50" spans="1:106" x14ac:dyDescent="0.2">
      <c r="A50">
        <f>ROW(Source!A47)</f>
        <v>47</v>
      </c>
      <c r="B50">
        <v>34649577</v>
      </c>
      <c r="C50">
        <v>34649678</v>
      </c>
      <c r="D50">
        <v>31483189</v>
      </c>
      <c r="E50">
        <v>1</v>
      </c>
      <c r="F50">
        <v>1</v>
      </c>
      <c r="G50">
        <v>1</v>
      </c>
      <c r="H50">
        <v>3</v>
      </c>
      <c r="I50" t="s">
        <v>96</v>
      </c>
      <c r="J50" t="s">
        <v>99</v>
      </c>
      <c r="K50" t="s">
        <v>97</v>
      </c>
      <c r="L50">
        <v>1348</v>
      </c>
      <c r="N50">
        <v>1009</v>
      </c>
      <c r="O50" t="s">
        <v>98</v>
      </c>
      <c r="P50" t="s">
        <v>98</v>
      </c>
      <c r="Q50">
        <v>1000</v>
      </c>
      <c r="W50">
        <v>0</v>
      </c>
      <c r="X50">
        <v>1149200523</v>
      </c>
      <c r="Y50">
        <v>0</v>
      </c>
      <c r="AA50">
        <v>212253</v>
      </c>
      <c r="AB50">
        <v>0</v>
      </c>
      <c r="AC50">
        <v>0</v>
      </c>
      <c r="AD50">
        <v>0</v>
      </c>
      <c r="AE50">
        <v>28300.400000000001</v>
      </c>
      <c r="AF50">
        <v>0</v>
      </c>
      <c r="AG50">
        <v>0</v>
      </c>
      <c r="AH50">
        <v>0</v>
      </c>
      <c r="AI50">
        <v>7.5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34649700</v>
      </c>
      <c r="AY50">
        <v>1</v>
      </c>
      <c r="AZ50">
        <v>6144</v>
      </c>
      <c r="BA50">
        <v>50</v>
      </c>
      <c r="BB50">
        <v>3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Y50*Source!I47</f>
        <v>0</v>
      </c>
      <c r="CY50">
        <f t="shared" si="3"/>
        <v>212253</v>
      </c>
      <c r="CZ50">
        <f t="shared" si="4"/>
        <v>28300.400000000001</v>
      </c>
      <c r="DA50">
        <f t="shared" si="5"/>
        <v>7.5</v>
      </c>
      <c r="DB50">
        <v>0</v>
      </c>
    </row>
    <row r="51" spans="1:106" x14ac:dyDescent="0.2">
      <c r="A51">
        <f>ROW(Source!A47)</f>
        <v>47</v>
      </c>
      <c r="B51">
        <v>34649577</v>
      </c>
      <c r="C51">
        <v>34649678</v>
      </c>
      <c r="D51">
        <v>31498411</v>
      </c>
      <c r="E51">
        <v>1</v>
      </c>
      <c r="F51">
        <v>1</v>
      </c>
      <c r="G51">
        <v>1</v>
      </c>
      <c r="H51">
        <v>3</v>
      </c>
      <c r="I51" t="s">
        <v>101</v>
      </c>
      <c r="J51" t="s">
        <v>104</v>
      </c>
      <c r="K51" t="s">
        <v>102</v>
      </c>
      <c r="L51">
        <v>1355</v>
      </c>
      <c r="N51">
        <v>1010</v>
      </c>
      <c r="O51" t="s">
        <v>103</v>
      </c>
      <c r="P51" t="s">
        <v>103</v>
      </c>
      <c r="Q51">
        <v>100</v>
      </c>
      <c r="W51">
        <v>0</v>
      </c>
      <c r="X51">
        <v>-947992631</v>
      </c>
      <c r="Y51">
        <v>0</v>
      </c>
      <c r="AA51">
        <v>2737.5</v>
      </c>
      <c r="AB51">
        <v>0</v>
      </c>
      <c r="AC51">
        <v>0</v>
      </c>
      <c r="AD51">
        <v>0</v>
      </c>
      <c r="AE51">
        <v>365</v>
      </c>
      <c r="AF51">
        <v>0</v>
      </c>
      <c r="AG51">
        <v>0</v>
      </c>
      <c r="AH51">
        <v>0</v>
      </c>
      <c r="AI51">
        <v>7.5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34649701</v>
      </c>
      <c r="AY51">
        <v>1</v>
      </c>
      <c r="AZ51">
        <v>6144</v>
      </c>
      <c r="BA51">
        <v>51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Y51*Source!I47</f>
        <v>0</v>
      </c>
      <c r="CY51">
        <f t="shared" si="3"/>
        <v>2737.5</v>
      </c>
      <c r="CZ51">
        <f t="shared" si="4"/>
        <v>365</v>
      </c>
      <c r="DA51">
        <f t="shared" si="5"/>
        <v>7.5</v>
      </c>
      <c r="DB51">
        <v>0</v>
      </c>
    </row>
    <row r="52" spans="1:106" x14ac:dyDescent="0.2">
      <c r="A52">
        <f>ROW(Source!A47)</f>
        <v>47</v>
      </c>
      <c r="B52">
        <v>34649577</v>
      </c>
      <c r="C52">
        <v>34649678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69</v>
      </c>
      <c r="J52" t="s">
        <v>6</v>
      </c>
      <c r="K52" t="s">
        <v>70</v>
      </c>
      <c r="L52">
        <v>1374</v>
      </c>
      <c r="N52">
        <v>1013</v>
      </c>
      <c r="O52" t="s">
        <v>71</v>
      </c>
      <c r="P52" t="s">
        <v>71</v>
      </c>
      <c r="Q52">
        <v>1</v>
      </c>
      <c r="W52">
        <v>0</v>
      </c>
      <c r="X52">
        <v>-1731369543</v>
      </c>
      <c r="Y52">
        <v>0</v>
      </c>
      <c r="AA52">
        <v>7.5</v>
      </c>
      <c r="AB52">
        <v>0</v>
      </c>
      <c r="AC52">
        <v>0</v>
      </c>
      <c r="AD52">
        <v>0</v>
      </c>
      <c r="AE52">
        <v>1</v>
      </c>
      <c r="AF52">
        <v>0</v>
      </c>
      <c r="AG52">
        <v>0</v>
      </c>
      <c r="AH52">
        <v>0</v>
      </c>
      <c r="AI52">
        <v>7.5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34649702</v>
      </c>
      <c r="AY52">
        <v>1</v>
      </c>
      <c r="AZ52">
        <v>6144</v>
      </c>
      <c r="BA52">
        <v>52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Y52*Source!I47</f>
        <v>0</v>
      </c>
      <c r="CY52">
        <f t="shared" si="3"/>
        <v>7.5</v>
      </c>
      <c r="CZ52">
        <f t="shared" si="4"/>
        <v>1</v>
      </c>
      <c r="DA52">
        <f t="shared" si="5"/>
        <v>7.5</v>
      </c>
      <c r="DB52">
        <v>0</v>
      </c>
    </row>
    <row r="53" spans="1:106" x14ac:dyDescent="0.2">
      <c r="A53">
        <f>ROW(Source!A62)</f>
        <v>62</v>
      </c>
      <c r="B53">
        <v>34649576</v>
      </c>
      <c r="C53">
        <v>34649710</v>
      </c>
      <c r="D53">
        <v>31725395</v>
      </c>
      <c r="E53">
        <v>1</v>
      </c>
      <c r="F53">
        <v>1</v>
      </c>
      <c r="G53">
        <v>1</v>
      </c>
      <c r="H53">
        <v>1</v>
      </c>
      <c r="I53" t="s">
        <v>269</v>
      </c>
      <c r="J53" t="s">
        <v>6</v>
      </c>
      <c r="K53" t="s">
        <v>270</v>
      </c>
      <c r="L53">
        <v>1191</v>
      </c>
      <c r="N53">
        <v>1013</v>
      </c>
      <c r="O53" t="s">
        <v>259</v>
      </c>
      <c r="P53" t="s">
        <v>259</v>
      </c>
      <c r="Q53">
        <v>1</v>
      </c>
      <c r="W53">
        <v>0</v>
      </c>
      <c r="X53">
        <v>912892513</v>
      </c>
      <c r="Y53">
        <v>34.56</v>
      </c>
      <c r="AA53">
        <v>0</v>
      </c>
      <c r="AB53">
        <v>0</v>
      </c>
      <c r="AC53">
        <v>0</v>
      </c>
      <c r="AD53">
        <v>9.92</v>
      </c>
      <c r="AE53">
        <v>0</v>
      </c>
      <c r="AF53">
        <v>0</v>
      </c>
      <c r="AG53">
        <v>0</v>
      </c>
      <c r="AH53">
        <v>9.92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34.56</v>
      </c>
      <c r="AU53" t="s">
        <v>6</v>
      </c>
      <c r="AV53">
        <v>1</v>
      </c>
      <c r="AW53">
        <v>2</v>
      </c>
      <c r="AX53">
        <v>34649720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Y53*Source!I62</f>
        <v>0.34560000000000002</v>
      </c>
      <c r="CY53">
        <f>AD53</f>
        <v>9.92</v>
      </c>
      <c r="CZ53">
        <f>AH53</f>
        <v>9.92</v>
      </c>
      <c r="DA53">
        <f>AL53</f>
        <v>1</v>
      </c>
      <c r="DB53">
        <v>0</v>
      </c>
    </row>
    <row r="54" spans="1:106" x14ac:dyDescent="0.2">
      <c r="A54">
        <f>ROW(Source!A62)</f>
        <v>62</v>
      </c>
      <c r="B54">
        <v>34649576</v>
      </c>
      <c r="C54">
        <v>34649710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260</v>
      </c>
      <c r="J54" t="s">
        <v>6</v>
      </c>
      <c r="K54" t="s">
        <v>261</v>
      </c>
      <c r="L54">
        <v>1191</v>
      </c>
      <c r="N54">
        <v>1013</v>
      </c>
      <c r="O54" t="s">
        <v>259</v>
      </c>
      <c r="P54" t="s">
        <v>259</v>
      </c>
      <c r="Q54">
        <v>1</v>
      </c>
      <c r="W54">
        <v>0</v>
      </c>
      <c r="X54">
        <v>-1417349443</v>
      </c>
      <c r="Y54">
        <v>0.05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0.05</v>
      </c>
      <c r="AU54" t="s">
        <v>6</v>
      </c>
      <c r="AV54">
        <v>2</v>
      </c>
      <c r="AW54">
        <v>2</v>
      </c>
      <c r="AX54">
        <v>34649721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Y54*Source!I62</f>
        <v>5.0000000000000001E-4</v>
      </c>
      <c r="CY54">
        <f>AD54</f>
        <v>0</v>
      </c>
      <c r="CZ54">
        <f>AH54</f>
        <v>0</v>
      </c>
      <c r="DA54">
        <f>AL54</f>
        <v>1</v>
      </c>
      <c r="DB54">
        <v>0</v>
      </c>
    </row>
    <row r="55" spans="1:106" x14ac:dyDescent="0.2">
      <c r="A55">
        <f>ROW(Source!A62)</f>
        <v>62</v>
      </c>
      <c r="B55">
        <v>34649576</v>
      </c>
      <c r="C55">
        <v>34649710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262</v>
      </c>
      <c r="J55" t="s">
        <v>263</v>
      </c>
      <c r="K55" t="s">
        <v>264</v>
      </c>
      <c r="L55">
        <v>1368</v>
      </c>
      <c r="N55">
        <v>1011</v>
      </c>
      <c r="O55" t="s">
        <v>265</v>
      </c>
      <c r="P55" t="s">
        <v>265</v>
      </c>
      <c r="Q55">
        <v>1</v>
      </c>
      <c r="W55">
        <v>0</v>
      </c>
      <c r="X55">
        <v>-1718674368</v>
      </c>
      <c r="Y55">
        <v>0.03</v>
      </c>
      <c r="AA55">
        <v>0</v>
      </c>
      <c r="AB55">
        <v>111.99</v>
      </c>
      <c r="AC55">
        <v>13.5</v>
      </c>
      <c r="AD55">
        <v>0</v>
      </c>
      <c r="AE55">
        <v>0</v>
      </c>
      <c r="AF55">
        <v>111.99</v>
      </c>
      <c r="AG55">
        <v>13.5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0.03</v>
      </c>
      <c r="AU55" t="s">
        <v>6</v>
      </c>
      <c r="AV55">
        <v>0</v>
      </c>
      <c r="AW55">
        <v>2</v>
      </c>
      <c r="AX55">
        <v>34649722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Y55*Source!I62</f>
        <v>2.9999999999999997E-4</v>
      </c>
      <c r="CY55">
        <f>AB55</f>
        <v>111.99</v>
      </c>
      <c r="CZ55">
        <f>AF55</f>
        <v>111.99</v>
      </c>
      <c r="DA55">
        <f>AJ55</f>
        <v>1</v>
      </c>
      <c r="DB55">
        <v>0</v>
      </c>
    </row>
    <row r="56" spans="1:106" x14ac:dyDescent="0.2">
      <c r="A56">
        <f>ROW(Source!A62)</f>
        <v>62</v>
      </c>
      <c r="B56">
        <v>34649576</v>
      </c>
      <c r="C56">
        <v>34649710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266</v>
      </c>
      <c r="J56" t="s">
        <v>267</v>
      </c>
      <c r="K56" t="s">
        <v>268</v>
      </c>
      <c r="L56">
        <v>1368</v>
      </c>
      <c r="N56">
        <v>1011</v>
      </c>
      <c r="O56" t="s">
        <v>265</v>
      </c>
      <c r="P56" t="s">
        <v>265</v>
      </c>
      <c r="Q56">
        <v>1</v>
      </c>
      <c r="W56">
        <v>0</v>
      </c>
      <c r="X56">
        <v>1372534845</v>
      </c>
      <c r="Y56">
        <v>0.02</v>
      </c>
      <c r="AA56">
        <v>0</v>
      </c>
      <c r="AB56">
        <v>65.709999999999994</v>
      </c>
      <c r="AC56">
        <v>11.6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0.02</v>
      </c>
      <c r="AU56" t="s">
        <v>6</v>
      </c>
      <c r="AV56">
        <v>0</v>
      </c>
      <c r="AW56">
        <v>2</v>
      </c>
      <c r="AX56">
        <v>34649723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Y56*Source!I62</f>
        <v>2.0000000000000001E-4</v>
      </c>
      <c r="CY56">
        <f>AB56</f>
        <v>65.709999999999994</v>
      </c>
      <c r="CZ56">
        <f>AF56</f>
        <v>65.709999999999994</v>
      </c>
      <c r="DA56">
        <f>AJ56</f>
        <v>1</v>
      </c>
      <c r="DB56">
        <v>0</v>
      </c>
    </row>
    <row r="57" spans="1:106" x14ac:dyDescent="0.2">
      <c r="A57">
        <f>ROW(Source!A62)</f>
        <v>62</v>
      </c>
      <c r="B57">
        <v>34649576</v>
      </c>
      <c r="C57">
        <v>34649710</v>
      </c>
      <c r="D57">
        <v>31446697</v>
      </c>
      <c r="E57">
        <v>1</v>
      </c>
      <c r="F57">
        <v>1</v>
      </c>
      <c r="G57">
        <v>1</v>
      </c>
      <c r="H57">
        <v>3</v>
      </c>
      <c r="I57" t="s">
        <v>117</v>
      </c>
      <c r="J57" t="s">
        <v>119</v>
      </c>
      <c r="K57" t="s">
        <v>118</v>
      </c>
      <c r="L57">
        <v>1825</v>
      </c>
      <c r="N57">
        <v>1013</v>
      </c>
      <c r="O57" t="s">
        <v>14</v>
      </c>
      <c r="P57" t="s">
        <v>14</v>
      </c>
      <c r="Q57">
        <v>1</v>
      </c>
      <c r="W57">
        <v>0</v>
      </c>
      <c r="X57">
        <v>1328030164</v>
      </c>
      <c r="Y57">
        <v>100</v>
      </c>
      <c r="AA57">
        <v>281.2</v>
      </c>
      <c r="AB57">
        <v>0</v>
      </c>
      <c r="AC57">
        <v>0</v>
      </c>
      <c r="AD57">
        <v>0</v>
      </c>
      <c r="AE57">
        <v>281.2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S57" t="s">
        <v>6</v>
      </c>
      <c r="AT57">
        <v>100</v>
      </c>
      <c r="AU57" t="s">
        <v>6</v>
      </c>
      <c r="AV57">
        <v>0</v>
      </c>
      <c r="AW57">
        <v>2</v>
      </c>
      <c r="AX57">
        <v>34649724</v>
      </c>
      <c r="AY57">
        <v>2</v>
      </c>
      <c r="AZ57">
        <v>22528</v>
      </c>
      <c r="BA57">
        <v>57</v>
      </c>
      <c r="BB57">
        <v>3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Y57*Source!I62</f>
        <v>1</v>
      </c>
      <c r="CY57">
        <f>AA57</f>
        <v>281.2</v>
      </c>
      <c r="CZ57">
        <f>AE57</f>
        <v>281.2</v>
      </c>
      <c r="DA57">
        <f>AI57</f>
        <v>1</v>
      </c>
      <c r="DB57">
        <v>0</v>
      </c>
    </row>
    <row r="58" spans="1:106" x14ac:dyDescent="0.2">
      <c r="A58">
        <f>ROW(Source!A62)</f>
        <v>62</v>
      </c>
      <c r="B58">
        <v>34649576</v>
      </c>
      <c r="C58">
        <v>34649710</v>
      </c>
      <c r="D58">
        <v>31449183</v>
      </c>
      <c r="E58">
        <v>1</v>
      </c>
      <c r="F58">
        <v>1</v>
      </c>
      <c r="G58">
        <v>1</v>
      </c>
      <c r="H58">
        <v>3</v>
      </c>
      <c r="I58" t="s">
        <v>122</v>
      </c>
      <c r="J58" t="s">
        <v>124</v>
      </c>
      <c r="K58" t="s">
        <v>123</v>
      </c>
      <c r="L58">
        <v>1355</v>
      </c>
      <c r="N58">
        <v>1010</v>
      </c>
      <c r="O58" t="s">
        <v>103</v>
      </c>
      <c r="P58" t="s">
        <v>103</v>
      </c>
      <c r="Q58">
        <v>100</v>
      </c>
      <c r="W58">
        <v>0</v>
      </c>
      <c r="X58">
        <v>1794244060</v>
      </c>
      <c r="Y58">
        <v>0</v>
      </c>
      <c r="AA58">
        <v>86</v>
      </c>
      <c r="AB58">
        <v>0</v>
      </c>
      <c r="AC58">
        <v>0</v>
      </c>
      <c r="AD58">
        <v>0</v>
      </c>
      <c r="AE58">
        <v>86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0</v>
      </c>
      <c r="AU58" t="s">
        <v>6</v>
      </c>
      <c r="AV58">
        <v>0</v>
      </c>
      <c r="AW58">
        <v>2</v>
      </c>
      <c r="AX58">
        <v>34649725</v>
      </c>
      <c r="AY58">
        <v>1</v>
      </c>
      <c r="AZ58">
        <v>6144</v>
      </c>
      <c r="BA58">
        <v>58</v>
      </c>
      <c r="BB58">
        <v>3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Y58*Source!I62</f>
        <v>0</v>
      </c>
      <c r="CY58">
        <f>AA58</f>
        <v>86</v>
      </c>
      <c r="CZ58">
        <f>AE58</f>
        <v>86</v>
      </c>
      <c r="DA58">
        <f>AI58</f>
        <v>1</v>
      </c>
      <c r="DB58">
        <v>0</v>
      </c>
    </row>
    <row r="59" spans="1:106" x14ac:dyDescent="0.2">
      <c r="A59">
        <f>ROW(Source!A62)</f>
        <v>62</v>
      </c>
      <c r="B59">
        <v>34649576</v>
      </c>
      <c r="C59">
        <v>34649710</v>
      </c>
      <c r="D59">
        <v>31449543</v>
      </c>
      <c r="E59">
        <v>1</v>
      </c>
      <c r="F59">
        <v>1</v>
      </c>
      <c r="G59">
        <v>1</v>
      </c>
      <c r="H59">
        <v>3</v>
      </c>
      <c r="I59" t="s">
        <v>126</v>
      </c>
      <c r="J59" t="s">
        <v>128</v>
      </c>
      <c r="K59" t="s">
        <v>127</v>
      </c>
      <c r="L59">
        <v>1348</v>
      </c>
      <c r="N59">
        <v>1009</v>
      </c>
      <c r="O59" t="s">
        <v>98</v>
      </c>
      <c r="P59" t="s">
        <v>98</v>
      </c>
      <c r="Q59">
        <v>1000</v>
      </c>
      <c r="W59">
        <v>0</v>
      </c>
      <c r="X59">
        <v>797358079</v>
      </c>
      <c r="Y59">
        <v>0</v>
      </c>
      <c r="AA59">
        <v>29800</v>
      </c>
      <c r="AB59">
        <v>0</v>
      </c>
      <c r="AC59">
        <v>0</v>
      </c>
      <c r="AD59">
        <v>0</v>
      </c>
      <c r="AE59">
        <v>29800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0</v>
      </c>
      <c r="AU59" t="s">
        <v>6</v>
      </c>
      <c r="AV59">
        <v>0</v>
      </c>
      <c r="AW59">
        <v>2</v>
      </c>
      <c r="AX59">
        <v>34649726</v>
      </c>
      <c r="AY59">
        <v>1</v>
      </c>
      <c r="AZ59">
        <v>6144</v>
      </c>
      <c r="BA59">
        <v>59</v>
      </c>
      <c r="BB59">
        <v>3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Y59*Source!I62</f>
        <v>0</v>
      </c>
      <c r="CY59">
        <f>AA59</f>
        <v>29800</v>
      </c>
      <c r="CZ59">
        <f>AE59</f>
        <v>29800</v>
      </c>
      <c r="DA59">
        <f>AI59</f>
        <v>1</v>
      </c>
      <c r="DB59">
        <v>0</v>
      </c>
    </row>
    <row r="60" spans="1:106" x14ac:dyDescent="0.2">
      <c r="A60">
        <f>ROW(Source!A62)</f>
        <v>62</v>
      </c>
      <c r="B60">
        <v>34649576</v>
      </c>
      <c r="C60">
        <v>34649710</v>
      </c>
      <c r="D60">
        <v>31449547</v>
      </c>
      <c r="E60">
        <v>1</v>
      </c>
      <c r="F60">
        <v>1</v>
      </c>
      <c r="G60">
        <v>1</v>
      </c>
      <c r="H60">
        <v>3</v>
      </c>
      <c r="I60" t="s">
        <v>130</v>
      </c>
      <c r="J60" t="s">
        <v>132</v>
      </c>
      <c r="K60" t="s">
        <v>131</v>
      </c>
      <c r="L60">
        <v>1348</v>
      </c>
      <c r="N60">
        <v>1009</v>
      </c>
      <c r="O60" t="s">
        <v>98</v>
      </c>
      <c r="P60" t="s">
        <v>98</v>
      </c>
      <c r="Q60">
        <v>1000</v>
      </c>
      <c r="W60">
        <v>0</v>
      </c>
      <c r="X60">
        <v>-1755229539</v>
      </c>
      <c r="Y60">
        <v>0</v>
      </c>
      <c r="AA60">
        <v>12430</v>
      </c>
      <c r="AB60">
        <v>0</v>
      </c>
      <c r="AC60">
        <v>0</v>
      </c>
      <c r="AD60">
        <v>0</v>
      </c>
      <c r="AE60">
        <v>12430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34649727</v>
      </c>
      <c r="AY60">
        <v>1</v>
      </c>
      <c r="AZ60">
        <v>6144</v>
      </c>
      <c r="BA60">
        <v>60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Y60*Source!I62</f>
        <v>0</v>
      </c>
      <c r="CY60">
        <f>AA60</f>
        <v>12430</v>
      </c>
      <c r="CZ60">
        <f>AE60</f>
        <v>12430</v>
      </c>
      <c r="DA60">
        <f>AI60</f>
        <v>1</v>
      </c>
      <c r="DB60">
        <v>0</v>
      </c>
    </row>
    <row r="61" spans="1:106" x14ac:dyDescent="0.2">
      <c r="A61">
        <f>ROW(Source!A62)</f>
        <v>62</v>
      </c>
      <c r="B61">
        <v>34649576</v>
      </c>
      <c r="C61">
        <v>34649710</v>
      </c>
      <c r="D61">
        <v>31443668</v>
      </c>
      <c r="E61">
        <v>17</v>
      </c>
      <c r="F61">
        <v>1</v>
      </c>
      <c r="G61">
        <v>1</v>
      </c>
      <c r="H61">
        <v>3</v>
      </c>
      <c r="I61" t="s">
        <v>69</v>
      </c>
      <c r="J61" t="s">
        <v>6</v>
      </c>
      <c r="K61" t="s">
        <v>70</v>
      </c>
      <c r="L61">
        <v>1374</v>
      </c>
      <c r="N61">
        <v>1013</v>
      </c>
      <c r="O61" t="s">
        <v>71</v>
      </c>
      <c r="P61" t="s">
        <v>71</v>
      </c>
      <c r="Q61">
        <v>1</v>
      </c>
      <c r="W61">
        <v>0</v>
      </c>
      <c r="X61">
        <v>-1731369543</v>
      </c>
      <c r="Y61">
        <v>0</v>
      </c>
      <c r="AA61">
        <v>1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34649728</v>
      </c>
      <c r="AY61">
        <v>1</v>
      </c>
      <c r="AZ61">
        <v>6144</v>
      </c>
      <c r="BA61">
        <v>61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Y61*Source!I62</f>
        <v>0</v>
      </c>
      <c r="CY61">
        <f>AA61</f>
        <v>1</v>
      </c>
      <c r="CZ61">
        <f>AE61</f>
        <v>1</v>
      </c>
      <c r="DA61">
        <f>AI61</f>
        <v>1</v>
      </c>
      <c r="DB61">
        <v>0</v>
      </c>
    </row>
    <row r="62" spans="1:106" x14ac:dyDescent="0.2">
      <c r="A62">
        <f>ROW(Source!A63)</f>
        <v>63</v>
      </c>
      <c r="B62">
        <v>34649577</v>
      </c>
      <c r="C62">
        <v>34649710</v>
      </c>
      <c r="D62">
        <v>31725395</v>
      </c>
      <c r="E62">
        <v>1</v>
      </c>
      <c r="F62">
        <v>1</v>
      </c>
      <c r="G62">
        <v>1</v>
      </c>
      <c r="H62">
        <v>1</v>
      </c>
      <c r="I62" t="s">
        <v>269</v>
      </c>
      <c r="J62" t="s">
        <v>6</v>
      </c>
      <c r="K62" t="s">
        <v>270</v>
      </c>
      <c r="L62">
        <v>1191</v>
      </c>
      <c r="N62">
        <v>1013</v>
      </c>
      <c r="O62" t="s">
        <v>259</v>
      </c>
      <c r="P62" t="s">
        <v>259</v>
      </c>
      <c r="Q62">
        <v>1</v>
      </c>
      <c r="W62">
        <v>0</v>
      </c>
      <c r="X62">
        <v>912892513</v>
      </c>
      <c r="Y62">
        <v>34.56</v>
      </c>
      <c r="AA62">
        <v>0</v>
      </c>
      <c r="AB62">
        <v>0</v>
      </c>
      <c r="AC62">
        <v>0</v>
      </c>
      <c r="AD62">
        <v>181.54</v>
      </c>
      <c r="AE62">
        <v>0</v>
      </c>
      <c r="AF62">
        <v>0</v>
      </c>
      <c r="AG62">
        <v>0</v>
      </c>
      <c r="AH62">
        <v>9.92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6</v>
      </c>
      <c r="AT62">
        <v>34.56</v>
      </c>
      <c r="AU62" t="s">
        <v>6</v>
      </c>
      <c r="AV62">
        <v>1</v>
      </c>
      <c r="AW62">
        <v>2</v>
      </c>
      <c r="AX62">
        <v>34649720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Y62*Source!I63</f>
        <v>0.34560000000000002</v>
      </c>
      <c r="CY62">
        <f>AD62</f>
        <v>181.54</v>
      </c>
      <c r="CZ62">
        <f>AH62</f>
        <v>9.92</v>
      </c>
      <c r="DA62">
        <f>AL62</f>
        <v>18.3</v>
      </c>
      <c r="DB62">
        <v>0</v>
      </c>
    </row>
    <row r="63" spans="1:106" x14ac:dyDescent="0.2">
      <c r="A63">
        <f>ROW(Source!A63)</f>
        <v>63</v>
      </c>
      <c r="B63">
        <v>34649577</v>
      </c>
      <c r="C63">
        <v>34649710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260</v>
      </c>
      <c r="J63" t="s">
        <v>6</v>
      </c>
      <c r="K63" t="s">
        <v>261</v>
      </c>
      <c r="L63">
        <v>1191</v>
      </c>
      <c r="N63">
        <v>1013</v>
      </c>
      <c r="O63" t="s">
        <v>259</v>
      </c>
      <c r="P63" t="s">
        <v>259</v>
      </c>
      <c r="Q63">
        <v>1</v>
      </c>
      <c r="W63">
        <v>0</v>
      </c>
      <c r="X63">
        <v>-1417349443</v>
      </c>
      <c r="Y63">
        <v>0.05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18.3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0.05</v>
      </c>
      <c r="AU63" t="s">
        <v>6</v>
      </c>
      <c r="AV63">
        <v>2</v>
      </c>
      <c r="AW63">
        <v>2</v>
      </c>
      <c r="AX63">
        <v>34649721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Y63*Source!I63</f>
        <v>5.0000000000000001E-4</v>
      </c>
      <c r="CY63">
        <f>AD63</f>
        <v>0</v>
      </c>
      <c r="CZ63">
        <f>AH63</f>
        <v>0</v>
      </c>
      <c r="DA63">
        <f>AL63</f>
        <v>1</v>
      </c>
      <c r="DB63">
        <v>0</v>
      </c>
    </row>
    <row r="64" spans="1:106" x14ac:dyDescent="0.2">
      <c r="A64">
        <f>ROW(Source!A63)</f>
        <v>63</v>
      </c>
      <c r="B64">
        <v>34649577</v>
      </c>
      <c r="C64">
        <v>34649710</v>
      </c>
      <c r="D64">
        <v>31526753</v>
      </c>
      <c r="E64">
        <v>1</v>
      </c>
      <c r="F64">
        <v>1</v>
      </c>
      <c r="G64">
        <v>1</v>
      </c>
      <c r="H64">
        <v>2</v>
      </c>
      <c r="I64" t="s">
        <v>262</v>
      </c>
      <c r="J64" t="s">
        <v>263</v>
      </c>
      <c r="K64" t="s">
        <v>264</v>
      </c>
      <c r="L64">
        <v>1368</v>
      </c>
      <c r="N64">
        <v>1011</v>
      </c>
      <c r="O64" t="s">
        <v>265</v>
      </c>
      <c r="P64" t="s">
        <v>265</v>
      </c>
      <c r="Q64">
        <v>1</v>
      </c>
      <c r="W64">
        <v>0</v>
      </c>
      <c r="X64">
        <v>-1718674368</v>
      </c>
      <c r="Y64">
        <v>0.03</v>
      </c>
      <c r="AA64">
        <v>0</v>
      </c>
      <c r="AB64">
        <v>1399.88</v>
      </c>
      <c r="AC64">
        <v>247.05</v>
      </c>
      <c r="AD64">
        <v>0</v>
      </c>
      <c r="AE64">
        <v>0</v>
      </c>
      <c r="AF64">
        <v>111.99</v>
      </c>
      <c r="AG64">
        <v>13.5</v>
      </c>
      <c r="AH64">
        <v>0</v>
      </c>
      <c r="AI64">
        <v>1</v>
      </c>
      <c r="AJ64">
        <v>12.5</v>
      </c>
      <c r="AK64">
        <v>18.3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6</v>
      </c>
      <c r="AT64">
        <v>0.03</v>
      </c>
      <c r="AU64" t="s">
        <v>6</v>
      </c>
      <c r="AV64">
        <v>0</v>
      </c>
      <c r="AW64">
        <v>2</v>
      </c>
      <c r="AX64">
        <v>34649722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Y64*Source!I63</f>
        <v>2.9999999999999997E-4</v>
      </c>
      <c r="CY64">
        <f>AB64</f>
        <v>1399.88</v>
      </c>
      <c r="CZ64">
        <f>AF64</f>
        <v>111.99</v>
      </c>
      <c r="DA64">
        <f>AJ64</f>
        <v>12.5</v>
      </c>
      <c r="DB64">
        <v>0</v>
      </c>
    </row>
    <row r="65" spans="1:106" x14ac:dyDescent="0.2">
      <c r="A65">
        <f>ROW(Source!A63)</f>
        <v>63</v>
      </c>
      <c r="B65">
        <v>34649577</v>
      </c>
      <c r="C65">
        <v>34649710</v>
      </c>
      <c r="D65">
        <v>31528142</v>
      </c>
      <c r="E65">
        <v>1</v>
      </c>
      <c r="F65">
        <v>1</v>
      </c>
      <c r="G65">
        <v>1</v>
      </c>
      <c r="H65">
        <v>2</v>
      </c>
      <c r="I65" t="s">
        <v>266</v>
      </c>
      <c r="J65" t="s">
        <v>267</v>
      </c>
      <c r="K65" t="s">
        <v>268</v>
      </c>
      <c r="L65">
        <v>1368</v>
      </c>
      <c r="N65">
        <v>1011</v>
      </c>
      <c r="O65" t="s">
        <v>265</v>
      </c>
      <c r="P65" t="s">
        <v>265</v>
      </c>
      <c r="Q65">
        <v>1</v>
      </c>
      <c r="W65">
        <v>0</v>
      </c>
      <c r="X65">
        <v>1372534845</v>
      </c>
      <c r="Y65">
        <v>0.02</v>
      </c>
      <c r="AA65">
        <v>0</v>
      </c>
      <c r="AB65">
        <v>821.38</v>
      </c>
      <c r="AC65">
        <v>212.28</v>
      </c>
      <c r="AD65">
        <v>0</v>
      </c>
      <c r="AE65">
        <v>0</v>
      </c>
      <c r="AF65">
        <v>65.709999999999994</v>
      </c>
      <c r="AG65">
        <v>11.6</v>
      </c>
      <c r="AH65">
        <v>0</v>
      </c>
      <c r="AI65">
        <v>1</v>
      </c>
      <c r="AJ65">
        <v>12.5</v>
      </c>
      <c r="AK65">
        <v>18.3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0.02</v>
      </c>
      <c r="AU65" t="s">
        <v>6</v>
      </c>
      <c r="AV65">
        <v>0</v>
      </c>
      <c r="AW65">
        <v>2</v>
      </c>
      <c r="AX65">
        <v>34649723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Y65*Source!I63</f>
        <v>2.0000000000000001E-4</v>
      </c>
      <c r="CY65">
        <f>AB65</f>
        <v>821.38</v>
      </c>
      <c r="CZ65">
        <f>AF65</f>
        <v>65.709999999999994</v>
      </c>
      <c r="DA65">
        <f>AJ65</f>
        <v>12.5</v>
      </c>
      <c r="DB65">
        <v>0</v>
      </c>
    </row>
    <row r="66" spans="1:106" x14ac:dyDescent="0.2">
      <c r="A66">
        <f>ROW(Source!A63)</f>
        <v>63</v>
      </c>
      <c r="B66">
        <v>34649577</v>
      </c>
      <c r="C66">
        <v>34649710</v>
      </c>
      <c r="D66">
        <v>31446697</v>
      </c>
      <c r="E66">
        <v>1</v>
      </c>
      <c r="F66">
        <v>1</v>
      </c>
      <c r="G66">
        <v>1</v>
      </c>
      <c r="H66">
        <v>3</v>
      </c>
      <c r="I66" t="s">
        <v>117</v>
      </c>
      <c r="J66" t="s">
        <v>119</v>
      </c>
      <c r="K66" t="s">
        <v>118</v>
      </c>
      <c r="L66">
        <v>1825</v>
      </c>
      <c r="N66">
        <v>1013</v>
      </c>
      <c r="O66" t="s">
        <v>14</v>
      </c>
      <c r="P66" t="s">
        <v>14</v>
      </c>
      <c r="Q66">
        <v>1</v>
      </c>
      <c r="W66">
        <v>0</v>
      </c>
      <c r="X66">
        <v>1328030164</v>
      </c>
      <c r="Y66">
        <v>100</v>
      </c>
      <c r="AA66">
        <v>2109</v>
      </c>
      <c r="AB66">
        <v>0</v>
      </c>
      <c r="AC66">
        <v>0</v>
      </c>
      <c r="AD66">
        <v>0</v>
      </c>
      <c r="AE66">
        <v>281.2</v>
      </c>
      <c r="AF66">
        <v>0</v>
      </c>
      <c r="AG66">
        <v>0</v>
      </c>
      <c r="AH66">
        <v>0</v>
      </c>
      <c r="AI66">
        <v>7.5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100</v>
      </c>
      <c r="AU66" t="s">
        <v>6</v>
      </c>
      <c r="AV66">
        <v>0</v>
      </c>
      <c r="AW66">
        <v>2</v>
      </c>
      <c r="AX66">
        <v>34649724</v>
      </c>
      <c r="AY66">
        <v>2</v>
      </c>
      <c r="AZ66">
        <v>22528</v>
      </c>
      <c r="BA66">
        <v>66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Y66*Source!I63</f>
        <v>1</v>
      </c>
      <c r="CY66">
        <f>AA66</f>
        <v>2109</v>
      </c>
      <c r="CZ66">
        <f>AE66</f>
        <v>281.2</v>
      </c>
      <c r="DA66">
        <f>AI66</f>
        <v>7.5</v>
      </c>
      <c r="DB66">
        <v>0</v>
      </c>
    </row>
    <row r="67" spans="1:106" x14ac:dyDescent="0.2">
      <c r="A67">
        <f>ROW(Source!A63)</f>
        <v>63</v>
      </c>
      <c r="B67">
        <v>34649577</v>
      </c>
      <c r="C67">
        <v>34649710</v>
      </c>
      <c r="D67">
        <v>31449183</v>
      </c>
      <c r="E67">
        <v>1</v>
      </c>
      <c r="F67">
        <v>1</v>
      </c>
      <c r="G67">
        <v>1</v>
      </c>
      <c r="H67">
        <v>3</v>
      </c>
      <c r="I67" t="s">
        <v>122</v>
      </c>
      <c r="J67" t="s">
        <v>124</v>
      </c>
      <c r="K67" t="s">
        <v>123</v>
      </c>
      <c r="L67">
        <v>1355</v>
      </c>
      <c r="N67">
        <v>1010</v>
      </c>
      <c r="O67" t="s">
        <v>103</v>
      </c>
      <c r="P67" t="s">
        <v>103</v>
      </c>
      <c r="Q67">
        <v>100</v>
      </c>
      <c r="W67">
        <v>0</v>
      </c>
      <c r="X67">
        <v>1794244060</v>
      </c>
      <c r="Y67">
        <v>0</v>
      </c>
      <c r="AA67">
        <v>645</v>
      </c>
      <c r="AB67">
        <v>0</v>
      </c>
      <c r="AC67">
        <v>0</v>
      </c>
      <c r="AD67">
        <v>0</v>
      </c>
      <c r="AE67">
        <v>86</v>
      </c>
      <c r="AF67">
        <v>0</v>
      </c>
      <c r="AG67">
        <v>0</v>
      </c>
      <c r="AH67">
        <v>0</v>
      </c>
      <c r="AI67">
        <v>7.5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34649725</v>
      </c>
      <c r="AY67">
        <v>1</v>
      </c>
      <c r="AZ67">
        <v>6144</v>
      </c>
      <c r="BA67">
        <v>67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Y67*Source!I63</f>
        <v>0</v>
      </c>
      <c r="CY67">
        <f>AA67</f>
        <v>645</v>
      </c>
      <c r="CZ67">
        <f>AE67</f>
        <v>86</v>
      </c>
      <c r="DA67">
        <f>AI67</f>
        <v>7.5</v>
      </c>
      <c r="DB67">
        <v>0</v>
      </c>
    </row>
    <row r="68" spans="1:106" x14ac:dyDescent="0.2">
      <c r="A68">
        <f>ROW(Source!A63)</f>
        <v>63</v>
      </c>
      <c r="B68">
        <v>34649577</v>
      </c>
      <c r="C68">
        <v>34649710</v>
      </c>
      <c r="D68">
        <v>31449543</v>
      </c>
      <c r="E68">
        <v>1</v>
      </c>
      <c r="F68">
        <v>1</v>
      </c>
      <c r="G68">
        <v>1</v>
      </c>
      <c r="H68">
        <v>3</v>
      </c>
      <c r="I68" t="s">
        <v>126</v>
      </c>
      <c r="J68" t="s">
        <v>128</v>
      </c>
      <c r="K68" t="s">
        <v>127</v>
      </c>
      <c r="L68">
        <v>1348</v>
      </c>
      <c r="N68">
        <v>1009</v>
      </c>
      <c r="O68" t="s">
        <v>98</v>
      </c>
      <c r="P68" t="s">
        <v>98</v>
      </c>
      <c r="Q68">
        <v>1000</v>
      </c>
      <c r="W68">
        <v>0</v>
      </c>
      <c r="X68">
        <v>797358079</v>
      </c>
      <c r="Y68">
        <v>0</v>
      </c>
      <c r="AA68">
        <v>223500</v>
      </c>
      <c r="AB68">
        <v>0</v>
      </c>
      <c r="AC68">
        <v>0</v>
      </c>
      <c r="AD68">
        <v>0</v>
      </c>
      <c r="AE68">
        <v>29800</v>
      </c>
      <c r="AF68">
        <v>0</v>
      </c>
      <c r="AG68">
        <v>0</v>
      </c>
      <c r="AH68">
        <v>0</v>
      </c>
      <c r="AI68">
        <v>7.5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34649726</v>
      </c>
      <c r="AY68">
        <v>1</v>
      </c>
      <c r="AZ68">
        <v>6144</v>
      </c>
      <c r="BA68">
        <v>68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Y68*Source!I63</f>
        <v>0</v>
      </c>
      <c r="CY68">
        <f>AA68</f>
        <v>223500</v>
      </c>
      <c r="CZ68">
        <f>AE68</f>
        <v>29800</v>
      </c>
      <c r="DA68">
        <f>AI68</f>
        <v>7.5</v>
      </c>
      <c r="DB68">
        <v>0</v>
      </c>
    </row>
    <row r="69" spans="1:106" x14ac:dyDescent="0.2">
      <c r="A69">
        <f>ROW(Source!A63)</f>
        <v>63</v>
      </c>
      <c r="B69">
        <v>34649577</v>
      </c>
      <c r="C69">
        <v>34649710</v>
      </c>
      <c r="D69">
        <v>31449547</v>
      </c>
      <c r="E69">
        <v>1</v>
      </c>
      <c r="F69">
        <v>1</v>
      </c>
      <c r="G69">
        <v>1</v>
      </c>
      <c r="H69">
        <v>3</v>
      </c>
      <c r="I69" t="s">
        <v>130</v>
      </c>
      <c r="J69" t="s">
        <v>132</v>
      </c>
      <c r="K69" t="s">
        <v>131</v>
      </c>
      <c r="L69">
        <v>1348</v>
      </c>
      <c r="N69">
        <v>1009</v>
      </c>
      <c r="O69" t="s">
        <v>98</v>
      </c>
      <c r="P69" t="s">
        <v>98</v>
      </c>
      <c r="Q69">
        <v>1000</v>
      </c>
      <c r="W69">
        <v>0</v>
      </c>
      <c r="X69">
        <v>-1755229539</v>
      </c>
      <c r="Y69">
        <v>0</v>
      </c>
      <c r="AA69">
        <v>93225</v>
      </c>
      <c r="AB69">
        <v>0</v>
      </c>
      <c r="AC69">
        <v>0</v>
      </c>
      <c r="AD69">
        <v>0</v>
      </c>
      <c r="AE69">
        <v>12430</v>
      </c>
      <c r="AF69">
        <v>0</v>
      </c>
      <c r="AG69">
        <v>0</v>
      </c>
      <c r="AH69">
        <v>0</v>
      </c>
      <c r="AI69">
        <v>7.5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34649727</v>
      </c>
      <c r="AY69">
        <v>1</v>
      </c>
      <c r="AZ69">
        <v>6144</v>
      </c>
      <c r="BA69">
        <v>69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Y69*Source!I63</f>
        <v>0</v>
      </c>
      <c r="CY69">
        <f>AA69</f>
        <v>93225</v>
      </c>
      <c r="CZ69">
        <f>AE69</f>
        <v>12430</v>
      </c>
      <c r="DA69">
        <f>AI69</f>
        <v>7.5</v>
      </c>
      <c r="DB69">
        <v>0</v>
      </c>
    </row>
    <row r="70" spans="1:106" x14ac:dyDescent="0.2">
      <c r="A70">
        <f>ROW(Source!A63)</f>
        <v>63</v>
      </c>
      <c r="B70">
        <v>34649577</v>
      </c>
      <c r="C70">
        <v>34649710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69</v>
      </c>
      <c r="J70" t="s">
        <v>6</v>
      </c>
      <c r="K70" t="s">
        <v>70</v>
      </c>
      <c r="L70">
        <v>1374</v>
      </c>
      <c r="N70">
        <v>1013</v>
      </c>
      <c r="O70" t="s">
        <v>71</v>
      </c>
      <c r="P70" t="s">
        <v>71</v>
      </c>
      <c r="Q70">
        <v>1</v>
      </c>
      <c r="W70">
        <v>0</v>
      </c>
      <c r="X70">
        <v>-1731369543</v>
      </c>
      <c r="Y70">
        <v>0</v>
      </c>
      <c r="AA70">
        <v>7.5</v>
      </c>
      <c r="AB70">
        <v>0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34649728</v>
      </c>
      <c r="AY70">
        <v>1</v>
      </c>
      <c r="AZ70">
        <v>6144</v>
      </c>
      <c r="BA70">
        <v>70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Y70*Source!I63</f>
        <v>0</v>
      </c>
      <c r="CY70">
        <f>AA70</f>
        <v>7.5</v>
      </c>
      <c r="CZ70">
        <f>AE70</f>
        <v>1</v>
      </c>
      <c r="DA70">
        <f>AI70</f>
        <v>7.5</v>
      </c>
      <c r="DB70">
        <v>0</v>
      </c>
    </row>
    <row r="71" spans="1:106" x14ac:dyDescent="0.2">
      <c r="A71">
        <f>ROW(Source!A74)</f>
        <v>74</v>
      </c>
      <c r="B71">
        <v>34649576</v>
      </c>
      <c r="C71">
        <v>34649734</v>
      </c>
      <c r="D71">
        <v>32163921</v>
      </c>
      <c r="E71">
        <v>1</v>
      </c>
      <c r="F71">
        <v>1</v>
      </c>
      <c r="G71">
        <v>1</v>
      </c>
      <c r="H71">
        <v>1</v>
      </c>
      <c r="I71" t="s">
        <v>278</v>
      </c>
      <c r="J71" t="s">
        <v>6</v>
      </c>
      <c r="K71" t="s">
        <v>279</v>
      </c>
      <c r="L71">
        <v>1191</v>
      </c>
      <c r="N71">
        <v>1013</v>
      </c>
      <c r="O71" t="s">
        <v>259</v>
      </c>
      <c r="P71" t="s">
        <v>259</v>
      </c>
      <c r="Q71">
        <v>1</v>
      </c>
      <c r="W71">
        <v>0</v>
      </c>
      <c r="X71">
        <v>1688654847</v>
      </c>
      <c r="Y71">
        <v>12.55</v>
      </c>
      <c r="AA71">
        <v>0</v>
      </c>
      <c r="AB71">
        <v>0</v>
      </c>
      <c r="AC71">
        <v>0</v>
      </c>
      <c r="AD71">
        <v>10.210000000000001</v>
      </c>
      <c r="AE71">
        <v>0</v>
      </c>
      <c r="AF71">
        <v>0</v>
      </c>
      <c r="AG71">
        <v>0</v>
      </c>
      <c r="AH71">
        <v>10.210000000000001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6</v>
      </c>
      <c r="AT71">
        <v>12.55</v>
      </c>
      <c r="AU71" t="s">
        <v>6</v>
      </c>
      <c r="AV71">
        <v>1</v>
      </c>
      <c r="AW71">
        <v>2</v>
      </c>
      <c r="AX71">
        <v>34649740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Y71*Source!I74</f>
        <v>16.691500000000001</v>
      </c>
      <c r="CY71">
        <f t="shared" ref="CY71:CY80" si="6">AD71</f>
        <v>10.210000000000001</v>
      </c>
      <c r="CZ71">
        <f t="shared" ref="CZ71:CZ80" si="7">AH71</f>
        <v>10.210000000000001</v>
      </c>
      <c r="DA71">
        <f t="shared" ref="DA71:DA80" si="8">AL71</f>
        <v>1</v>
      </c>
      <c r="DB71">
        <v>0</v>
      </c>
    </row>
    <row r="72" spans="1:106" x14ac:dyDescent="0.2">
      <c r="A72">
        <f>ROW(Source!A74)</f>
        <v>74</v>
      </c>
      <c r="B72">
        <v>34649576</v>
      </c>
      <c r="C72">
        <v>34649734</v>
      </c>
      <c r="D72">
        <v>32159941</v>
      </c>
      <c r="E72">
        <v>1</v>
      </c>
      <c r="F72">
        <v>1</v>
      </c>
      <c r="G72">
        <v>1</v>
      </c>
      <c r="H72">
        <v>1</v>
      </c>
      <c r="I72" t="s">
        <v>280</v>
      </c>
      <c r="J72" t="s">
        <v>6</v>
      </c>
      <c r="K72" t="s">
        <v>281</v>
      </c>
      <c r="L72">
        <v>1191</v>
      </c>
      <c r="N72">
        <v>1013</v>
      </c>
      <c r="O72" t="s">
        <v>259</v>
      </c>
      <c r="P72" t="s">
        <v>259</v>
      </c>
      <c r="Q72">
        <v>1</v>
      </c>
      <c r="W72">
        <v>0</v>
      </c>
      <c r="X72">
        <v>1675274105</v>
      </c>
      <c r="Y72">
        <v>25.1</v>
      </c>
      <c r="AA72">
        <v>0</v>
      </c>
      <c r="AB72">
        <v>0</v>
      </c>
      <c r="AC72">
        <v>0</v>
      </c>
      <c r="AD72">
        <v>16.93</v>
      </c>
      <c r="AE72">
        <v>0</v>
      </c>
      <c r="AF72">
        <v>0</v>
      </c>
      <c r="AG72">
        <v>0</v>
      </c>
      <c r="AH72">
        <v>16.93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6</v>
      </c>
      <c r="AT72">
        <v>25.1</v>
      </c>
      <c r="AU72" t="s">
        <v>6</v>
      </c>
      <c r="AV72">
        <v>1</v>
      </c>
      <c r="AW72">
        <v>2</v>
      </c>
      <c r="AX72">
        <v>34649741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Y72*Source!I74</f>
        <v>33.383000000000003</v>
      </c>
      <c r="CY72">
        <f t="shared" si="6"/>
        <v>16.93</v>
      </c>
      <c r="CZ72">
        <f t="shared" si="7"/>
        <v>16.93</v>
      </c>
      <c r="DA72">
        <f t="shared" si="8"/>
        <v>1</v>
      </c>
      <c r="DB72">
        <v>0</v>
      </c>
    </row>
    <row r="73" spans="1:106" x14ac:dyDescent="0.2">
      <c r="A73">
        <f>ROW(Source!A74)</f>
        <v>74</v>
      </c>
      <c r="B73">
        <v>34649576</v>
      </c>
      <c r="C73">
        <v>34649734</v>
      </c>
      <c r="D73">
        <v>32000304</v>
      </c>
      <c r="E73">
        <v>1</v>
      </c>
      <c r="F73">
        <v>1</v>
      </c>
      <c r="G73">
        <v>1</v>
      </c>
      <c r="H73">
        <v>1</v>
      </c>
      <c r="I73" t="s">
        <v>282</v>
      </c>
      <c r="J73" t="s">
        <v>6</v>
      </c>
      <c r="K73" t="s">
        <v>283</v>
      </c>
      <c r="L73">
        <v>1191</v>
      </c>
      <c r="N73">
        <v>1013</v>
      </c>
      <c r="O73" t="s">
        <v>259</v>
      </c>
      <c r="P73" t="s">
        <v>259</v>
      </c>
      <c r="Q73">
        <v>1</v>
      </c>
      <c r="W73">
        <v>0</v>
      </c>
      <c r="X73">
        <v>-1481893445</v>
      </c>
      <c r="Y73">
        <v>50.2</v>
      </c>
      <c r="AA73">
        <v>0</v>
      </c>
      <c r="AB73">
        <v>0</v>
      </c>
      <c r="AC73">
        <v>0</v>
      </c>
      <c r="AD73">
        <v>15.49</v>
      </c>
      <c r="AE73">
        <v>0</v>
      </c>
      <c r="AF73">
        <v>0</v>
      </c>
      <c r="AG73">
        <v>0</v>
      </c>
      <c r="AH73">
        <v>15.49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6</v>
      </c>
      <c r="AT73">
        <v>50.2</v>
      </c>
      <c r="AU73" t="s">
        <v>6</v>
      </c>
      <c r="AV73">
        <v>1</v>
      </c>
      <c r="AW73">
        <v>2</v>
      </c>
      <c r="AX73">
        <v>34649742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Y73*Source!I74</f>
        <v>66.766000000000005</v>
      </c>
      <c r="CY73">
        <f t="shared" si="6"/>
        <v>15.49</v>
      </c>
      <c r="CZ73">
        <f t="shared" si="7"/>
        <v>15.49</v>
      </c>
      <c r="DA73">
        <f t="shared" si="8"/>
        <v>1</v>
      </c>
      <c r="DB73">
        <v>0</v>
      </c>
    </row>
    <row r="74" spans="1:106" x14ac:dyDescent="0.2">
      <c r="A74">
        <f>ROW(Source!A74)</f>
        <v>74</v>
      </c>
      <c r="B74">
        <v>34649576</v>
      </c>
      <c r="C74">
        <v>34649734</v>
      </c>
      <c r="D74">
        <v>32003081</v>
      </c>
      <c r="E74">
        <v>1</v>
      </c>
      <c r="F74">
        <v>1</v>
      </c>
      <c r="G74">
        <v>1</v>
      </c>
      <c r="H74">
        <v>1</v>
      </c>
      <c r="I74" t="s">
        <v>284</v>
      </c>
      <c r="J74" t="s">
        <v>6</v>
      </c>
      <c r="K74" t="s">
        <v>285</v>
      </c>
      <c r="L74">
        <v>1191</v>
      </c>
      <c r="N74">
        <v>1013</v>
      </c>
      <c r="O74" t="s">
        <v>259</v>
      </c>
      <c r="P74" t="s">
        <v>259</v>
      </c>
      <c r="Q74">
        <v>1</v>
      </c>
      <c r="W74">
        <v>0</v>
      </c>
      <c r="X74">
        <v>1658205574</v>
      </c>
      <c r="Y74">
        <v>112.95</v>
      </c>
      <c r="AA74">
        <v>0</v>
      </c>
      <c r="AB74">
        <v>0</v>
      </c>
      <c r="AC74">
        <v>0</v>
      </c>
      <c r="AD74">
        <v>14.09</v>
      </c>
      <c r="AE74">
        <v>0</v>
      </c>
      <c r="AF74">
        <v>0</v>
      </c>
      <c r="AG74">
        <v>0</v>
      </c>
      <c r="AH74">
        <v>14.09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112.95</v>
      </c>
      <c r="AU74" t="s">
        <v>6</v>
      </c>
      <c r="AV74">
        <v>1</v>
      </c>
      <c r="AW74">
        <v>2</v>
      </c>
      <c r="AX74">
        <v>34649743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Y74*Source!I74</f>
        <v>150.2235</v>
      </c>
      <c r="CY74">
        <f t="shared" si="6"/>
        <v>14.09</v>
      </c>
      <c r="CZ74">
        <f t="shared" si="7"/>
        <v>14.09</v>
      </c>
      <c r="DA74">
        <f t="shared" si="8"/>
        <v>1</v>
      </c>
      <c r="DB74">
        <v>0</v>
      </c>
    </row>
    <row r="75" spans="1:106" x14ac:dyDescent="0.2">
      <c r="A75">
        <f>ROW(Source!A74)</f>
        <v>74</v>
      </c>
      <c r="B75">
        <v>34649576</v>
      </c>
      <c r="C75">
        <v>34649734</v>
      </c>
      <c r="D75">
        <v>32159989</v>
      </c>
      <c r="E75">
        <v>1</v>
      </c>
      <c r="F75">
        <v>1</v>
      </c>
      <c r="G75">
        <v>1</v>
      </c>
      <c r="H75">
        <v>1</v>
      </c>
      <c r="I75" t="s">
        <v>286</v>
      </c>
      <c r="J75" t="s">
        <v>6</v>
      </c>
      <c r="K75" t="s">
        <v>287</v>
      </c>
      <c r="L75">
        <v>1191</v>
      </c>
      <c r="N75">
        <v>1013</v>
      </c>
      <c r="O75" t="s">
        <v>259</v>
      </c>
      <c r="P75" t="s">
        <v>259</v>
      </c>
      <c r="Q75">
        <v>1</v>
      </c>
      <c r="W75">
        <v>0</v>
      </c>
      <c r="X75">
        <v>848708738</v>
      </c>
      <c r="Y75">
        <v>50.2</v>
      </c>
      <c r="AA75">
        <v>0</v>
      </c>
      <c r="AB75">
        <v>0</v>
      </c>
      <c r="AC75">
        <v>0</v>
      </c>
      <c r="AD75">
        <v>12.69</v>
      </c>
      <c r="AE75">
        <v>0</v>
      </c>
      <c r="AF75">
        <v>0</v>
      </c>
      <c r="AG75">
        <v>0</v>
      </c>
      <c r="AH75">
        <v>12.69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6</v>
      </c>
      <c r="AT75">
        <v>50.2</v>
      </c>
      <c r="AU75" t="s">
        <v>6</v>
      </c>
      <c r="AV75">
        <v>1</v>
      </c>
      <c r="AW75">
        <v>2</v>
      </c>
      <c r="AX75">
        <v>34649744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Y75*Source!I74</f>
        <v>66.766000000000005</v>
      </c>
      <c r="CY75">
        <f t="shared" si="6"/>
        <v>12.69</v>
      </c>
      <c r="CZ75">
        <f t="shared" si="7"/>
        <v>12.69</v>
      </c>
      <c r="DA75">
        <f t="shared" si="8"/>
        <v>1</v>
      </c>
      <c r="DB75">
        <v>0</v>
      </c>
    </row>
    <row r="76" spans="1:106" x14ac:dyDescent="0.2">
      <c r="A76">
        <f>ROW(Source!A75)</f>
        <v>75</v>
      </c>
      <c r="B76">
        <v>34649577</v>
      </c>
      <c r="C76">
        <v>34649734</v>
      </c>
      <c r="D76">
        <v>32163921</v>
      </c>
      <c r="E76">
        <v>1</v>
      </c>
      <c r="F76">
        <v>1</v>
      </c>
      <c r="G76">
        <v>1</v>
      </c>
      <c r="H76">
        <v>1</v>
      </c>
      <c r="I76" t="s">
        <v>278</v>
      </c>
      <c r="J76" t="s">
        <v>6</v>
      </c>
      <c r="K76" t="s">
        <v>279</v>
      </c>
      <c r="L76">
        <v>1191</v>
      </c>
      <c r="N76">
        <v>1013</v>
      </c>
      <c r="O76" t="s">
        <v>259</v>
      </c>
      <c r="P76" t="s">
        <v>259</v>
      </c>
      <c r="Q76">
        <v>1</v>
      </c>
      <c r="W76">
        <v>0</v>
      </c>
      <c r="X76">
        <v>1688654847</v>
      </c>
      <c r="Y76">
        <v>12.55</v>
      </c>
      <c r="AA76">
        <v>0</v>
      </c>
      <c r="AB76">
        <v>0</v>
      </c>
      <c r="AC76">
        <v>0</v>
      </c>
      <c r="AD76">
        <v>186.84</v>
      </c>
      <c r="AE76">
        <v>0</v>
      </c>
      <c r="AF76">
        <v>0</v>
      </c>
      <c r="AG76">
        <v>0</v>
      </c>
      <c r="AH76">
        <v>10.210000000000001</v>
      </c>
      <c r="AI76">
        <v>1</v>
      </c>
      <c r="AJ76">
        <v>1</v>
      </c>
      <c r="AK76">
        <v>1</v>
      </c>
      <c r="AL76">
        <v>18.3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12.55</v>
      </c>
      <c r="AU76" t="s">
        <v>6</v>
      </c>
      <c r="AV76">
        <v>1</v>
      </c>
      <c r="AW76">
        <v>2</v>
      </c>
      <c r="AX76">
        <v>34649740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Y76*Source!I75</f>
        <v>16.691500000000001</v>
      </c>
      <c r="CY76">
        <f t="shared" si="6"/>
        <v>186.84</v>
      </c>
      <c r="CZ76">
        <f t="shared" si="7"/>
        <v>10.210000000000001</v>
      </c>
      <c r="DA76">
        <f t="shared" si="8"/>
        <v>18.3</v>
      </c>
      <c r="DB76">
        <v>0</v>
      </c>
    </row>
    <row r="77" spans="1:106" x14ac:dyDescent="0.2">
      <c r="A77">
        <f>ROW(Source!A75)</f>
        <v>75</v>
      </c>
      <c r="B77">
        <v>34649577</v>
      </c>
      <c r="C77">
        <v>34649734</v>
      </c>
      <c r="D77">
        <v>32159941</v>
      </c>
      <c r="E77">
        <v>1</v>
      </c>
      <c r="F77">
        <v>1</v>
      </c>
      <c r="G77">
        <v>1</v>
      </c>
      <c r="H77">
        <v>1</v>
      </c>
      <c r="I77" t="s">
        <v>280</v>
      </c>
      <c r="J77" t="s">
        <v>6</v>
      </c>
      <c r="K77" t="s">
        <v>281</v>
      </c>
      <c r="L77">
        <v>1191</v>
      </c>
      <c r="N77">
        <v>1013</v>
      </c>
      <c r="O77" t="s">
        <v>259</v>
      </c>
      <c r="P77" t="s">
        <v>259</v>
      </c>
      <c r="Q77">
        <v>1</v>
      </c>
      <c r="W77">
        <v>0</v>
      </c>
      <c r="X77">
        <v>1675274105</v>
      </c>
      <c r="Y77">
        <v>25.1</v>
      </c>
      <c r="AA77">
        <v>0</v>
      </c>
      <c r="AB77">
        <v>0</v>
      </c>
      <c r="AC77">
        <v>0</v>
      </c>
      <c r="AD77">
        <v>309.82</v>
      </c>
      <c r="AE77">
        <v>0</v>
      </c>
      <c r="AF77">
        <v>0</v>
      </c>
      <c r="AG77">
        <v>0</v>
      </c>
      <c r="AH77">
        <v>16.93</v>
      </c>
      <c r="AI77">
        <v>1</v>
      </c>
      <c r="AJ77">
        <v>1</v>
      </c>
      <c r="AK77">
        <v>1</v>
      </c>
      <c r="AL77">
        <v>18.3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6</v>
      </c>
      <c r="AT77">
        <v>25.1</v>
      </c>
      <c r="AU77" t="s">
        <v>6</v>
      </c>
      <c r="AV77">
        <v>1</v>
      </c>
      <c r="AW77">
        <v>2</v>
      </c>
      <c r="AX77">
        <v>34649741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Y77*Source!I75</f>
        <v>33.383000000000003</v>
      </c>
      <c r="CY77">
        <f t="shared" si="6"/>
        <v>309.82</v>
      </c>
      <c r="CZ77">
        <f t="shared" si="7"/>
        <v>16.93</v>
      </c>
      <c r="DA77">
        <f t="shared" si="8"/>
        <v>18.3</v>
      </c>
      <c r="DB77">
        <v>0</v>
      </c>
    </row>
    <row r="78" spans="1:106" x14ac:dyDescent="0.2">
      <c r="A78">
        <f>ROW(Source!A75)</f>
        <v>75</v>
      </c>
      <c r="B78">
        <v>34649577</v>
      </c>
      <c r="C78">
        <v>34649734</v>
      </c>
      <c r="D78">
        <v>32000304</v>
      </c>
      <c r="E78">
        <v>1</v>
      </c>
      <c r="F78">
        <v>1</v>
      </c>
      <c r="G78">
        <v>1</v>
      </c>
      <c r="H78">
        <v>1</v>
      </c>
      <c r="I78" t="s">
        <v>282</v>
      </c>
      <c r="J78" t="s">
        <v>6</v>
      </c>
      <c r="K78" t="s">
        <v>283</v>
      </c>
      <c r="L78">
        <v>1191</v>
      </c>
      <c r="N78">
        <v>1013</v>
      </c>
      <c r="O78" t="s">
        <v>259</v>
      </c>
      <c r="P78" t="s">
        <v>259</v>
      </c>
      <c r="Q78">
        <v>1</v>
      </c>
      <c r="W78">
        <v>0</v>
      </c>
      <c r="X78">
        <v>-1481893445</v>
      </c>
      <c r="Y78">
        <v>50.2</v>
      </c>
      <c r="AA78">
        <v>0</v>
      </c>
      <c r="AB78">
        <v>0</v>
      </c>
      <c r="AC78">
        <v>0</v>
      </c>
      <c r="AD78">
        <v>283.47000000000003</v>
      </c>
      <c r="AE78">
        <v>0</v>
      </c>
      <c r="AF78">
        <v>0</v>
      </c>
      <c r="AG78">
        <v>0</v>
      </c>
      <c r="AH78">
        <v>15.49</v>
      </c>
      <c r="AI78">
        <v>1</v>
      </c>
      <c r="AJ78">
        <v>1</v>
      </c>
      <c r="AK78">
        <v>1</v>
      </c>
      <c r="AL78">
        <v>18.3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6</v>
      </c>
      <c r="AT78">
        <v>50.2</v>
      </c>
      <c r="AU78" t="s">
        <v>6</v>
      </c>
      <c r="AV78">
        <v>1</v>
      </c>
      <c r="AW78">
        <v>2</v>
      </c>
      <c r="AX78">
        <v>34649742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Y78*Source!I75</f>
        <v>66.766000000000005</v>
      </c>
      <c r="CY78">
        <f t="shared" si="6"/>
        <v>283.47000000000003</v>
      </c>
      <c r="CZ78">
        <f t="shared" si="7"/>
        <v>15.49</v>
      </c>
      <c r="DA78">
        <f t="shared" si="8"/>
        <v>18.3</v>
      </c>
      <c r="DB78">
        <v>0</v>
      </c>
    </row>
    <row r="79" spans="1:106" x14ac:dyDescent="0.2">
      <c r="A79">
        <f>ROW(Source!A75)</f>
        <v>75</v>
      </c>
      <c r="B79">
        <v>34649577</v>
      </c>
      <c r="C79">
        <v>34649734</v>
      </c>
      <c r="D79">
        <v>32003081</v>
      </c>
      <c r="E79">
        <v>1</v>
      </c>
      <c r="F79">
        <v>1</v>
      </c>
      <c r="G79">
        <v>1</v>
      </c>
      <c r="H79">
        <v>1</v>
      </c>
      <c r="I79" t="s">
        <v>284</v>
      </c>
      <c r="J79" t="s">
        <v>6</v>
      </c>
      <c r="K79" t="s">
        <v>285</v>
      </c>
      <c r="L79">
        <v>1191</v>
      </c>
      <c r="N79">
        <v>1013</v>
      </c>
      <c r="O79" t="s">
        <v>259</v>
      </c>
      <c r="P79" t="s">
        <v>259</v>
      </c>
      <c r="Q79">
        <v>1</v>
      </c>
      <c r="W79">
        <v>0</v>
      </c>
      <c r="X79">
        <v>1658205574</v>
      </c>
      <c r="Y79">
        <v>112.95</v>
      </c>
      <c r="AA79">
        <v>0</v>
      </c>
      <c r="AB79">
        <v>0</v>
      </c>
      <c r="AC79">
        <v>0</v>
      </c>
      <c r="AD79">
        <v>257.85000000000002</v>
      </c>
      <c r="AE79">
        <v>0</v>
      </c>
      <c r="AF79">
        <v>0</v>
      </c>
      <c r="AG79">
        <v>0</v>
      </c>
      <c r="AH79">
        <v>14.09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112.95</v>
      </c>
      <c r="AU79" t="s">
        <v>6</v>
      </c>
      <c r="AV79">
        <v>1</v>
      </c>
      <c r="AW79">
        <v>2</v>
      </c>
      <c r="AX79">
        <v>34649743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Y79*Source!I75</f>
        <v>150.2235</v>
      </c>
      <c r="CY79">
        <f t="shared" si="6"/>
        <v>257.85000000000002</v>
      </c>
      <c r="CZ79">
        <f t="shared" si="7"/>
        <v>14.09</v>
      </c>
      <c r="DA79">
        <f t="shared" si="8"/>
        <v>18.3</v>
      </c>
      <c r="DB79">
        <v>0</v>
      </c>
    </row>
    <row r="80" spans="1:106" x14ac:dyDescent="0.2">
      <c r="A80">
        <f>ROW(Source!A75)</f>
        <v>75</v>
      </c>
      <c r="B80">
        <v>34649577</v>
      </c>
      <c r="C80">
        <v>34649734</v>
      </c>
      <c r="D80">
        <v>32159989</v>
      </c>
      <c r="E80">
        <v>1</v>
      </c>
      <c r="F80">
        <v>1</v>
      </c>
      <c r="G80">
        <v>1</v>
      </c>
      <c r="H80">
        <v>1</v>
      </c>
      <c r="I80" t="s">
        <v>286</v>
      </c>
      <c r="J80" t="s">
        <v>6</v>
      </c>
      <c r="K80" t="s">
        <v>287</v>
      </c>
      <c r="L80">
        <v>1191</v>
      </c>
      <c r="N80">
        <v>1013</v>
      </c>
      <c r="O80" t="s">
        <v>259</v>
      </c>
      <c r="P80" t="s">
        <v>259</v>
      </c>
      <c r="Q80">
        <v>1</v>
      </c>
      <c r="W80">
        <v>0</v>
      </c>
      <c r="X80">
        <v>848708738</v>
      </c>
      <c r="Y80">
        <v>50.2</v>
      </c>
      <c r="AA80">
        <v>0</v>
      </c>
      <c r="AB80">
        <v>0</v>
      </c>
      <c r="AC80">
        <v>0</v>
      </c>
      <c r="AD80">
        <v>232.23</v>
      </c>
      <c r="AE80">
        <v>0</v>
      </c>
      <c r="AF80">
        <v>0</v>
      </c>
      <c r="AG80">
        <v>0</v>
      </c>
      <c r="AH80">
        <v>12.69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50.2</v>
      </c>
      <c r="AU80" t="s">
        <v>6</v>
      </c>
      <c r="AV80">
        <v>1</v>
      </c>
      <c r="AW80">
        <v>2</v>
      </c>
      <c r="AX80">
        <v>34649744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Y80*Source!I75</f>
        <v>66.766000000000005</v>
      </c>
      <c r="CY80">
        <f t="shared" si="6"/>
        <v>232.23</v>
      </c>
      <c r="CZ80">
        <f t="shared" si="7"/>
        <v>12.69</v>
      </c>
      <c r="DA80">
        <f t="shared" si="8"/>
        <v>18.3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34649646</v>
      </c>
      <c r="C1">
        <v>34649639</v>
      </c>
      <c r="D1">
        <v>31726837</v>
      </c>
      <c r="E1">
        <v>1</v>
      </c>
      <c r="F1">
        <v>1</v>
      </c>
      <c r="G1">
        <v>1</v>
      </c>
      <c r="H1">
        <v>1</v>
      </c>
      <c r="I1" t="s">
        <v>257</v>
      </c>
      <c r="J1" t="s">
        <v>6</v>
      </c>
      <c r="K1" t="s">
        <v>258</v>
      </c>
      <c r="L1">
        <v>1191</v>
      </c>
      <c r="N1">
        <v>1013</v>
      </c>
      <c r="O1" t="s">
        <v>259</v>
      </c>
      <c r="P1" t="s">
        <v>259</v>
      </c>
      <c r="Q1">
        <v>1</v>
      </c>
      <c r="X1">
        <v>4.49</v>
      </c>
      <c r="Y1">
        <v>0</v>
      </c>
      <c r="Z1">
        <v>0</v>
      </c>
      <c r="AA1">
        <v>0</v>
      </c>
      <c r="AB1">
        <v>9.76</v>
      </c>
      <c r="AC1">
        <v>0</v>
      </c>
      <c r="AD1">
        <v>1</v>
      </c>
      <c r="AE1">
        <v>1</v>
      </c>
      <c r="AF1" t="s">
        <v>6</v>
      </c>
      <c r="AG1">
        <v>4.49</v>
      </c>
      <c r="AH1">
        <v>2</v>
      </c>
      <c r="AI1">
        <v>34649640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34649647</v>
      </c>
      <c r="C2">
        <v>34649639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260</v>
      </c>
      <c r="J2" t="s">
        <v>6</v>
      </c>
      <c r="K2" t="s">
        <v>261</v>
      </c>
      <c r="L2">
        <v>1191</v>
      </c>
      <c r="N2">
        <v>1013</v>
      </c>
      <c r="O2" t="s">
        <v>259</v>
      </c>
      <c r="P2" t="s">
        <v>259</v>
      </c>
      <c r="Q2">
        <v>1</v>
      </c>
      <c r="X2">
        <v>0.3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0.3</v>
      </c>
      <c r="AH2">
        <v>2</v>
      </c>
      <c r="AI2">
        <v>34649641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34649648</v>
      </c>
      <c r="C3">
        <v>34649639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262</v>
      </c>
      <c r="J3" t="s">
        <v>263</v>
      </c>
      <c r="K3" t="s">
        <v>264</v>
      </c>
      <c r="L3">
        <v>1368</v>
      </c>
      <c r="N3">
        <v>1011</v>
      </c>
      <c r="O3" t="s">
        <v>265</v>
      </c>
      <c r="P3" t="s">
        <v>265</v>
      </c>
      <c r="Q3">
        <v>1</v>
      </c>
      <c r="X3">
        <v>0.15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0.15</v>
      </c>
      <c r="AH3">
        <v>2</v>
      </c>
      <c r="AI3">
        <v>34649642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34649649</v>
      </c>
      <c r="C4">
        <v>34649639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266</v>
      </c>
      <c r="J4" t="s">
        <v>267</v>
      </c>
      <c r="K4" t="s">
        <v>268</v>
      </c>
      <c r="L4">
        <v>1368</v>
      </c>
      <c r="N4">
        <v>1011</v>
      </c>
      <c r="O4" t="s">
        <v>265</v>
      </c>
      <c r="P4" t="s">
        <v>265</v>
      </c>
      <c r="Q4">
        <v>1</v>
      </c>
      <c r="X4">
        <v>0.15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0.15</v>
      </c>
      <c r="AH4">
        <v>2</v>
      </c>
      <c r="AI4">
        <v>34649643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34649650</v>
      </c>
      <c r="C5">
        <v>34649639</v>
      </c>
      <c r="D5">
        <v>31449042</v>
      </c>
      <c r="E5">
        <v>1</v>
      </c>
      <c r="F5">
        <v>1</v>
      </c>
      <c r="G5">
        <v>1</v>
      </c>
      <c r="H5">
        <v>3</v>
      </c>
      <c r="I5" t="s">
        <v>25</v>
      </c>
      <c r="J5" t="s">
        <v>28</v>
      </c>
      <c r="K5" t="s">
        <v>288</v>
      </c>
      <c r="L5">
        <v>1346</v>
      </c>
      <c r="N5">
        <v>1009</v>
      </c>
      <c r="O5" t="s">
        <v>85</v>
      </c>
      <c r="P5" t="s">
        <v>85</v>
      </c>
      <c r="Q5">
        <v>1</v>
      </c>
      <c r="X5">
        <v>0.36399999999999999</v>
      </c>
      <c r="Y5">
        <v>26.94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0.36399999999999999</v>
      </c>
      <c r="AH5">
        <v>2</v>
      </c>
      <c r="AI5">
        <v>34649644</v>
      </c>
      <c r="AJ5">
        <v>5</v>
      </c>
      <c r="AK5">
        <v>3</v>
      </c>
      <c r="AL5">
        <v>-9.8061600000000002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ROW(Source!A24)</f>
        <v>24</v>
      </c>
      <c r="B6">
        <v>34649651</v>
      </c>
      <c r="C6">
        <v>34649639</v>
      </c>
      <c r="D6">
        <v>31443669</v>
      </c>
      <c r="E6">
        <v>17</v>
      </c>
      <c r="F6">
        <v>1</v>
      </c>
      <c r="G6">
        <v>1</v>
      </c>
      <c r="H6">
        <v>3</v>
      </c>
      <c r="I6" t="s">
        <v>34</v>
      </c>
      <c r="J6" t="s">
        <v>6</v>
      </c>
      <c r="K6" t="s">
        <v>289</v>
      </c>
      <c r="L6">
        <v>1348</v>
      </c>
      <c r="N6">
        <v>1009</v>
      </c>
      <c r="O6" t="s">
        <v>98</v>
      </c>
      <c r="P6" t="s">
        <v>98</v>
      </c>
      <c r="Q6">
        <v>1000</v>
      </c>
      <c r="X6">
        <v>0.08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6</v>
      </c>
      <c r="AG6">
        <v>0.08</v>
      </c>
      <c r="AH6">
        <v>2</v>
      </c>
      <c r="AI6">
        <v>34649645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34649652</v>
      </c>
      <c r="C7">
        <v>34649639</v>
      </c>
      <c r="D7">
        <v>31443668</v>
      </c>
      <c r="E7">
        <v>17</v>
      </c>
      <c r="F7">
        <v>1</v>
      </c>
      <c r="G7">
        <v>1</v>
      </c>
      <c r="H7">
        <v>3</v>
      </c>
      <c r="I7" t="s">
        <v>69</v>
      </c>
      <c r="J7" t="s">
        <v>6</v>
      </c>
      <c r="K7" t="s">
        <v>70</v>
      </c>
      <c r="L7">
        <v>1374</v>
      </c>
      <c r="N7">
        <v>1013</v>
      </c>
      <c r="O7" t="s">
        <v>71</v>
      </c>
      <c r="P7" t="s">
        <v>71</v>
      </c>
      <c r="Q7">
        <v>1</v>
      </c>
      <c r="X7">
        <v>0.88</v>
      </c>
      <c r="Y7">
        <v>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0.88</v>
      </c>
      <c r="AH7">
        <v>3</v>
      </c>
      <c r="AI7">
        <v>-1</v>
      </c>
      <c r="AJ7" t="s">
        <v>6</v>
      </c>
      <c r="AK7">
        <v>4</v>
      </c>
      <c r="AL7">
        <v>-0.88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ROW(Source!A25)</f>
        <v>25</v>
      </c>
      <c r="B8">
        <v>34649646</v>
      </c>
      <c r="C8">
        <v>34649639</v>
      </c>
      <c r="D8">
        <v>31726837</v>
      </c>
      <c r="E8">
        <v>1</v>
      </c>
      <c r="F8">
        <v>1</v>
      </c>
      <c r="G8">
        <v>1</v>
      </c>
      <c r="H8">
        <v>1</v>
      </c>
      <c r="I8" t="s">
        <v>257</v>
      </c>
      <c r="J8" t="s">
        <v>6</v>
      </c>
      <c r="K8" t="s">
        <v>258</v>
      </c>
      <c r="L8">
        <v>1191</v>
      </c>
      <c r="N8">
        <v>1013</v>
      </c>
      <c r="O8" t="s">
        <v>259</v>
      </c>
      <c r="P8" t="s">
        <v>259</v>
      </c>
      <c r="Q8">
        <v>1</v>
      </c>
      <c r="X8">
        <v>4.49</v>
      </c>
      <c r="Y8">
        <v>0</v>
      </c>
      <c r="Z8">
        <v>0</v>
      </c>
      <c r="AA8">
        <v>0</v>
      </c>
      <c r="AB8">
        <v>9.76</v>
      </c>
      <c r="AC8">
        <v>0</v>
      </c>
      <c r="AD8">
        <v>1</v>
      </c>
      <c r="AE8">
        <v>1</v>
      </c>
      <c r="AF8" t="s">
        <v>6</v>
      </c>
      <c r="AG8">
        <v>4.49</v>
      </c>
      <c r="AH8">
        <v>2</v>
      </c>
      <c r="AI8">
        <v>34649640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34649647</v>
      </c>
      <c r="C9">
        <v>34649639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260</v>
      </c>
      <c r="J9" t="s">
        <v>6</v>
      </c>
      <c r="K9" t="s">
        <v>261</v>
      </c>
      <c r="L9">
        <v>1191</v>
      </c>
      <c r="N9">
        <v>1013</v>
      </c>
      <c r="O9" t="s">
        <v>259</v>
      </c>
      <c r="P9" t="s">
        <v>259</v>
      </c>
      <c r="Q9">
        <v>1</v>
      </c>
      <c r="X9">
        <v>0.3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6</v>
      </c>
      <c r="AG9">
        <v>0.3</v>
      </c>
      <c r="AH9">
        <v>2</v>
      </c>
      <c r="AI9">
        <v>34649641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34649648</v>
      </c>
      <c r="C10">
        <v>34649639</v>
      </c>
      <c r="D10">
        <v>31526753</v>
      </c>
      <c r="E10">
        <v>1</v>
      </c>
      <c r="F10">
        <v>1</v>
      </c>
      <c r="G10">
        <v>1</v>
      </c>
      <c r="H10">
        <v>2</v>
      </c>
      <c r="I10" t="s">
        <v>262</v>
      </c>
      <c r="J10" t="s">
        <v>263</v>
      </c>
      <c r="K10" t="s">
        <v>264</v>
      </c>
      <c r="L10">
        <v>1368</v>
      </c>
      <c r="N10">
        <v>1011</v>
      </c>
      <c r="O10" t="s">
        <v>265</v>
      </c>
      <c r="P10" t="s">
        <v>265</v>
      </c>
      <c r="Q10">
        <v>1</v>
      </c>
      <c r="X10">
        <v>0.15</v>
      </c>
      <c r="Y10">
        <v>0</v>
      </c>
      <c r="Z10">
        <v>111.99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0.15</v>
      </c>
      <c r="AH10">
        <v>2</v>
      </c>
      <c r="AI10">
        <v>34649642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34649649</v>
      </c>
      <c r="C11">
        <v>34649639</v>
      </c>
      <c r="D11">
        <v>31528142</v>
      </c>
      <c r="E11">
        <v>1</v>
      </c>
      <c r="F11">
        <v>1</v>
      </c>
      <c r="G11">
        <v>1</v>
      </c>
      <c r="H11">
        <v>2</v>
      </c>
      <c r="I11" t="s">
        <v>266</v>
      </c>
      <c r="J11" t="s">
        <v>267</v>
      </c>
      <c r="K11" t="s">
        <v>268</v>
      </c>
      <c r="L11">
        <v>1368</v>
      </c>
      <c r="N11">
        <v>1011</v>
      </c>
      <c r="O11" t="s">
        <v>265</v>
      </c>
      <c r="P11" t="s">
        <v>265</v>
      </c>
      <c r="Q11">
        <v>1</v>
      </c>
      <c r="X11">
        <v>0.15</v>
      </c>
      <c r="Y11">
        <v>0</v>
      </c>
      <c r="Z11">
        <v>65.709999999999994</v>
      </c>
      <c r="AA11">
        <v>11.6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0.15</v>
      </c>
      <c r="AH11">
        <v>2</v>
      </c>
      <c r="AI11">
        <v>34649643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34649650</v>
      </c>
      <c r="C12">
        <v>34649639</v>
      </c>
      <c r="D12">
        <v>31449042</v>
      </c>
      <c r="E12">
        <v>1</v>
      </c>
      <c r="F12">
        <v>1</v>
      </c>
      <c r="G12">
        <v>1</v>
      </c>
      <c r="H12">
        <v>3</v>
      </c>
      <c r="I12" t="s">
        <v>25</v>
      </c>
      <c r="J12" t="s">
        <v>28</v>
      </c>
      <c r="K12" t="s">
        <v>288</v>
      </c>
      <c r="L12">
        <v>1346</v>
      </c>
      <c r="N12">
        <v>1009</v>
      </c>
      <c r="O12" t="s">
        <v>85</v>
      </c>
      <c r="P12" t="s">
        <v>85</v>
      </c>
      <c r="Q12">
        <v>1</v>
      </c>
      <c r="X12">
        <v>0.36399999999999999</v>
      </c>
      <c r="Y12">
        <v>26.94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0.36399999999999999</v>
      </c>
      <c r="AH12">
        <v>2</v>
      </c>
      <c r="AI12">
        <v>34649644</v>
      </c>
      <c r="AJ12">
        <v>11</v>
      </c>
      <c r="AK12">
        <v>3</v>
      </c>
      <c r="AL12">
        <v>-9.8061600000000002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ROW(Source!A25)</f>
        <v>25</v>
      </c>
      <c r="B13">
        <v>34649651</v>
      </c>
      <c r="C13">
        <v>34649639</v>
      </c>
      <c r="D13">
        <v>31443669</v>
      </c>
      <c r="E13">
        <v>17</v>
      </c>
      <c r="F13">
        <v>1</v>
      </c>
      <c r="G13">
        <v>1</v>
      </c>
      <c r="H13">
        <v>3</v>
      </c>
      <c r="I13" t="s">
        <v>34</v>
      </c>
      <c r="J13" t="s">
        <v>6</v>
      </c>
      <c r="K13" t="s">
        <v>289</v>
      </c>
      <c r="L13">
        <v>1348</v>
      </c>
      <c r="N13">
        <v>1009</v>
      </c>
      <c r="O13" t="s">
        <v>98</v>
      </c>
      <c r="P13" t="s">
        <v>98</v>
      </c>
      <c r="Q13">
        <v>1000</v>
      </c>
      <c r="X13">
        <v>0.08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6</v>
      </c>
      <c r="AG13">
        <v>0.08</v>
      </c>
      <c r="AH13">
        <v>2</v>
      </c>
      <c r="AI13">
        <v>34649645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34649652</v>
      </c>
      <c r="C14">
        <v>34649639</v>
      </c>
      <c r="D14">
        <v>31443668</v>
      </c>
      <c r="E14">
        <v>17</v>
      </c>
      <c r="F14">
        <v>1</v>
      </c>
      <c r="G14">
        <v>1</v>
      </c>
      <c r="H14">
        <v>3</v>
      </c>
      <c r="I14" t="s">
        <v>69</v>
      </c>
      <c r="J14" t="s">
        <v>6</v>
      </c>
      <c r="K14" t="s">
        <v>70</v>
      </c>
      <c r="L14">
        <v>1374</v>
      </c>
      <c r="N14">
        <v>1013</v>
      </c>
      <c r="O14" t="s">
        <v>71</v>
      </c>
      <c r="P14" t="s">
        <v>71</v>
      </c>
      <c r="Q14">
        <v>1</v>
      </c>
      <c r="X14">
        <v>0.88</v>
      </c>
      <c r="Y14">
        <v>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0.88</v>
      </c>
      <c r="AH14">
        <v>3</v>
      </c>
      <c r="AI14">
        <v>-1</v>
      </c>
      <c r="AJ14" t="s">
        <v>6</v>
      </c>
      <c r="AK14">
        <v>4</v>
      </c>
      <c r="AL14">
        <v>-0.88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ROW(Source!A30)</f>
        <v>30</v>
      </c>
      <c r="B15">
        <v>34649660</v>
      </c>
      <c r="C15">
        <v>34649655</v>
      </c>
      <c r="D15">
        <v>31725395</v>
      </c>
      <c r="E15">
        <v>1</v>
      </c>
      <c r="F15">
        <v>1</v>
      </c>
      <c r="G15">
        <v>1</v>
      </c>
      <c r="H15">
        <v>1</v>
      </c>
      <c r="I15" t="s">
        <v>269</v>
      </c>
      <c r="J15" t="s">
        <v>6</v>
      </c>
      <c r="K15" t="s">
        <v>270</v>
      </c>
      <c r="L15">
        <v>1191</v>
      </c>
      <c r="N15">
        <v>1013</v>
      </c>
      <c r="O15" t="s">
        <v>259</v>
      </c>
      <c r="P15" t="s">
        <v>259</v>
      </c>
      <c r="Q15">
        <v>1</v>
      </c>
      <c r="X15">
        <v>0.52</v>
      </c>
      <c r="Y15">
        <v>0</v>
      </c>
      <c r="Z15">
        <v>0</v>
      </c>
      <c r="AA15">
        <v>0</v>
      </c>
      <c r="AB15">
        <v>9.92</v>
      </c>
      <c r="AC15">
        <v>0</v>
      </c>
      <c r="AD15">
        <v>1</v>
      </c>
      <c r="AE15">
        <v>1</v>
      </c>
      <c r="AF15" t="s">
        <v>6</v>
      </c>
      <c r="AG15">
        <v>0.52</v>
      </c>
      <c r="AH15">
        <v>2</v>
      </c>
      <c r="AI15">
        <v>34649656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34649661</v>
      </c>
      <c r="C16">
        <v>34649655</v>
      </c>
      <c r="D16">
        <v>31449041</v>
      </c>
      <c r="E16">
        <v>1</v>
      </c>
      <c r="F16">
        <v>1</v>
      </c>
      <c r="G16">
        <v>1</v>
      </c>
      <c r="H16">
        <v>3</v>
      </c>
      <c r="I16" t="s">
        <v>78</v>
      </c>
      <c r="J16" t="s">
        <v>80</v>
      </c>
      <c r="K16" t="s">
        <v>290</v>
      </c>
      <c r="L16">
        <v>1346</v>
      </c>
      <c r="N16">
        <v>1009</v>
      </c>
      <c r="O16" t="s">
        <v>85</v>
      </c>
      <c r="P16" t="s">
        <v>85</v>
      </c>
      <c r="Q16">
        <v>1</v>
      </c>
      <c r="X16">
        <v>3.5000000000000003E-2</v>
      </c>
      <c r="Y16">
        <v>28.22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3.5000000000000003E-2</v>
      </c>
      <c r="AH16">
        <v>3</v>
      </c>
      <c r="AI16">
        <v>-1</v>
      </c>
      <c r="AJ16" t="s">
        <v>6</v>
      </c>
      <c r="AK16">
        <v>4</v>
      </c>
      <c r="AL16">
        <v>-0.98770000000000002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34649662</v>
      </c>
      <c r="C17">
        <v>34649655</v>
      </c>
      <c r="D17">
        <v>31443668</v>
      </c>
      <c r="E17">
        <v>17</v>
      </c>
      <c r="F17">
        <v>1</v>
      </c>
      <c r="G17">
        <v>1</v>
      </c>
      <c r="H17">
        <v>3</v>
      </c>
      <c r="I17" t="s">
        <v>69</v>
      </c>
      <c r="J17" t="s">
        <v>6</v>
      </c>
      <c r="K17" t="s">
        <v>70</v>
      </c>
      <c r="L17">
        <v>1374</v>
      </c>
      <c r="N17">
        <v>1013</v>
      </c>
      <c r="O17" t="s">
        <v>71</v>
      </c>
      <c r="P17" t="s">
        <v>71</v>
      </c>
      <c r="Q17">
        <v>1</v>
      </c>
      <c r="X17">
        <v>0.1</v>
      </c>
      <c r="Y17">
        <v>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0.1</v>
      </c>
      <c r="AH17">
        <v>3</v>
      </c>
      <c r="AI17">
        <v>-1</v>
      </c>
      <c r="AJ17" t="s">
        <v>6</v>
      </c>
      <c r="AK17">
        <v>4</v>
      </c>
      <c r="AL17">
        <v>-0.1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ROW(Source!A31)</f>
        <v>31</v>
      </c>
      <c r="B18">
        <v>34649660</v>
      </c>
      <c r="C18">
        <v>34649655</v>
      </c>
      <c r="D18">
        <v>31725395</v>
      </c>
      <c r="E18">
        <v>1</v>
      </c>
      <c r="F18">
        <v>1</v>
      </c>
      <c r="G18">
        <v>1</v>
      </c>
      <c r="H18">
        <v>1</v>
      </c>
      <c r="I18" t="s">
        <v>269</v>
      </c>
      <c r="J18" t="s">
        <v>6</v>
      </c>
      <c r="K18" t="s">
        <v>270</v>
      </c>
      <c r="L18">
        <v>1191</v>
      </c>
      <c r="N18">
        <v>1013</v>
      </c>
      <c r="O18" t="s">
        <v>259</v>
      </c>
      <c r="P18" t="s">
        <v>259</v>
      </c>
      <c r="Q18">
        <v>1</v>
      </c>
      <c r="X18">
        <v>0.52</v>
      </c>
      <c r="Y18">
        <v>0</v>
      </c>
      <c r="Z18">
        <v>0</v>
      </c>
      <c r="AA18">
        <v>0</v>
      </c>
      <c r="AB18">
        <v>9.92</v>
      </c>
      <c r="AC18">
        <v>0</v>
      </c>
      <c r="AD18">
        <v>1</v>
      </c>
      <c r="AE18">
        <v>1</v>
      </c>
      <c r="AF18" t="s">
        <v>6</v>
      </c>
      <c r="AG18">
        <v>0.52</v>
      </c>
      <c r="AH18">
        <v>2</v>
      </c>
      <c r="AI18">
        <v>34649656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ROW(Source!A31)</f>
        <v>31</v>
      </c>
      <c r="B19">
        <v>34649661</v>
      </c>
      <c r="C19">
        <v>34649655</v>
      </c>
      <c r="D19">
        <v>31449041</v>
      </c>
      <c r="E19">
        <v>1</v>
      </c>
      <c r="F19">
        <v>1</v>
      </c>
      <c r="G19">
        <v>1</v>
      </c>
      <c r="H19">
        <v>3</v>
      </c>
      <c r="I19" t="s">
        <v>78</v>
      </c>
      <c r="J19" t="s">
        <v>80</v>
      </c>
      <c r="K19" t="s">
        <v>290</v>
      </c>
      <c r="L19">
        <v>1346</v>
      </c>
      <c r="N19">
        <v>1009</v>
      </c>
      <c r="O19" t="s">
        <v>85</v>
      </c>
      <c r="P19" t="s">
        <v>85</v>
      </c>
      <c r="Q19">
        <v>1</v>
      </c>
      <c r="X19">
        <v>3.5000000000000003E-2</v>
      </c>
      <c r="Y19">
        <v>28.22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3.5000000000000003E-2</v>
      </c>
      <c r="AH19">
        <v>3</v>
      </c>
      <c r="AI19">
        <v>-1</v>
      </c>
      <c r="AJ19" t="s">
        <v>6</v>
      </c>
      <c r="AK19">
        <v>4</v>
      </c>
      <c r="AL19">
        <v>-0.98770000000000002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ROW(Source!A31)</f>
        <v>31</v>
      </c>
      <c r="B20">
        <v>34649662</v>
      </c>
      <c r="C20">
        <v>34649655</v>
      </c>
      <c r="D20">
        <v>31443668</v>
      </c>
      <c r="E20">
        <v>17</v>
      </c>
      <c r="F20">
        <v>1</v>
      </c>
      <c r="G20">
        <v>1</v>
      </c>
      <c r="H20">
        <v>3</v>
      </c>
      <c r="I20" t="s">
        <v>69</v>
      </c>
      <c r="J20" t="s">
        <v>6</v>
      </c>
      <c r="K20" t="s">
        <v>70</v>
      </c>
      <c r="L20">
        <v>1374</v>
      </c>
      <c r="N20">
        <v>1013</v>
      </c>
      <c r="O20" t="s">
        <v>71</v>
      </c>
      <c r="P20" t="s">
        <v>71</v>
      </c>
      <c r="Q20">
        <v>1</v>
      </c>
      <c r="X20">
        <v>0.1</v>
      </c>
      <c r="Y20">
        <v>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0.1</v>
      </c>
      <c r="AH20">
        <v>3</v>
      </c>
      <c r="AI20">
        <v>-1</v>
      </c>
      <c r="AJ20" t="s">
        <v>6</v>
      </c>
      <c r="AK20">
        <v>4</v>
      </c>
      <c r="AL20">
        <v>-0.1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ROW(Source!A38)</f>
        <v>38</v>
      </c>
      <c r="B21">
        <v>34649671</v>
      </c>
      <c r="C21">
        <v>34649666</v>
      </c>
      <c r="D21">
        <v>31757860</v>
      </c>
      <c r="E21">
        <v>1</v>
      </c>
      <c r="F21">
        <v>1</v>
      </c>
      <c r="G21">
        <v>1</v>
      </c>
      <c r="H21">
        <v>1</v>
      </c>
      <c r="I21" t="s">
        <v>271</v>
      </c>
      <c r="J21" t="s">
        <v>6</v>
      </c>
      <c r="K21" t="s">
        <v>272</v>
      </c>
      <c r="L21">
        <v>1191</v>
      </c>
      <c r="N21">
        <v>1013</v>
      </c>
      <c r="O21" t="s">
        <v>259</v>
      </c>
      <c r="P21" t="s">
        <v>259</v>
      </c>
      <c r="Q21">
        <v>1</v>
      </c>
      <c r="X21">
        <v>9.27</v>
      </c>
      <c r="Y21">
        <v>0</v>
      </c>
      <c r="Z21">
        <v>0</v>
      </c>
      <c r="AA21">
        <v>0</v>
      </c>
      <c r="AB21">
        <v>11.09</v>
      </c>
      <c r="AC21">
        <v>0</v>
      </c>
      <c r="AD21">
        <v>1</v>
      </c>
      <c r="AE21">
        <v>1</v>
      </c>
      <c r="AF21" t="s">
        <v>6</v>
      </c>
      <c r="AG21">
        <v>9.27</v>
      </c>
      <c r="AH21">
        <v>2</v>
      </c>
      <c r="AI21">
        <v>34649667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ROW(Source!A38)</f>
        <v>38</v>
      </c>
      <c r="B22">
        <v>34649672</v>
      </c>
      <c r="C22">
        <v>34649666</v>
      </c>
      <c r="D22">
        <v>31449933</v>
      </c>
      <c r="E22">
        <v>1</v>
      </c>
      <c r="F22">
        <v>1</v>
      </c>
      <c r="G22">
        <v>1</v>
      </c>
      <c r="H22">
        <v>3</v>
      </c>
      <c r="I22" t="s">
        <v>291</v>
      </c>
      <c r="J22" t="s">
        <v>61</v>
      </c>
      <c r="K22" t="s">
        <v>292</v>
      </c>
      <c r="L22">
        <v>1346</v>
      </c>
      <c r="N22">
        <v>1009</v>
      </c>
      <c r="O22" t="s">
        <v>85</v>
      </c>
      <c r="P22" t="s">
        <v>85</v>
      </c>
      <c r="Q22">
        <v>1</v>
      </c>
      <c r="X22">
        <v>0.2</v>
      </c>
      <c r="Y22">
        <v>23.09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0.2</v>
      </c>
      <c r="AH22">
        <v>3</v>
      </c>
      <c r="AI22">
        <v>-1</v>
      </c>
      <c r="AJ22" t="s">
        <v>6</v>
      </c>
      <c r="AK22">
        <v>4</v>
      </c>
      <c r="AL22">
        <v>-4.6180000000000003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ROW(Source!A38)</f>
        <v>38</v>
      </c>
      <c r="B23">
        <v>34649673</v>
      </c>
      <c r="C23">
        <v>34649666</v>
      </c>
      <c r="D23">
        <v>31515411</v>
      </c>
      <c r="E23">
        <v>1</v>
      </c>
      <c r="F23">
        <v>1</v>
      </c>
      <c r="G23">
        <v>1</v>
      </c>
      <c r="H23">
        <v>3</v>
      </c>
      <c r="I23" t="s">
        <v>64</v>
      </c>
      <c r="J23" t="s">
        <v>66</v>
      </c>
      <c r="K23" t="s">
        <v>293</v>
      </c>
      <c r="L23">
        <v>1355</v>
      </c>
      <c r="N23">
        <v>1010</v>
      </c>
      <c r="O23" t="s">
        <v>103</v>
      </c>
      <c r="P23" t="s">
        <v>103</v>
      </c>
      <c r="Q23">
        <v>100</v>
      </c>
      <c r="X23">
        <v>0.25</v>
      </c>
      <c r="Y23">
        <v>30.74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0.25</v>
      </c>
      <c r="AH23">
        <v>2</v>
      </c>
      <c r="AI23">
        <v>34649669</v>
      </c>
      <c r="AJ23">
        <v>22</v>
      </c>
      <c r="AK23">
        <v>3</v>
      </c>
      <c r="AL23">
        <v>-7.6849999999999996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ROW(Source!A38)</f>
        <v>38</v>
      </c>
      <c r="B24">
        <v>34649674</v>
      </c>
      <c r="C24">
        <v>34649666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69</v>
      </c>
      <c r="J24" t="s">
        <v>6</v>
      </c>
      <c r="K24" t="s">
        <v>70</v>
      </c>
      <c r="L24">
        <v>1374</v>
      </c>
      <c r="N24">
        <v>1013</v>
      </c>
      <c r="O24" t="s">
        <v>71</v>
      </c>
      <c r="P24" t="s">
        <v>71</v>
      </c>
      <c r="Q24">
        <v>1</v>
      </c>
      <c r="X24">
        <v>2.06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2.06</v>
      </c>
      <c r="AH24">
        <v>2</v>
      </c>
      <c r="AI24">
        <v>34649670</v>
      </c>
      <c r="AJ24">
        <v>23</v>
      </c>
      <c r="AK24">
        <v>3</v>
      </c>
      <c r="AL24">
        <v>-2.06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ROW(Source!A39)</f>
        <v>39</v>
      </c>
      <c r="B25">
        <v>34649671</v>
      </c>
      <c r="C25">
        <v>34649666</v>
      </c>
      <c r="D25">
        <v>31757860</v>
      </c>
      <c r="E25">
        <v>1</v>
      </c>
      <c r="F25">
        <v>1</v>
      </c>
      <c r="G25">
        <v>1</v>
      </c>
      <c r="H25">
        <v>1</v>
      </c>
      <c r="I25" t="s">
        <v>271</v>
      </c>
      <c r="J25" t="s">
        <v>6</v>
      </c>
      <c r="K25" t="s">
        <v>272</v>
      </c>
      <c r="L25">
        <v>1191</v>
      </c>
      <c r="N25">
        <v>1013</v>
      </c>
      <c r="O25" t="s">
        <v>259</v>
      </c>
      <c r="P25" t="s">
        <v>259</v>
      </c>
      <c r="Q25">
        <v>1</v>
      </c>
      <c r="X25">
        <v>9.27</v>
      </c>
      <c r="Y25">
        <v>0</v>
      </c>
      <c r="Z25">
        <v>0</v>
      </c>
      <c r="AA25">
        <v>0</v>
      </c>
      <c r="AB25">
        <v>11.09</v>
      </c>
      <c r="AC25">
        <v>0</v>
      </c>
      <c r="AD25">
        <v>1</v>
      </c>
      <c r="AE25">
        <v>1</v>
      </c>
      <c r="AF25" t="s">
        <v>6</v>
      </c>
      <c r="AG25">
        <v>9.27</v>
      </c>
      <c r="AH25">
        <v>2</v>
      </c>
      <c r="AI25">
        <v>34649667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ROW(Source!A39)</f>
        <v>39</v>
      </c>
      <c r="B26">
        <v>34649672</v>
      </c>
      <c r="C26">
        <v>34649666</v>
      </c>
      <c r="D26">
        <v>31449933</v>
      </c>
      <c r="E26">
        <v>1</v>
      </c>
      <c r="F26">
        <v>1</v>
      </c>
      <c r="G26">
        <v>1</v>
      </c>
      <c r="H26">
        <v>3</v>
      </c>
      <c r="I26" t="s">
        <v>291</v>
      </c>
      <c r="J26" t="s">
        <v>61</v>
      </c>
      <c r="K26" t="s">
        <v>292</v>
      </c>
      <c r="L26">
        <v>1346</v>
      </c>
      <c r="N26">
        <v>1009</v>
      </c>
      <c r="O26" t="s">
        <v>85</v>
      </c>
      <c r="P26" t="s">
        <v>85</v>
      </c>
      <c r="Q26">
        <v>1</v>
      </c>
      <c r="X26">
        <v>0.2</v>
      </c>
      <c r="Y26">
        <v>23.09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0.2</v>
      </c>
      <c r="AH26">
        <v>3</v>
      </c>
      <c r="AI26">
        <v>-1</v>
      </c>
      <c r="AJ26" t="s">
        <v>6</v>
      </c>
      <c r="AK26">
        <v>4</v>
      </c>
      <c r="AL26">
        <v>-4.6180000000000003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ROW(Source!A39)</f>
        <v>39</v>
      </c>
      <c r="B27">
        <v>34649673</v>
      </c>
      <c r="C27">
        <v>34649666</v>
      </c>
      <c r="D27">
        <v>31515411</v>
      </c>
      <c r="E27">
        <v>1</v>
      </c>
      <c r="F27">
        <v>1</v>
      </c>
      <c r="G27">
        <v>1</v>
      </c>
      <c r="H27">
        <v>3</v>
      </c>
      <c r="I27" t="s">
        <v>64</v>
      </c>
      <c r="J27" t="s">
        <v>66</v>
      </c>
      <c r="K27" t="s">
        <v>293</v>
      </c>
      <c r="L27">
        <v>1355</v>
      </c>
      <c r="N27">
        <v>1010</v>
      </c>
      <c r="O27" t="s">
        <v>103</v>
      </c>
      <c r="P27" t="s">
        <v>103</v>
      </c>
      <c r="Q27">
        <v>100</v>
      </c>
      <c r="X27">
        <v>0.25</v>
      </c>
      <c r="Y27">
        <v>30.74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0.25</v>
      </c>
      <c r="AH27">
        <v>2</v>
      </c>
      <c r="AI27">
        <v>34649669</v>
      </c>
      <c r="AJ27">
        <v>26</v>
      </c>
      <c r="AK27">
        <v>3</v>
      </c>
      <c r="AL27">
        <v>-7.6849999999999996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ROW(Source!A39)</f>
        <v>39</v>
      </c>
      <c r="B28">
        <v>34649674</v>
      </c>
      <c r="C28">
        <v>34649666</v>
      </c>
      <c r="D28">
        <v>31443668</v>
      </c>
      <c r="E28">
        <v>17</v>
      </c>
      <c r="F28">
        <v>1</v>
      </c>
      <c r="G28">
        <v>1</v>
      </c>
      <c r="H28">
        <v>3</v>
      </c>
      <c r="I28" t="s">
        <v>69</v>
      </c>
      <c r="J28" t="s">
        <v>6</v>
      </c>
      <c r="K28" t="s">
        <v>70</v>
      </c>
      <c r="L28">
        <v>1374</v>
      </c>
      <c r="N28">
        <v>1013</v>
      </c>
      <c r="O28" t="s">
        <v>71</v>
      </c>
      <c r="P28" t="s">
        <v>71</v>
      </c>
      <c r="Q28">
        <v>1</v>
      </c>
      <c r="X28">
        <v>2.06</v>
      </c>
      <c r="Y28">
        <v>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2.06</v>
      </c>
      <c r="AH28">
        <v>2</v>
      </c>
      <c r="AI28">
        <v>34649670</v>
      </c>
      <c r="AJ28">
        <v>27</v>
      </c>
      <c r="AK28">
        <v>3</v>
      </c>
      <c r="AL28">
        <v>-2.06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ROW(Source!A46)</f>
        <v>46</v>
      </c>
      <c r="B29">
        <v>34649691</v>
      </c>
      <c r="C29">
        <v>34649678</v>
      </c>
      <c r="D29">
        <v>31714704</v>
      </c>
      <c r="E29">
        <v>1</v>
      </c>
      <c r="F29">
        <v>1</v>
      </c>
      <c r="G29">
        <v>1</v>
      </c>
      <c r="H29">
        <v>1</v>
      </c>
      <c r="I29" t="s">
        <v>273</v>
      </c>
      <c r="J29" t="s">
        <v>6</v>
      </c>
      <c r="K29" t="s">
        <v>274</v>
      </c>
      <c r="L29">
        <v>1191</v>
      </c>
      <c r="N29">
        <v>1013</v>
      </c>
      <c r="O29" t="s">
        <v>259</v>
      </c>
      <c r="P29" t="s">
        <v>259</v>
      </c>
      <c r="Q29">
        <v>1</v>
      </c>
      <c r="X29">
        <v>20.2</v>
      </c>
      <c r="Y29">
        <v>0</v>
      </c>
      <c r="Z29">
        <v>0</v>
      </c>
      <c r="AA29">
        <v>0</v>
      </c>
      <c r="AB29">
        <v>8.9700000000000006</v>
      </c>
      <c r="AC29">
        <v>0</v>
      </c>
      <c r="AD29">
        <v>1</v>
      </c>
      <c r="AE29">
        <v>1</v>
      </c>
      <c r="AF29" t="s">
        <v>6</v>
      </c>
      <c r="AG29">
        <v>20.2</v>
      </c>
      <c r="AH29">
        <v>2</v>
      </c>
      <c r="AI29">
        <v>34649679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ROW(Source!A46)</f>
        <v>46</v>
      </c>
      <c r="B30">
        <v>34649692</v>
      </c>
      <c r="C30">
        <v>34649678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260</v>
      </c>
      <c r="J30" t="s">
        <v>6</v>
      </c>
      <c r="K30" t="s">
        <v>261</v>
      </c>
      <c r="L30">
        <v>1191</v>
      </c>
      <c r="N30">
        <v>1013</v>
      </c>
      <c r="O30" t="s">
        <v>259</v>
      </c>
      <c r="P30" t="s">
        <v>259</v>
      </c>
      <c r="Q30">
        <v>1</v>
      </c>
      <c r="X30">
        <v>0.95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0.95</v>
      </c>
      <c r="AH30">
        <v>2</v>
      </c>
      <c r="AI30">
        <v>34649680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ROW(Source!A46)</f>
        <v>46</v>
      </c>
      <c r="B31">
        <v>34649693</v>
      </c>
      <c r="C31">
        <v>34649678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262</v>
      </c>
      <c r="J31" t="s">
        <v>263</v>
      </c>
      <c r="K31" t="s">
        <v>264</v>
      </c>
      <c r="L31">
        <v>1368</v>
      </c>
      <c r="N31">
        <v>1011</v>
      </c>
      <c r="O31" t="s">
        <v>265</v>
      </c>
      <c r="P31" t="s">
        <v>265</v>
      </c>
      <c r="Q31">
        <v>1</v>
      </c>
      <c r="X31">
        <v>0.43</v>
      </c>
      <c r="Y31">
        <v>0</v>
      </c>
      <c r="Z31">
        <v>111.99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0.43</v>
      </c>
      <c r="AH31">
        <v>2</v>
      </c>
      <c r="AI31">
        <v>34649681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ROW(Source!A46)</f>
        <v>46</v>
      </c>
      <c r="B32">
        <v>34649694</v>
      </c>
      <c r="C32">
        <v>34649678</v>
      </c>
      <c r="D32">
        <v>31526951</v>
      </c>
      <c r="E32">
        <v>1</v>
      </c>
      <c r="F32">
        <v>1</v>
      </c>
      <c r="G32">
        <v>1</v>
      </c>
      <c r="H32">
        <v>2</v>
      </c>
      <c r="I32" t="s">
        <v>275</v>
      </c>
      <c r="J32" t="s">
        <v>276</v>
      </c>
      <c r="K32" t="s">
        <v>277</v>
      </c>
      <c r="L32">
        <v>1368</v>
      </c>
      <c r="N32">
        <v>1011</v>
      </c>
      <c r="O32" t="s">
        <v>265</v>
      </c>
      <c r="P32" t="s">
        <v>265</v>
      </c>
      <c r="Q32">
        <v>1</v>
      </c>
      <c r="X32">
        <v>0.63</v>
      </c>
      <c r="Y32">
        <v>0</v>
      </c>
      <c r="Z32">
        <v>1.7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0.63</v>
      </c>
      <c r="AH32">
        <v>2</v>
      </c>
      <c r="AI32">
        <v>34649682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ROW(Source!A46)</f>
        <v>46</v>
      </c>
      <c r="B33">
        <v>34649695</v>
      </c>
      <c r="C33">
        <v>34649678</v>
      </c>
      <c r="D33">
        <v>31528142</v>
      </c>
      <c r="E33">
        <v>1</v>
      </c>
      <c r="F33">
        <v>1</v>
      </c>
      <c r="G33">
        <v>1</v>
      </c>
      <c r="H33">
        <v>2</v>
      </c>
      <c r="I33" t="s">
        <v>266</v>
      </c>
      <c r="J33" t="s">
        <v>267</v>
      </c>
      <c r="K33" t="s">
        <v>268</v>
      </c>
      <c r="L33">
        <v>1368</v>
      </c>
      <c r="N33">
        <v>1011</v>
      </c>
      <c r="O33" t="s">
        <v>265</v>
      </c>
      <c r="P33" t="s">
        <v>265</v>
      </c>
      <c r="Q33">
        <v>1</v>
      </c>
      <c r="X33">
        <v>0.52</v>
      </c>
      <c r="Y33">
        <v>0</v>
      </c>
      <c r="Z33">
        <v>65.709999999999994</v>
      </c>
      <c r="AA33">
        <v>11.6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0.52</v>
      </c>
      <c r="AH33">
        <v>2</v>
      </c>
      <c r="AI33">
        <v>34649683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ROW(Source!A46)</f>
        <v>46</v>
      </c>
      <c r="B34">
        <v>34649696</v>
      </c>
      <c r="C34">
        <v>34649678</v>
      </c>
      <c r="D34">
        <v>31449041</v>
      </c>
      <c r="E34">
        <v>1</v>
      </c>
      <c r="F34">
        <v>1</v>
      </c>
      <c r="G34">
        <v>1</v>
      </c>
      <c r="H34">
        <v>3</v>
      </c>
      <c r="I34" t="s">
        <v>78</v>
      </c>
      <c r="J34" t="s">
        <v>80</v>
      </c>
      <c r="K34" t="s">
        <v>290</v>
      </c>
      <c r="L34">
        <v>1346</v>
      </c>
      <c r="N34">
        <v>1009</v>
      </c>
      <c r="O34" t="s">
        <v>85</v>
      </c>
      <c r="P34" t="s">
        <v>85</v>
      </c>
      <c r="Q34">
        <v>1</v>
      </c>
      <c r="X34">
        <v>3.56E-2</v>
      </c>
      <c r="Y34">
        <v>28.22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3.56E-2</v>
      </c>
      <c r="AH34">
        <v>2</v>
      </c>
      <c r="AI34">
        <v>34649684</v>
      </c>
      <c r="AJ34">
        <v>34</v>
      </c>
      <c r="AK34">
        <v>3</v>
      </c>
      <c r="AL34">
        <v>-1.004632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ROW(Source!A46)</f>
        <v>46</v>
      </c>
      <c r="B35">
        <v>34649697</v>
      </c>
      <c r="C35">
        <v>34649678</v>
      </c>
      <c r="D35">
        <v>31449043</v>
      </c>
      <c r="E35">
        <v>1</v>
      </c>
      <c r="F35">
        <v>1</v>
      </c>
      <c r="G35">
        <v>1</v>
      </c>
      <c r="H35">
        <v>3</v>
      </c>
      <c r="I35" t="s">
        <v>83</v>
      </c>
      <c r="J35" t="s">
        <v>86</v>
      </c>
      <c r="K35" t="s">
        <v>84</v>
      </c>
      <c r="L35">
        <v>1346</v>
      </c>
      <c r="N35">
        <v>1009</v>
      </c>
      <c r="O35" t="s">
        <v>85</v>
      </c>
      <c r="P35" t="s">
        <v>85</v>
      </c>
      <c r="Q35">
        <v>1</v>
      </c>
      <c r="X35">
        <v>0.58399999999999996</v>
      </c>
      <c r="Y35">
        <v>26.32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0.58399999999999996</v>
      </c>
      <c r="AH35">
        <v>2</v>
      </c>
      <c r="AI35">
        <v>34649685</v>
      </c>
      <c r="AJ35">
        <v>35</v>
      </c>
      <c r="AK35">
        <v>3</v>
      </c>
      <c r="AL35">
        <v>-15.37088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ROW(Source!A46)</f>
        <v>46</v>
      </c>
      <c r="B36">
        <v>34649698</v>
      </c>
      <c r="C36">
        <v>34649678</v>
      </c>
      <c r="D36">
        <v>31449970</v>
      </c>
      <c r="E36">
        <v>1</v>
      </c>
      <c r="F36">
        <v>1</v>
      </c>
      <c r="G36">
        <v>1</v>
      </c>
      <c r="H36">
        <v>3</v>
      </c>
      <c r="I36" t="s">
        <v>88</v>
      </c>
      <c r="J36" t="s">
        <v>90</v>
      </c>
      <c r="K36" t="s">
        <v>89</v>
      </c>
      <c r="L36">
        <v>1301</v>
      </c>
      <c r="N36">
        <v>1003</v>
      </c>
      <c r="O36" t="s">
        <v>60</v>
      </c>
      <c r="P36" t="s">
        <v>60</v>
      </c>
      <c r="Q36">
        <v>1</v>
      </c>
      <c r="X36">
        <v>1</v>
      </c>
      <c r="Y36">
        <v>10.7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1</v>
      </c>
      <c r="AH36">
        <v>2</v>
      </c>
      <c r="AI36">
        <v>34649686</v>
      </c>
      <c r="AJ36">
        <v>36</v>
      </c>
      <c r="AK36">
        <v>3</v>
      </c>
      <c r="AL36">
        <v>-10.7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ROW(Source!A46)</f>
        <v>46</v>
      </c>
      <c r="B37">
        <v>34649699</v>
      </c>
      <c r="C37">
        <v>34649678</v>
      </c>
      <c r="D37">
        <v>31474141</v>
      </c>
      <c r="E37">
        <v>1</v>
      </c>
      <c r="F37">
        <v>1</v>
      </c>
      <c r="G37">
        <v>1</v>
      </c>
      <c r="H37">
        <v>3</v>
      </c>
      <c r="I37" t="s">
        <v>92</v>
      </c>
      <c r="J37" t="s">
        <v>94</v>
      </c>
      <c r="K37" t="s">
        <v>93</v>
      </c>
      <c r="L37">
        <v>1346</v>
      </c>
      <c r="N37">
        <v>1009</v>
      </c>
      <c r="O37" t="s">
        <v>85</v>
      </c>
      <c r="P37" t="s">
        <v>85</v>
      </c>
      <c r="Q37">
        <v>1</v>
      </c>
      <c r="X37">
        <v>0.01</v>
      </c>
      <c r="Y37">
        <v>114.22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0.01</v>
      </c>
      <c r="AH37">
        <v>2</v>
      </c>
      <c r="AI37">
        <v>34649687</v>
      </c>
      <c r="AJ37">
        <v>37</v>
      </c>
      <c r="AK37">
        <v>3</v>
      </c>
      <c r="AL37">
        <v>-1.1422000000000001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ROW(Source!A46)</f>
        <v>46</v>
      </c>
      <c r="B38">
        <v>34649700</v>
      </c>
      <c r="C38">
        <v>34649678</v>
      </c>
      <c r="D38">
        <v>31483189</v>
      </c>
      <c r="E38">
        <v>1</v>
      </c>
      <c r="F38">
        <v>1</v>
      </c>
      <c r="G38">
        <v>1</v>
      </c>
      <c r="H38">
        <v>3</v>
      </c>
      <c r="I38" t="s">
        <v>96</v>
      </c>
      <c r="J38" t="s">
        <v>99</v>
      </c>
      <c r="K38" t="s">
        <v>97</v>
      </c>
      <c r="L38">
        <v>1348</v>
      </c>
      <c r="N38">
        <v>1009</v>
      </c>
      <c r="O38" t="s">
        <v>98</v>
      </c>
      <c r="P38" t="s">
        <v>98</v>
      </c>
      <c r="Q38">
        <v>1000</v>
      </c>
      <c r="X38">
        <v>2.0000000000000002E-5</v>
      </c>
      <c r="Y38">
        <v>28300.400000000001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2.0000000000000002E-5</v>
      </c>
      <c r="AH38">
        <v>2</v>
      </c>
      <c r="AI38">
        <v>34649688</v>
      </c>
      <c r="AJ38">
        <v>38</v>
      </c>
      <c r="AK38">
        <v>3</v>
      </c>
      <c r="AL38">
        <v>-0.56600800000000007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ROW(Source!A46)</f>
        <v>46</v>
      </c>
      <c r="B39">
        <v>34649701</v>
      </c>
      <c r="C39">
        <v>34649678</v>
      </c>
      <c r="D39">
        <v>31498411</v>
      </c>
      <c r="E39">
        <v>1</v>
      </c>
      <c r="F39">
        <v>1</v>
      </c>
      <c r="G39">
        <v>1</v>
      </c>
      <c r="H39">
        <v>3</v>
      </c>
      <c r="I39" t="s">
        <v>101</v>
      </c>
      <c r="J39" t="s">
        <v>104</v>
      </c>
      <c r="K39" t="s">
        <v>102</v>
      </c>
      <c r="L39">
        <v>1355</v>
      </c>
      <c r="N39">
        <v>1010</v>
      </c>
      <c r="O39" t="s">
        <v>103</v>
      </c>
      <c r="P39" t="s">
        <v>103</v>
      </c>
      <c r="Q39">
        <v>100</v>
      </c>
      <c r="X39">
        <v>0.04</v>
      </c>
      <c r="Y39">
        <v>365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0.04</v>
      </c>
      <c r="AH39">
        <v>2</v>
      </c>
      <c r="AI39">
        <v>34649689</v>
      </c>
      <c r="AJ39">
        <v>39</v>
      </c>
      <c r="AK39">
        <v>3</v>
      </c>
      <c r="AL39">
        <v>-14.6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ROW(Source!A46)</f>
        <v>46</v>
      </c>
      <c r="B40">
        <v>34649702</v>
      </c>
      <c r="C40">
        <v>34649678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69</v>
      </c>
      <c r="J40" t="s">
        <v>6</v>
      </c>
      <c r="K40" t="s">
        <v>70</v>
      </c>
      <c r="L40">
        <v>1374</v>
      </c>
      <c r="N40">
        <v>1013</v>
      </c>
      <c r="O40" t="s">
        <v>71</v>
      </c>
      <c r="P40" t="s">
        <v>71</v>
      </c>
      <c r="Q40">
        <v>1</v>
      </c>
      <c r="X40">
        <v>3.62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3.62</v>
      </c>
      <c r="AH40">
        <v>2</v>
      </c>
      <c r="AI40">
        <v>34649690</v>
      </c>
      <c r="AJ40">
        <v>40</v>
      </c>
      <c r="AK40">
        <v>3</v>
      </c>
      <c r="AL40">
        <v>-3.62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ROW(Source!A47)</f>
        <v>47</v>
      </c>
      <c r="B41">
        <v>34649691</v>
      </c>
      <c r="C41">
        <v>34649678</v>
      </c>
      <c r="D41">
        <v>31714704</v>
      </c>
      <c r="E41">
        <v>1</v>
      </c>
      <c r="F41">
        <v>1</v>
      </c>
      <c r="G41">
        <v>1</v>
      </c>
      <c r="H41">
        <v>1</v>
      </c>
      <c r="I41" t="s">
        <v>273</v>
      </c>
      <c r="J41" t="s">
        <v>6</v>
      </c>
      <c r="K41" t="s">
        <v>274</v>
      </c>
      <c r="L41">
        <v>1191</v>
      </c>
      <c r="N41">
        <v>1013</v>
      </c>
      <c r="O41" t="s">
        <v>259</v>
      </c>
      <c r="P41" t="s">
        <v>259</v>
      </c>
      <c r="Q41">
        <v>1</v>
      </c>
      <c r="X41">
        <v>20.2</v>
      </c>
      <c r="Y41">
        <v>0</v>
      </c>
      <c r="Z41">
        <v>0</v>
      </c>
      <c r="AA41">
        <v>0</v>
      </c>
      <c r="AB41">
        <v>8.9700000000000006</v>
      </c>
      <c r="AC41">
        <v>0</v>
      </c>
      <c r="AD41">
        <v>1</v>
      </c>
      <c r="AE41">
        <v>1</v>
      </c>
      <c r="AF41" t="s">
        <v>6</v>
      </c>
      <c r="AG41">
        <v>20.2</v>
      </c>
      <c r="AH41">
        <v>2</v>
      </c>
      <c r="AI41">
        <v>34649679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ROW(Source!A47)</f>
        <v>47</v>
      </c>
      <c r="B42">
        <v>34649692</v>
      </c>
      <c r="C42">
        <v>34649678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260</v>
      </c>
      <c r="J42" t="s">
        <v>6</v>
      </c>
      <c r="K42" t="s">
        <v>261</v>
      </c>
      <c r="L42">
        <v>1191</v>
      </c>
      <c r="N42">
        <v>1013</v>
      </c>
      <c r="O42" t="s">
        <v>259</v>
      </c>
      <c r="P42" t="s">
        <v>259</v>
      </c>
      <c r="Q42">
        <v>1</v>
      </c>
      <c r="X42">
        <v>0.95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0.95</v>
      </c>
      <c r="AH42">
        <v>2</v>
      </c>
      <c r="AI42">
        <v>34649680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ROW(Source!A47)</f>
        <v>47</v>
      </c>
      <c r="B43">
        <v>34649693</v>
      </c>
      <c r="C43">
        <v>34649678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262</v>
      </c>
      <c r="J43" t="s">
        <v>263</v>
      </c>
      <c r="K43" t="s">
        <v>264</v>
      </c>
      <c r="L43">
        <v>1368</v>
      </c>
      <c r="N43">
        <v>1011</v>
      </c>
      <c r="O43" t="s">
        <v>265</v>
      </c>
      <c r="P43" t="s">
        <v>265</v>
      </c>
      <c r="Q43">
        <v>1</v>
      </c>
      <c r="X43">
        <v>0.43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0.43</v>
      </c>
      <c r="AH43">
        <v>2</v>
      </c>
      <c r="AI43">
        <v>34649681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ROW(Source!A47)</f>
        <v>47</v>
      </c>
      <c r="B44">
        <v>34649694</v>
      </c>
      <c r="C44">
        <v>34649678</v>
      </c>
      <c r="D44">
        <v>31526951</v>
      </c>
      <c r="E44">
        <v>1</v>
      </c>
      <c r="F44">
        <v>1</v>
      </c>
      <c r="G44">
        <v>1</v>
      </c>
      <c r="H44">
        <v>2</v>
      </c>
      <c r="I44" t="s">
        <v>275</v>
      </c>
      <c r="J44" t="s">
        <v>276</v>
      </c>
      <c r="K44" t="s">
        <v>277</v>
      </c>
      <c r="L44">
        <v>1368</v>
      </c>
      <c r="N44">
        <v>1011</v>
      </c>
      <c r="O44" t="s">
        <v>265</v>
      </c>
      <c r="P44" t="s">
        <v>265</v>
      </c>
      <c r="Q44">
        <v>1</v>
      </c>
      <c r="X44">
        <v>0.63</v>
      </c>
      <c r="Y44">
        <v>0</v>
      </c>
      <c r="Z44">
        <v>1.7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0.63</v>
      </c>
      <c r="AH44">
        <v>2</v>
      </c>
      <c r="AI44">
        <v>34649682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ROW(Source!A47)</f>
        <v>47</v>
      </c>
      <c r="B45">
        <v>34649695</v>
      </c>
      <c r="C45">
        <v>34649678</v>
      </c>
      <c r="D45">
        <v>31528142</v>
      </c>
      <c r="E45">
        <v>1</v>
      </c>
      <c r="F45">
        <v>1</v>
      </c>
      <c r="G45">
        <v>1</v>
      </c>
      <c r="H45">
        <v>2</v>
      </c>
      <c r="I45" t="s">
        <v>266</v>
      </c>
      <c r="J45" t="s">
        <v>267</v>
      </c>
      <c r="K45" t="s">
        <v>268</v>
      </c>
      <c r="L45">
        <v>1368</v>
      </c>
      <c r="N45">
        <v>1011</v>
      </c>
      <c r="O45" t="s">
        <v>265</v>
      </c>
      <c r="P45" t="s">
        <v>265</v>
      </c>
      <c r="Q45">
        <v>1</v>
      </c>
      <c r="X45">
        <v>0.52</v>
      </c>
      <c r="Y45">
        <v>0</v>
      </c>
      <c r="Z45">
        <v>65.709999999999994</v>
      </c>
      <c r="AA45">
        <v>11.6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0.52</v>
      </c>
      <c r="AH45">
        <v>2</v>
      </c>
      <c r="AI45">
        <v>34649683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ROW(Source!A47)</f>
        <v>47</v>
      </c>
      <c r="B46">
        <v>34649696</v>
      </c>
      <c r="C46">
        <v>34649678</v>
      </c>
      <c r="D46">
        <v>31449041</v>
      </c>
      <c r="E46">
        <v>1</v>
      </c>
      <c r="F46">
        <v>1</v>
      </c>
      <c r="G46">
        <v>1</v>
      </c>
      <c r="H46">
        <v>3</v>
      </c>
      <c r="I46" t="s">
        <v>78</v>
      </c>
      <c r="J46" t="s">
        <v>80</v>
      </c>
      <c r="K46" t="s">
        <v>290</v>
      </c>
      <c r="L46">
        <v>1346</v>
      </c>
      <c r="N46">
        <v>1009</v>
      </c>
      <c r="O46" t="s">
        <v>85</v>
      </c>
      <c r="P46" t="s">
        <v>85</v>
      </c>
      <c r="Q46">
        <v>1</v>
      </c>
      <c r="X46">
        <v>3.56E-2</v>
      </c>
      <c r="Y46">
        <v>28.22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3.56E-2</v>
      </c>
      <c r="AH46">
        <v>2</v>
      </c>
      <c r="AI46">
        <v>34649684</v>
      </c>
      <c r="AJ46">
        <v>46</v>
      </c>
      <c r="AK46">
        <v>3</v>
      </c>
      <c r="AL46">
        <v>-1.004632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ROW(Source!A47)</f>
        <v>47</v>
      </c>
      <c r="B47">
        <v>34649697</v>
      </c>
      <c r="C47">
        <v>34649678</v>
      </c>
      <c r="D47">
        <v>31449043</v>
      </c>
      <c r="E47">
        <v>1</v>
      </c>
      <c r="F47">
        <v>1</v>
      </c>
      <c r="G47">
        <v>1</v>
      </c>
      <c r="H47">
        <v>3</v>
      </c>
      <c r="I47" t="s">
        <v>83</v>
      </c>
      <c r="J47" t="s">
        <v>86</v>
      </c>
      <c r="K47" t="s">
        <v>84</v>
      </c>
      <c r="L47">
        <v>1346</v>
      </c>
      <c r="N47">
        <v>1009</v>
      </c>
      <c r="O47" t="s">
        <v>85</v>
      </c>
      <c r="P47" t="s">
        <v>85</v>
      </c>
      <c r="Q47">
        <v>1</v>
      </c>
      <c r="X47">
        <v>0.58399999999999996</v>
      </c>
      <c r="Y47">
        <v>26.32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0.58399999999999996</v>
      </c>
      <c r="AH47">
        <v>2</v>
      </c>
      <c r="AI47">
        <v>34649685</v>
      </c>
      <c r="AJ47">
        <v>47</v>
      </c>
      <c r="AK47">
        <v>3</v>
      </c>
      <c r="AL47">
        <v>-15.37088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ROW(Source!A47)</f>
        <v>47</v>
      </c>
      <c r="B48">
        <v>34649698</v>
      </c>
      <c r="C48">
        <v>34649678</v>
      </c>
      <c r="D48">
        <v>31449970</v>
      </c>
      <c r="E48">
        <v>1</v>
      </c>
      <c r="F48">
        <v>1</v>
      </c>
      <c r="G48">
        <v>1</v>
      </c>
      <c r="H48">
        <v>3</v>
      </c>
      <c r="I48" t="s">
        <v>88</v>
      </c>
      <c r="J48" t="s">
        <v>90</v>
      </c>
      <c r="K48" t="s">
        <v>89</v>
      </c>
      <c r="L48">
        <v>1301</v>
      </c>
      <c r="N48">
        <v>1003</v>
      </c>
      <c r="O48" t="s">
        <v>60</v>
      </c>
      <c r="P48" t="s">
        <v>60</v>
      </c>
      <c r="Q48">
        <v>1</v>
      </c>
      <c r="X48">
        <v>1</v>
      </c>
      <c r="Y48">
        <v>10.7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1</v>
      </c>
      <c r="AH48">
        <v>2</v>
      </c>
      <c r="AI48">
        <v>34649686</v>
      </c>
      <c r="AJ48">
        <v>48</v>
      </c>
      <c r="AK48">
        <v>3</v>
      </c>
      <c r="AL48">
        <v>-10.7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ROW(Source!A47)</f>
        <v>47</v>
      </c>
      <c r="B49">
        <v>34649699</v>
      </c>
      <c r="C49">
        <v>34649678</v>
      </c>
      <c r="D49">
        <v>31474141</v>
      </c>
      <c r="E49">
        <v>1</v>
      </c>
      <c r="F49">
        <v>1</v>
      </c>
      <c r="G49">
        <v>1</v>
      </c>
      <c r="H49">
        <v>3</v>
      </c>
      <c r="I49" t="s">
        <v>92</v>
      </c>
      <c r="J49" t="s">
        <v>94</v>
      </c>
      <c r="K49" t="s">
        <v>93</v>
      </c>
      <c r="L49">
        <v>1346</v>
      </c>
      <c r="N49">
        <v>1009</v>
      </c>
      <c r="O49" t="s">
        <v>85</v>
      </c>
      <c r="P49" t="s">
        <v>85</v>
      </c>
      <c r="Q49">
        <v>1</v>
      </c>
      <c r="X49">
        <v>0.01</v>
      </c>
      <c r="Y49">
        <v>114.22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0.01</v>
      </c>
      <c r="AH49">
        <v>2</v>
      </c>
      <c r="AI49">
        <v>34649687</v>
      </c>
      <c r="AJ49">
        <v>49</v>
      </c>
      <c r="AK49">
        <v>3</v>
      </c>
      <c r="AL49">
        <v>-1.1422000000000001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ROW(Source!A47)</f>
        <v>47</v>
      </c>
      <c r="B50">
        <v>34649700</v>
      </c>
      <c r="C50">
        <v>34649678</v>
      </c>
      <c r="D50">
        <v>31483189</v>
      </c>
      <c r="E50">
        <v>1</v>
      </c>
      <c r="F50">
        <v>1</v>
      </c>
      <c r="G50">
        <v>1</v>
      </c>
      <c r="H50">
        <v>3</v>
      </c>
      <c r="I50" t="s">
        <v>96</v>
      </c>
      <c r="J50" t="s">
        <v>99</v>
      </c>
      <c r="K50" t="s">
        <v>97</v>
      </c>
      <c r="L50">
        <v>1348</v>
      </c>
      <c r="N50">
        <v>1009</v>
      </c>
      <c r="O50" t="s">
        <v>98</v>
      </c>
      <c r="P50" t="s">
        <v>98</v>
      </c>
      <c r="Q50">
        <v>1000</v>
      </c>
      <c r="X50">
        <v>2.0000000000000002E-5</v>
      </c>
      <c r="Y50">
        <v>28300.400000000001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2.0000000000000002E-5</v>
      </c>
      <c r="AH50">
        <v>2</v>
      </c>
      <c r="AI50">
        <v>34649688</v>
      </c>
      <c r="AJ50">
        <v>50</v>
      </c>
      <c r="AK50">
        <v>3</v>
      </c>
      <c r="AL50">
        <v>-0.56600800000000007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ROW(Source!A47)</f>
        <v>47</v>
      </c>
      <c r="B51">
        <v>34649701</v>
      </c>
      <c r="C51">
        <v>34649678</v>
      </c>
      <c r="D51">
        <v>31498411</v>
      </c>
      <c r="E51">
        <v>1</v>
      </c>
      <c r="F51">
        <v>1</v>
      </c>
      <c r="G51">
        <v>1</v>
      </c>
      <c r="H51">
        <v>3</v>
      </c>
      <c r="I51" t="s">
        <v>101</v>
      </c>
      <c r="J51" t="s">
        <v>104</v>
      </c>
      <c r="K51" t="s">
        <v>102</v>
      </c>
      <c r="L51">
        <v>1355</v>
      </c>
      <c r="N51">
        <v>1010</v>
      </c>
      <c r="O51" t="s">
        <v>103</v>
      </c>
      <c r="P51" t="s">
        <v>103</v>
      </c>
      <c r="Q51">
        <v>100</v>
      </c>
      <c r="X51">
        <v>0.04</v>
      </c>
      <c r="Y51">
        <v>365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0.04</v>
      </c>
      <c r="AH51">
        <v>2</v>
      </c>
      <c r="AI51">
        <v>34649689</v>
      </c>
      <c r="AJ51">
        <v>51</v>
      </c>
      <c r="AK51">
        <v>3</v>
      </c>
      <c r="AL51">
        <v>-14.6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ROW(Source!A47)</f>
        <v>47</v>
      </c>
      <c r="B52">
        <v>34649702</v>
      </c>
      <c r="C52">
        <v>34649678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69</v>
      </c>
      <c r="J52" t="s">
        <v>6</v>
      </c>
      <c r="K52" t="s">
        <v>70</v>
      </c>
      <c r="L52">
        <v>1374</v>
      </c>
      <c r="N52">
        <v>1013</v>
      </c>
      <c r="O52" t="s">
        <v>71</v>
      </c>
      <c r="P52" t="s">
        <v>71</v>
      </c>
      <c r="Q52">
        <v>1</v>
      </c>
      <c r="X52">
        <v>3.62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3.62</v>
      </c>
      <c r="AH52">
        <v>2</v>
      </c>
      <c r="AI52">
        <v>34649690</v>
      </c>
      <c r="AJ52">
        <v>52</v>
      </c>
      <c r="AK52">
        <v>3</v>
      </c>
      <c r="AL52">
        <v>-3.62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ROW(Source!A62)</f>
        <v>62</v>
      </c>
      <c r="B53">
        <v>34649720</v>
      </c>
      <c r="C53">
        <v>34649710</v>
      </c>
      <c r="D53">
        <v>31725395</v>
      </c>
      <c r="E53">
        <v>1</v>
      </c>
      <c r="F53">
        <v>1</v>
      </c>
      <c r="G53">
        <v>1</v>
      </c>
      <c r="H53">
        <v>1</v>
      </c>
      <c r="I53" t="s">
        <v>269</v>
      </c>
      <c r="J53" t="s">
        <v>6</v>
      </c>
      <c r="K53" t="s">
        <v>270</v>
      </c>
      <c r="L53">
        <v>1191</v>
      </c>
      <c r="N53">
        <v>1013</v>
      </c>
      <c r="O53" t="s">
        <v>259</v>
      </c>
      <c r="P53" t="s">
        <v>259</v>
      </c>
      <c r="Q53">
        <v>1</v>
      </c>
      <c r="X53">
        <v>34.56</v>
      </c>
      <c r="Y53">
        <v>0</v>
      </c>
      <c r="Z53">
        <v>0</v>
      </c>
      <c r="AA53">
        <v>0</v>
      </c>
      <c r="AB53">
        <v>9.92</v>
      </c>
      <c r="AC53">
        <v>0</v>
      </c>
      <c r="AD53">
        <v>1</v>
      </c>
      <c r="AE53">
        <v>1</v>
      </c>
      <c r="AF53" t="s">
        <v>6</v>
      </c>
      <c r="AG53">
        <v>34.56</v>
      </c>
      <c r="AH53">
        <v>2</v>
      </c>
      <c r="AI53">
        <v>34649711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ROW(Source!A62)</f>
        <v>62</v>
      </c>
      <c r="B54">
        <v>34649721</v>
      </c>
      <c r="C54">
        <v>34649710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260</v>
      </c>
      <c r="J54" t="s">
        <v>6</v>
      </c>
      <c r="K54" t="s">
        <v>261</v>
      </c>
      <c r="L54">
        <v>1191</v>
      </c>
      <c r="N54">
        <v>1013</v>
      </c>
      <c r="O54" t="s">
        <v>259</v>
      </c>
      <c r="P54" t="s">
        <v>259</v>
      </c>
      <c r="Q54">
        <v>1</v>
      </c>
      <c r="X54">
        <v>0.05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6</v>
      </c>
      <c r="AG54">
        <v>0.05</v>
      </c>
      <c r="AH54">
        <v>2</v>
      </c>
      <c r="AI54">
        <v>34649712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ROW(Source!A62)</f>
        <v>62</v>
      </c>
      <c r="B55">
        <v>34649722</v>
      </c>
      <c r="C55">
        <v>34649710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262</v>
      </c>
      <c r="J55" t="s">
        <v>263</v>
      </c>
      <c r="K55" t="s">
        <v>264</v>
      </c>
      <c r="L55">
        <v>1368</v>
      </c>
      <c r="N55">
        <v>1011</v>
      </c>
      <c r="O55" t="s">
        <v>265</v>
      </c>
      <c r="P55" t="s">
        <v>265</v>
      </c>
      <c r="Q55">
        <v>1</v>
      </c>
      <c r="X55">
        <v>0.03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0.03</v>
      </c>
      <c r="AH55">
        <v>2</v>
      </c>
      <c r="AI55">
        <v>34649713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ROW(Source!A62)</f>
        <v>62</v>
      </c>
      <c r="B56">
        <v>34649723</v>
      </c>
      <c r="C56">
        <v>34649710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266</v>
      </c>
      <c r="J56" t="s">
        <v>267</v>
      </c>
      <c r="K56" t="s">
        <v>268</v>
      </c>
      <c r="L56">
        <v>1368</v>
      </c>
      <c r="N56">
        <v>1011</v>
      </c>
      <c r="O56" t="s">
        <v>265</v>
      </c>
      <c r="P56" t="s">
        <v>265</v>
      </c>
      <c r="Q56">
        <v>1</v>
      </c>
      <c r="X56">
        <v>0.02</v>
      </c>
      <c r="Y56">
        <v>0</v>
      </c>
      <c r="Z56">
        <v>65.709999999999994</v>
      </c>
      <c r="AA56">
        <v>11.6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0.02</v>
      </c>
      <c r="AH56">
        <v>2</v>
      </c>
      <c r="AI56">
        <v>34649714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ROW(Source!A62)</f>
        <v>62</v>
      </c>
      <c r="B57">
        <v>34649724</v>
      </c>
      <c r="C57">
        <v>34649710</v>
      </c>
      <c r="D57">
        <v>31446697</v>
      </c>
      <c r="E57">
        <v>1</v>
      </c>
      <c r="F57">
        <v>1</v>
      </c>
      <c r="G57">
        <v>1</v>
      </c>
      <c r="H57">
        <v>3</v>
      </c>
      <c r="I57" t="s">
        <v>117</v>
      </c>
      <c r="J57" t="s">
        <v>119</v>
      </c>
      <c r="K57" t="s">
        <v>294</v>
      </c>
      <c r="L57">
        <v>1346</v>
      </c>
      <c r="N57">
        <v>1009</v>
      </c>
      <c r="O57" t="s">
        <v>85</v>
      </c>
      <c r="P57" t="s">
        <v>85</v>
      </c>
      <c r="Q57">
        <v>1</v>
      </c>
      <c r="X57">
        <v>0.11</v>
      </c>
      <c r="Y57">
        <v>30.4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0.11</v>
      </c>
      <c r="AH57">
        <v>2</v>
      </c>
      <c r="AI57">
        <v>34649715</v>
      </c>
      <c r="AJ57">
        <v>57</v>
      </c>
      <c r="AK57">
        <v>3</v>
      </c>
      <c r="AL57">
        <v>-3.3439999999999999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ROW(Source!A62)</f>
        <v>62</v>
      </c>
      <c r="B58">
        <v>34649725</v>
      </c>
      <c r="C58">
        <v>34649710</v>
      </c>
      <c r="D58">
        <v>31449183</v>
      </c>
      <c r="E58">
        <v>1</v>
      </c>
      <c r="F58">
        <v>1</v>
      </c>
      <c r="G58">
        <v>1</v>
      </c>
      <c r="H58">
        <v>3</v>
      </c>
      <c r="I58" t="s">
        <v>122</v>
      </c>
      <c r="J58" t="s">
        <v>124</v>
      </c>
      <c r="K58" t="s">
        <v>123</v>
      </c>
      <c r="L58">
        <v>1355</v>
      </c>
      <c r="N58">
        <v>1010</v>
      </c>
      <c r="O58" t="s">
        <v>103</v>
      </c>
      <c r="P58" t="s">
        <v>103</v>
      </c>
      <c r="Q58">
        <v>100</v>
      </c>
      <c r="X58">
        <v>1.02</v>
      </c>
      <c r="Y58">
        <v>86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1.02</v>
      </c>
      <c r="AH58">
        <v>2</v>
      </c>
      <c r="AI58">
        <v>34649716</v>
      </c>
      <c r="AJ58">
        <v>58</v>
      </c>
      <c r="AK58">
        <v>3</v>
      </c>
      <c r="AL58">
        <v>-87.72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ROW(Source!A62)</f>
        <v>62</v>
      </c>
      <c r="B59">
        <v>34649726</v>
      </c>
      <c r="C59">
        <v>34649710</v>
      </c>
      <c r="D59">
        <v>31449543</v>
      </c>
      <c r="E59">
        <v>1</v>
      </c>
      <c r="F59">
        <v>1</v>
      </c>
      <c r="G59">
        <v>1</v>
      </c>
      <c r="H59">
        <v>3</v>
      </c>
      <c r="I59" t="s">
        <v>126</v>
      </c>
      <c r="J59" t="s">
        <v>128</v>
      </c>
      <c r="K59" t="s">
        <v>127</v>
      </c>
      <c r="L59">
        <v>1348</v>
      </c>
      <c r="N59">
        <v>1009</v>
      </c>
      <c r="O59" t="s">
        <v>98</v>
      </c>
      <c r="P59" t="s">
        <v>98</v>
      </c>
      <c r="Q59">
        <v>1000</v>
      </c>
      <c r="X59">
        <v>1.6000000000000001E-4</v>
      </c>
      <c r="Y59">
        <v>29800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1.6000000000000001E-4</v>
      </c>
      <c r="AH59">
        <v>2</v>
      </c>
      <c r="AI59">
        <v>34649717</v>
      </c>
      <c r="AJ59">
        <v>59</v>
      </c>
      <c r="AK59">
        <v>3</v>
      </c>
      <c r="AL59">
        <v>-4.7680000000000007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ROW(Source!A62)</f>
        <v>62</v>
      </c>
      <c r="B60">
        <v>34649727</v>
      </c>
      <c r="C60">
        <v>34649710</v>
      </c>
      <c r="D60">
        <v>31449547</v>
      </c>
      <c r="E60">
        <v>1</v>
      </c>
      <c r="F60">
        <v>1</v>
      </c>
      <c r="G60">
        <v>1</v>
      </c>
      <c r="H60">
        <v>3</v>
      </c>
      <c r="I60" t="s">
        <v>130</v>
      </c>
      <c r="J60" t="s">
        <v>132</v>
      </c>
      <c r="K60" t="s">
        <v>131</v>
      </c>
      <c r="L60">
        <v>1348</v>
      </c>
      <c r="N60">
        <v>1009</v>
      </c>
      <c r="O60" t="s">
        <v>98</v>
      </c>
      <c r="P60" t="s">
        <v>98</v>
      </c>
      <c r="Q60">
        <v>1000</v>
      </c>
      <c r="X60">
        <v>2.9999999999999997E-4</v>
      </c>
      <c r="Y60">
        <v>12430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2.9999999999999997E-4</v>
      </c>
      <c r="AH60">
        <v>2</v>
      </c>
      <c r="AI60">
        <v>34649718</v>
      </c>
      <c r="AJ60">
        <v>60</v>
      </c>
      <c r="AK60">
        <v>3</v>
      </c>
      <c r="AL60">
        <v>-3.7289999999999996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ROW(Source!A62)</f>
        <v>62</v>
      </c>
      <c r="B61">
        <v>34649728</v>
      </c>
      <c r="C61">
        <v>34649710</v>
      </c>
      <c r="D61">
        <v>31443668</v>
      </c>
      <c r="E61">
        <v>17</v>
      </c>
      <c r="F61">
        <v>1</v>
      </c>
      <c r="G61">
        <v>1</v>
      </c>
      <c r="H61">
        <v>3</v>
      </c>
      <c r="I61" t="s">
        <v>69</v>
      </c>
      <c r="J61" t="s">
        <v>6</v>
      </c>
      <c r="K61" t="s">
        <v>70</v>
      </c>
      <c r="L61">
        <v>1374</v>
      </c>
      <c r="N61">
        <v>1013</v>
      </c>
      <c r="O61" t="s">
        <v>71</v>
      </c>
      <c r="P61" t="s">
        <v>71</v>
      </c>
      <c r="Q61">
        <v>1</v>
      </c>
      <c r="X61">
        <v>6.86</v>
      </c>
      <c r="Y61">
        <v>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6.86</v>
      </c>
      <c r="AH61">
        <v>2</v>
      </c>
      <c r="AI61">
        <v>34649719</v>
      </c>
      <c r="AJ61">
        <v>61</v>
      </c>
      <c r="AK61">
        <v>3</v>
      </c>
      <c r="AL61">
        <v>-6.86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ROW(Source!A63)</f>
        <v>63</v>
      </c>
      <c r="B62">
        <v>34649720</v>
      </c>
      <c r="C62">
        <v>34649710</v>
      </c>
      <c r="D62">
        <v>31725395</v>
      </c>
      <c r="E62">
        <v>1</v>
      </c>
      <c r="F62">
        <v>1</v>
      </c>
      <c r="G62">
        <v>1</v>
      </c>
      <c r="H62">
        <v>1</v>
      </c>
      <c r="I62" t="s">
        <v>269</v>
      </c>
      <c r="J62" t="s">
        <v>6</v>
      </c>
      <c r="K62" t="s">
        <v>270</v>
      </c>
      <c r="L62">
        <v>1191</v>
      </c>
      <c r="N62">
        <v>1013</v>
      </c>
      <c r="O62" t="s">
        <v>259</v>
      </c>
      <c r="P62" t="s">
        <v>259</v>
      </c>
      <c r="Q62">
        <v>1</v>
      </c>
      <c r="X62">
        <v>34.56</v>
      </c>
      <c r="Y62">
        <v>0</v>
      </c>
      <c r="Z62">
        <v>0</v>
      </c>
      <c r="AA62">
        <v>0</v>
      </c>
      <c r="AB62">
        <v>9.92</v>
      </c>
      <c r="AC62">
        <v>0</v>
      </c>
      <c r="AD62">
        <v>1</v>
      </c>
      <c r="AE62">
        <v>1</v>
      </c>
      <c r="AF62" t="s">
        <v>6</v>
      </c>
      <c r="AG62">
        <v>34.56</v>
      </c>
      <c r="AH62">
        <v>2</v>
      </c>
      <c r="AI62">
        <v>34649711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ROW(Source!A63)</f>
        <v>63</v>
      </c>
      <c r="B63">
        <v>34649721</v>
      </c>
      <c r="C63">
        <v>34649710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260</v>
      </c>
      <c r="J63" t="s">
        <v>6</v>
      </c>
      <c r="K63" t="s">
        <v>261</v>
      </c>
      <c r="L63">
        <v>1191</v>
      </c>
      <c r="N63">
        <v>1013</v>
      </c>
      <c r="O63" t="s">
        <v>259</v>
      </c>
      <c r="P63" t="s">
        <v>259</v>
      </c>
      <c r="Q63">
        <v>1</v>
      </c>
      <c r="X63">
        <v>0.05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6</v>
      </c>
      <c r="AG63">
        <v>0.05</v>
      </c>
      <c r="AH63">
        <v>2</v>
      </c>
      <c r="AI63">
        <v>34649712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ROW(Source!A63)</f>
        <v>63</v>
      </c>
      <c r="B64">
        <v>34649722</v>
      </c>
      <c r="C64">
        <v>34649710</v>
      </c>
      <c r="D64">
        <v>31526753</v>
      </c>
      <c r="E64">
        <v>1</v>
      </c>
      <c r="F64">
        <v>1</v>
      </c>
      <c r="G64">
        <v>1</v>
      </c>
      <c r="H64">
        <v>2</v>
      </c>
      <c r="I64" t="s">
        <v>262</v>
      </c>
      <c r="J64" t="s">
        <v>263</v>
      </c>
      <c r="K64" t="s">
        <v>264</v>
      </c>
      <c r="L64">
        <v>1368</v>
      </c>
      <c r="N64">
        <v>1011</v>
      </c>
      <c r="O64" t="s">
        <v>265</v>
      </c>
      <c r="P64" t="s">
        <v>265</v>
      </c>
      <c r="Q64">
        <v>1</v>
      </c>
      <c r="X64">
        <v>0.03</v>
      </c>
      <c r="Y64">
        <v>0</v>
      </c>
      <c r="Z64">
        <v>111.99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0.03</v>
      </c>
      <c r="AH64">
        <v>2</v>
      </c>
      <c r="AI64">
        <v>34649713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ROW(Source!A63)</f>
        <v>63</v>
      </c>
      <c r="B65">
        <v>34649723</v>
      </c>
      <c r="C65">
        <v>34649710</v>
      </c>
      <c r="D65">
        <v>31528142</v>
      </c>
      <c r="E65">
        <v>1</v>
      </c>
      <c r="F65">
        <v>1</v>
      </c>
      <c r="G65">
        <v>1</v>
      </c>
      <c r="H65">
        <v>2</v>
      </c>
      <c r="I65" t="s">
        <v>266</v>
      </c>
      <c r="J65" t="s">
        <v>267</v>
      </c>
      <c r="K65" t="s">
        <v>268</v>
      </c>
      <c r="L65">
        <v>1368</v>
      </c>
      <c r="N65">
        <v>1011</v>
      </c>
      <c r="O65" t="s">
        <v>265</v>
      </c>
      <c r="P65" t="s">
        <v>265</v>
      </c>
      <c r="Q65">
        <v>1</v>
      </c>
      <c r="X65">
        <v>0.02</v>
      </c>
      <c r="Y65">
        <v>0</v>
      </c>
      <c r="Z65">
        <v>65.709999999999994</v>
      </c>
      <c r="AA65">
        <v>11.6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0.02</v>
      </c>
      <c r="AH65">
        <v>2</v>
      </c>
      <c r="AI65">
        <v>34649714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ROW(Source!A63)</f>
        <v>63</v>
      </c>
      <c r="B66">
        <v>34649724</v>
      </c>
      <c r="C66">
        <v>34649710</v>
      </c>
      <c r="D66">
        <v>31446697</v>
      </c>
      <c r="E66">
        <v>1</v>
      </c>
      <c r="F66">
        <v>1</v>
      </c>
      <c r="G66">
        <v>1</v>
      </c>
      <c r="H66">
        <v>3</v>
      </c>
      <c r="I66" t="s">
        <v>117</v>
      </c>
      <c r="J66" t="s">
        <v>119</v>
      </c>
      <c r="K66" t="s">
        <v>294</v>
      </c>
      <c r="L66">
        <v>1346</v>
      </c>
      <c r="N66">
        <v>1009</v>
      </c>
      <c r="O66" t="s">
        <v>85</v>
      </c>
      <c r="P66" t="s">
        <v>85</v>
      </c>
      <c r="Q66">
        <v>1</v>
      </c>
      <c r="X66">
        <v>0.11</v>
      </c>
      <c r="Y66">
        <v>30.4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0.11</v>
      </c>
      <c r="AH66">
        <v>2</v>
      </c>
      <c r="AI66">
        <v>34649715</v>
      </c>
      <c r="AJ66">
        <v>66</v>
      </c>
      <c r="AK66">
        <v>3</v>
      </c>
      <c r="AL66">
        <v>-3.3439999999999999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ROW(Source!A63)</f>
        <v>63</v>
      </c>
      <c r="B67">
        <v>34649725</v>
      </c>
      <c r="C67">
        <v>34649710</v>
      </c>
      <c r="D67">
        <v>31449183</v>
      </c>
      <c r="E67">
        <v>1</v>
      </c>
      <c r="F67">
        <v>1</v>
      </c>
      <c r="G67">
        <v>1</v>
      </c>
      <c r="H67">
        <v>3</v>
      </c>
      <c r="I67" t="s">
        <v>122</v>
      </c>
      <c r="J67" t="s">
        <v>124</v>
      </c>
      <c r="K67" t="s">
        <v>123</v>
      </c>
      <c r="L67">
        <v>1355</v>
      </c>
      <c r="N67">
        <v>1010</v>
      </c>
      <c r="O67" t="s">
        <v>103</v>
      </c>
      <c r="P67" t="s">
        <v>103</v>
      </c>
      <c r="Q67">
        <v>100</v>
      </c>
      <c r="X67">
        <v>1.02</v>
      </c>
      <c r="Y67">
        <v>86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1.02</v>
      </c>
      <c r="AH67">
        <v>2</v>
      </c>
      <c r="AI67">
        <v>34649716</v>
      </c>
      <c r="AJ67">
        <v>67</v>
      </c>
      <c r="AK67">
        <v>3</v>
      </c>
      <c r="AL67">
        <v>-87.72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ROW(Source!A63)</f>
        <v>63</v>
      </c>
      <c r="B68">
        <v>34649726</v>
      </c>
      <c r="C68">
        <v>34649710</v>
      </c>
      <c r="D68">
        <v>31449543</v>
      </c>
      <c r="E68">
        <v>1</v>
      </c>
      <c r="F68">
        <v>1</v>
      </c>
      <c r="G68">
        <v>1</v>
      </c>
      <c r="H68">
        <v>3</v>
      </c>
      <c r="I68" t="s">
        <v>126</v>
      </c>
      <c r="J68" t="s">
        <v>128</v>
      </c>
      <c r="K68" t="s">
        <v>127</v>
      </c>
      <c r="L68">
        <v>1348</v>
      </c>
      <c r="N68">
        <v>1009</v>
      </c>
      <c r="O68" t="s">
        <v>98</v>
      </c>
      <c r="P68" t="s">
        <v>98</v>
      </c>
      <c r="Q68">
        <v>1000</v>
      </c>
      <c r="X68">
        <v>1.6000000000000001E-4</v>
      </c>
      <c r="Y68">
        <v>29800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1.6000000000000001E-4</v>
      </c>
      <c r="AH68">
        <v>2</v>
      </c>
      <c r="AI68">
        <v>34649717</v>
      </c>
      <c r="AJ68">
        <v>68</v>
      </c>
      <c r="AK68">
        <v>3</v>
      </c>
      <c r="AL68">
        <v>-4.7680000000000007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ROW(Source!A63)</f>
        <v>63</v>
      </c>
      <c r="B69">
        <v>34649727</v>
      </c>
      <c r="C69">
        <v>34649710</v>
      </c>
      <c r="D69">
        <v>31449547</v>
      </c>
      <c r="E69">
        <v>1</v>
      </c>
      <c r="F69">
        <v>1</v>
      </c>
      <c r="G69">
        <v>1</v>
      </c>
      <c r="H69">
        <v>3</v>
      </c>
      <c r="I69" t="s">
        <v>130</v>
      </c>
      <c r="J69" t="s">
        <v>132</v>
      </c>
      <c r="K69" t="s">
        <v>131</v>
      </c>
      <c r="L69">
        <v>1348</v>
      </c>
      <c r="N69">
        <v>1009</v>
      </c>
      <c r="O69" t="s">
        <v>98</v>
      </c>
      <c r="P69" t="s">
        <v>98</v>
      </c>
      <c r="Q69">
        <v>1000</v>
      </c>
      <c r="X69">
        <v>2.9999999999999997E-4</v>
      </c>
      <c r="Y69">
        <v>12430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2.9999999999999997E-4</v>
      </c>
      <c r="AH69">
        <v>2</v>
      </c>
      <c r="AI69">
        <v>34649718</v>
      </c>
      <c r="AJ69">
        <v>69</v>
      </c>
      <c r="AK69">
        <v>3</v>
      </c>
      <c r="AL69">
        <v>-3.7289999999999996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ROW(Source!A63)</f>
        <v>63</v>
      </c>
      <c r="B70">
        <v>34649728</v>
      </c>
      <c r="C70">
        <v>34649710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69</v>
      </c>
      <c r="J70" t="s">
        <v>6</v>
      </c>
      <c r="K70" t="s">
        <v>70</v>
      </c>
      <c r="L70">
        <v>1374</v>
      </c>
      <c r="N70">
        <v>1013</v>
      </c>
      <c r="O70" t="s">
        <v>71</v>
      </c>
      <c r="P70" t="s">
        <v>71</v>
      </c>
      <c r="Q70">
        <v>1</v>
      </c>
      <c r="X70">
        <v>6.86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6.86</v>
      </c>
      <c r="AH70">
        <v>2</v>
      </c>
      <c r="AI70">
        <v>34649719</v>
      </c>
      <c r="AJ70">
        <v>70</v>
      </c>
      <c r="AK70">
        <v>3</v>
      </c>
      <c r="AL70">
        <v>-6.86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ROW(Source!A74)</f>
        <v>74</v>
      </c>
      <c r="B71">
        <v>34649740</v>
      </c>
      <c r="C71">
        <v>34649734</v>
      </c>
      <c r="D71">
        <v>32163921</v>
      </c>
      <c r="E71">
        <v>1</v>
      </c>
      <c r="F71">
        <v>1</v>
      </c>
      <c r="G71">
        <v>1</v>
      </c>
      <c r="H71">
        <v>1</v>
      </c>
      <c r="I71" t="s">
        <v>278</v>
      </c>
      <c r="J71" t="s">
        <v>6</v>
      </c>
      <c r="K71" t="s">
        <v>279</v>
      </c>
      <c r="L71">
        <v>1191</v>
      </c>
      <c r="N71">
        <v>1013</v>
      </c>
      <c r="O71" t="s">
        <v>259</v>
      </c>
      <c r="P71" t="s">
        <v>259</v>
      </c>
      <c r="Q71">
        <v>1</v>
      </c>
      <c r="X71">
        <v>12.55</v>
      </c>
      <c r="Y71">
        <v>0</v>
      </c>
      <c r="Z71">
        <v>0</v>
      </c>
      <c r="AA71">
        <v>0</v>
      </c>
      <c r="AB71">
        <v>10.210000000000001</v>
      </c>
      <c r="AC71">
        <v>0</v>
      </c>
      <c r="AD71">
        <v>1</v>
      </c>
      <c r="AE71">
        <v>1</v>
      </c>
      <c r="AF71" t="s">
        <v>6</v>
      </c>
      <c r="AG71">
        <v>12.55</v>
      </c>
      <c r="AH71">
        <v>2</v>
      </c>
      <c r="AI71">
        <v>34649735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ROW(Source!A74)</f>
        <v>74</v>
      </c>
      <c r="B72">
        <v>34649741</v>
      </c>
      <c r="C72">
        <v>34649734</v>
      </c>
      <c r="D72">
        <v>32159941</v>
      </c>
      <c r="E72">
        <v>1</v>
      </c>
      <c r="F72">
        <v>1</v>
      </c>
      <c r="G72">
        <v>1</v>
      </c>
      <c r="H72">
        <v>1</v>
      </c>
      <c r="I72" t="s">
        <v>280</v>
      </c>
      <c r="J72" t="s">
        <v>6</v>
      </c>
      <c r="K72" t="s">
        <v>281</v>
      </c>
      <c r="L72">
        <v>1191</v>
      </c>
      <c r="N72">
        <v>1013</v>
      </c>
      <c r="O72" t="s">
        <v>259</v>
      </c>
      <c r="P72" t="s">
        <v>259</v>
      </c>
      <c r="Q72">
        <v>1</v>
      </c>
      <c r="X72">
        <v>25.1</v>
      </c>
      <c r="Y72">
        <v>0</v>
      </c>
      <c r="Z72">
        <v>0</v>
      </c>
      <c r="AA72">
        <v>0</v>
      </c>
      <c r="AB72">
        <v>16.93</v>
      </c>
      <c r="AC72">
        <v>0</v>
      </c>
      <c r="AD72">
        <v>1</v>
      </c>
      <c r="AE72">
        <v>1</v>
      </c>
      <c r="AF72" t="s">
        <v>6</v>
      </c>
      <c r="AG72">
        <v>25.1</v>
      </c>
      <c r="AH72">
        <v>2</v>
      </c>
      <c r="AI72">
        <v>34649736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ROW(Source!A74)</f>
        <v>74</v>
      </c>
      <c r="B73">
        <v>34649742</v>
      </c>
      <c r="C73">
        <v>34649734</v>
      </c>
      <c r="D73">
        <v>32000304</v>
      </c>
      <c r="E73">
        <v>1</v>
      </c>
      <c r="F73">
        <v>1</v>
      </c>
      <c r="G73">
        <v>1</v>
      </c>
      <c r="H73">
        <v>1</v>
      </c>
      <c r="I73" t="s">
        <v>282</v>
      </c>
      <c r="J73" t="s">
        <v>6</v>
      </c>
      <c r="K73" t="s">
        <v>283</v>
      </c>
      <c r="L73">
        <v>1191</v>
      </c>
      <c r="N73">
        <v>1013</v>
      </c>
      <c r="O73" t="s">
        <v>259</v>
      </c>
      <c r="P73" t="s">
        <v>259</v>
      </c>
      <c r="Q73">
        <v>1</v>
      </c>
      <c r="X73">
        <v>50.2</v>
      </c>
      <c r="Y73">
        <v>0</v>
      </c>
      <c r="Z73">
        <v>0</v>
      </c>
      <c r="AA73">
        <v>0</v>
      </c>
      <c r="AB73">
        <v>15.49</v>
      </c>
      <c r="AC73">
        <v>0</v>
      </c>
      <c r="AD73">
        <v>1</v>
      </c>
      <c r="AE73">
        <v>1</v>
      </c>
      <c r="AF73" t="s">
        <v>6</v>
      </c>
      <c r="AG73">
        <v>50.2</v>
      </c>
      <c r="AH73">
        <v>2</v>
      </c>
      <c r="AI73">
        <v>34649737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ROW(Source!A74)</f>
        <v>74</v>
      </c>
      <c r="B74">
        <v>34649743</v>
      </c>
      <c r="C74">
        <v>34649734</v>
      </c>
      <c r="D74">
        <v>32003081</v>
      </c>
      <c r="E74">
        <v>1</v>
      </c>
      <c r="F74">
        <v>1</v>
      </c>
      <c r="G74">
        <v>1</v>
      </c>
      <c r="H74">
        <v>1</v>
      </c>
      <c r="I74" t="s">
        <v>284</v>
      </c>
      <c r="J74" t="s">
        <v>6</v>
      </c>
      <c r="K74" t="s">
        <v>285</v>
      </c>
      <c r="L74">
        <v>1191</v>
      </c>
      <c r="N74">
        <v>1013</v>
      </c>
      <c r="O74" t="s">
        <v>259</v>
      </c>
      <c r="P74" t="s">
        <v>259</v>
      </c>
      <c r="Q74">
        <v>1</v>
      </c>
      <c r="X74">
        <v>112.95</v>
      </c>
      <c r="Y74">
        <v>0</v>
      </c>
      <c r="Z74">
        <v>0</v>
      </c>
      <c r="AA74">
        <v>0</v>
      </c>
      <c r="AB74">
        <v>14.09</v>
      </c>
      <c r="AC74">
        <v>0</v>
      </c>
      <c r="AD74">
        <v>1</v>
      </c>
      <c r="AE74">
        <v>1</v>
      </c>
      <c r="AF74" t="s">
        <v>6</v>
      </c>
      <c r="AG74">
        <v>112.95</v>
      </c>
      <c r="AH74">
        <v>2</v>
      </c>
      <c r="AI74">
        <v>34649738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ROW(Source!A74)</f>
        <v>74</v>
      </c>
      <c r="B75">
        <v>34649744</v>
      </c>
      <c r="C75">
        <v>34649734</v>
      </c>
      <c r="D75">
        <v>32159989</v>
      </c>
      <c r="E75">
        <v>1</v>
      </c>
      <c r="F75">
        <v>1</v>
      </c>
      <c r="G75">
        <v>1</v>
      </c>
      <c r="H75">
        <v>1</v>
      </c>
      <c r="I75" t="s">
        <v>286</v>
      </c>
      <c r="J75" t="s">
        <v>6</v>
      </c>
      <c r="K75" t="s">
        <v>287</v>
      </c>
      <c r="L75">
        <v>1191</v>
      </c>
      <c r="N75">
        <v>1013</v>
      </c>
      <c r="O75" t="s">
        <v>259</v>
      </c>
      <c r="P75" t="s">
        <v>259</v>
      </c>
      <c r="Q75">
        <v>1</v>
      </c>
      <c r="X75">
        <v>50.2</v>
      </c>
      <c r="Y75">
        <v>0</v>
      </c>
      <c r="Z75">
        <v>0</v>
      </c>
      <c r="AA75">
        <v>0</v>
      </c>
      <c r="AB75">
        <v>12.69</v>
      </c>
      <c r="AC75">
        <v>0</v>
      </c>
      <c r="AD75">
        <v>1</v>
      </c>
      <c r="AE75">
        <v>1</v>
      </c>
      <c r="AF75" t="s">
        <v>6</v>
      </c>
      <c r="AG75">
        <v>50.2</v>
      </c>
      <c r="AH75">
        <v>2</v>
      </c>
      <c r="AI75">
        <v>34649739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ROW(Source!A75)</f>
        <v>75</v>
      </c>
      <c r="B76">
        <v>34649740</v>
      </c>
      <c r="C76">
        <v>34649734</v>
      </c>
      <c r="D76">
        <v>32163921</v>
      </c>
      <c r="E76">
        <v>1</v>
      </c>
      <c r="F76">
        <v>1</v>
      </c>
      <c r="G76">
        <v>1</v>
      </c>
      <c r="H76">
        <v>1</v>
      </c>
      <c r="I76" t="s">
        <v>278</v>
      </c>
      <c r="J76" t="s">
        <v>6</v>
      </c>
      <c r="K76" t="s">
        <v>279</v>
      </c>
      <c r="L76">
        <v>1191</v>
      </c>
      <c r="N76">
        <v>1013</v>
      </c>
      <c r="O76" t="s">
        <v>259</v>
      </c>
      <c r="P76" t="s">
        <v>259</v>
      </c>
      <c r="Q76">
        <v>1</v>
      </c>
      <c r="X76">
        <v>12.55</v>
      </c>
      <c r="Y76">
        <v>0</v>
      </c>
      <c r="Z76">
        <v>0</v>
      </c>
      <c r="AA76">
        <v>0</v>
      </c>
      <c r="AB76">
        <v>10.210000000000001</v>
      </c>
      <c r="AC76">
        <v>0</v>
      </c>
      <c r="AD76">
        <v>1</v>
      </c>
      <c r="AE76">
        <v>1</v>
      </c>
      <c r="AF76" t="s">
        <v>6</v>
      </c>
      <c r="AG76">
        <v>12.55</v>
      </c>
      <c r="AH76">
        <v>2</v>
      </c>
      <c r="AI76">
        <v>34649735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ROW(Source!A75)</f>
        <v>75</v>
      </c>
      <c r="B77">
        <v>34649741</v>
      </c>
      <c r="C77">
        <v>34649734</v>
      </c>
      <c r="D77">
        <v>32159941</v>
      </c>
      <c r="E77">
        <v>1</v>
      </c>
      <c r="F77">
        <v>1</v>
      </c>
      <c r="G77">
        <v>1</v>
      </c>
      <c r="H77">
        <v>1</v>
      </c>
      <c r="I77" t="s">
        <v>280</v>
      </c>
      <c r="J77" t="s">
        <v>6</v>
      </c>
      <c r="K77" t="s">
        <v>281</v>
      </c>
      <c r="L77">
        <v>1191</v>
      </c>
      <c r="N77">
        <v>1013</v>
      </c>
      <c r="O77" t="s">
        <v>259</v>
      </c>
      <c r="P77" t="s">
        <v>259</v>
      </c>
      <c r="Q77">
        <v>1</v>
      </c>
      <c r="X77">
        <v>25.1</v>
      </c>
      <c r="Y77">
        <v>0</v>
      </c>
      <c r="Z77">
        <v>0</v>
      </c>
      <c r="AA77">
        <v>0</v>
      </c>
      <c r="AB77">
        <v>16.93</v>
      </c>
      <c r="AC77">
        <v>0</v>
      </c>
      <c r="AD77">
        <v>1</v>
      </c>
      <c r="AE77">
        <v>1</v>
      </c>
      <c r="AF77" t="s">
        <v>6</v>
      </c>
      <c r="AG77">
        <v>25.1</v>
      </c>
      <c r="AH77">
        <v>2</v>
      </c>
      <c r="AI77">
        <v>34649736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ROW(Source!A75)</f>
        <v>75</v>
      </c>
      <c r="B78">
        <v>34649742</v>
      </c>
      <c r="C78">
        <v>34649734</v>
      </c>
      <c r="D78">
        <v>32000304</v>
      </c>
      <c r="E78">
        <v>1</v>
      </c>
      <c r="F78">
        <v>1</v>
      </c>
      <c r="G78">
        <v>1</v>
      </c>
      <c r="H78">
        <v>1</v>
      </c>
      <c r="I78" t="s">
        <v>282</v>
      </c>
      <c r="J78" t="s">
        <v>6</v>
      </c>
      <c r="K78" t="s">
        <v>283</v>
      </c>
      <c r="L78">
        <v>1191</v>
      </c>
      <c r="N78">
        <v>1013</v>
      </c>
      <c r="O78" t="s">
        <v>259</v>
      </c>
      <c r="P78" t="s">
        <v>259</v>
      </c>
      <c r="Q78">
        <v>1</v>
      </c>
      <c r="X78">
        <v>50.2</v>
      </c>
      <c r="Y78">
        <v>0</v>
      </c>
      <c r="Z78">
        <v>0</v>
      </c>
      <c r="AA78">
        <v>0</v>
      </c>
      <c r="AB78">
        <v>15.49</v>
      </c>
      <c r="AC78">
        <v>0</v>
      </c>
      <c r="AD78">
        <v>1</v>
      </c>
      <c r="AE78">
        <v>1</v>
      </c>
      <c r="AF78" t="s">
        <v>6</v>
      </c>
      <c r="AG78">
        <v>50.2</v>
      </c>
      <c r="AH78">
        <v>2</v>
      </c>
      <c r="AI78">
        <v>34649737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ROW(Source!A75)</f>
        <v>75</v>
      </c>
      <c r="B79">
        <v>34649743</v>
      </c>
      <c r="C79">
        <v>34649734</v>
      </c>
      <c r="D79">
        <v>32003081</v>
      </c>
      <c r="E79">
        <v>1</v>
      </c>
      <c r="F79">
        <v>1</v>
      </c>
      <c r="G79">
        <v>1</v>
      </c>
      <c r="H79">
        <v>1</v>
      </c>
      <c r="I79" t="s">
        <v>284</v>
      </c>
      <c r="J79" t="s">
        <v>6</v>
      </c>
      <c r="K79" t="s">
        <v>285</v>
      </c>
      <c r="L79">
        <v>1191</v>
      </c>
      <c r="N79">
        <v>1013</v>
      </c>
      <c r="O79" t="s">
        <v>259</v>
      </c>
      <c r="P79" t="s">
        <v>259</v>
      </c>
      <c r="Q79">
        <v>1</v>
      </c>
      <c r="X79">
        <v>112.95</v>
      </c>
      <c r="Y79">
        <v>0</v>
      </c>
      <c r="Z79">
        <v>0</v>
      </c>
      <c r="AA79">
        <v>0</v>
      </c>
      <c r="AB79">
        <v>14.09</v>
      </c>
      <c r="AC79">
        <v>0</v>
      </c>
      <c r="AD79">
        <v>1</v>
      </c>
      <c r="AE79">
        <v>1</v>
      </c>
      <c r="AF79" t="s">
        <v>6</v>
      </c>
      <c r="AG79">
        <v>112.95</v>
      </c>
      <c r="AH79">
        <v>2</v>
      </c>
      <c r="AI79">
        <v>34649738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ROW(Source!A75)</f>
        <v>75</v>
      </c>
      <c r="B80">
        <v>34649744</v>
      </c>
      <c r="C80">
        <v>34649734</v>
      </c>
      <c r="D80">
        <v>32159989</v>
      </c>
      <c r="E80">
        <v>1</v>
      </c>
      <c r="F80">
        <v>1</v>
      </c>
      <c r="G80">
        <v>1</v>
      </c>
      <c r="H80">
        <v>1</v>
      </c>
      <c r="I80" t="s">
        <v>286</v>
      </c>
      <c r="J80" t="s">
        <v>6</v>
      </c>
      <c r="K80" t="s">
        <v>287</v>
      </c>
      <c r="L80">
        <v>1191</v>
      </c>
      <c r="N80">
        <v>1013</v>
      </c>
      <c r="O80" t="s">
        <v>259</v>
      </c>
      <c r="P80" t="s">
        <v>259</v>
      </c>
      <c r="Q80">
        <v>1</v>
      </c>
      <c r="X80">
        <v>50.2</v>
      </c>
      <c r="Y80">
        <v>0</v>
      </c>
      <c r="Z80">
        <v>0</v>
      </c>
      <c r="AA80">
        <v>0</v>
      </c>
      <c r="AB80">
        <v>12.69</v>
      </c>
      <c r="AC80">
        <v>0</v>
      </c>
      <c r="AD80">
        <v>1</v>
      </c>
      <c r="AE80">
        <v>1</v>
      </c>
      <c r="AF80" t="s">
        <v>6</v>
      </c>
      <c r="AG80">
        <v>50.2</v>
      </c>
      <c r="AH80">
        <v>2</v>
      </c>
      <c r="AI80">
        <v>34649739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2019-01-22T13:15:48Z</cp:lastPrinted>
  <dcterms:created xsi:type="dcterms:W3CDTF">2019-01-22T12:54:53Z</dcterms:created>
  <dcterms:modified xsi:type="dcterms:W3CDTF">2019-02-25T12:51:59Z</dcterms:modified>
</cp:coreProperties>
</file>