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30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'1.Смета.или.Акт'!$A$1:$K$204</definedName>
  </definedNames>
  <calcPr calcId="144525"/>
</workbook>
</file>

<file path=xl/calcChain.xml><?xml version="1.0" encoding="utf-8"?>
<calcChain xmlns="http://schemas.openxmlformats.org/spreadsheetml/2006/main">
  <c r="BZ200" i="6" l="1"/>
  <c r="BY200" i="6"/>
  <c r="BZ197" i="6"/>
  <c r="BY197" i="6"/>
  <c r="BZ191" i="6"/>
  <c r="BY191" i="6"/>
  <c r="BZ188" i="6"/>
  <c r="BY188" i="6"/>
  <c r="J174" i="6"/>
  <c r="J173" i="6"/>
  <c r="J170" i="6"/>
  <c r="J169" i="6"/>
  <c r="J40" i="6"/>
  <c r="J39" i="6"/>
  <c r="I39" i="6"/>
  <c r="FV165" i="6"/>
  <c r="FU165" i="6"/>
  <c r="FT165" i="6"/>
  <c r="FS165" i="6"/>
  <c r="FQ165" i="6"/>
  <c r="H180" i="6" s="1"/>
  <c r="FP165" i="6"/>
  <c r="H179" i="6" s="1"/>
  <c r="FL165" i="6"/>
  <c r="H174" i="6" s="1"/>
  <c r="FK165" i="6"/>
  <c r="H173" i="6" s="1"/>
  <c r="FJ165" i="6"/>
  <c r="FI165" i="6"/>
  <c r="FH165" i="6"/>
  <c r="FG165" i="6"/>
  <c r="FF165" i="6"/>
  <c r="FD165" i="6"/>
  <c r="FA165" i="6"/>
  <c r="EY165" i="6"/>
  <c r="EX165" i="6"/>
  <c r="H170" i="6" s="1"/>
  <c r="EW165" i="6"/>
  <c r="H169" i="6" s="1"/>
  <c r="EU165" i="6"/>
  <c r="ET165" i="6"/>
  <c r="DY165" i="6"/>
  <c r="DX165" i="6"/>
  <c r="DW165" i="6"/>
  <c r="DO165" i="6"/>
  <c r="DN165" i="6"/>
  <c r="DM165" i="6"/>
  <c r="DL165" i="6"/>
  <c r="DD165" i="6"/>
  <c r="DB165" i="6"/>
  <c r="DA165" i="6"/>
  <c r="CZ165" i="6"/>
  <c r="CX165" i="6"/>
  <c r="CW165" i="6"/>
  <c r="AC165" i="6"/>
  <c r="BC71" i="1"/>
  <c r="ES71" i="1"/>
  <c r="AL71" i="1"/>
  <c r="I71" i="1"/>
  <c r="GX162" i="6" s="1"/>
  <c r="I70" i="1"/>
  <c r="DW71" i="1"/>
  <c r="G71" i="1"/>
  <c r="F71" i="1"/>
  <c r="BC69" i="1"/>
  <c r="ES69" i="1"/>
  <c r="AL69" i="1"/>
  <c r="I69" i="1"/>
  <c r="GX159" i="6" s="1"/>
  <c r="I68" i="1"/>
  <c r="DW69" i="1"/>
  <c r="G69" i="1"/>
  <c r="F69" i="1"/>
  <c r="BC67" i="1"/>
  <c r="GW156" i="6"/>
  <c r="ES67" i="1"/>
  <c r="AL67" i="1"/>
  <c r="I67" i="1"/>
  <c r="GX156" i="6" s="1"/>
  <c r="I66" i="1"/>
  <c r="DW67" i="1"/>
  <c r="G67" i="1"/>
  <c r="F67" i="1"/>
  <c r="BC65" i="1"/>
  <c r="ES65" i="1"/>
  <c r="AL65" i="1"/>
  <c r="I65" i="1"/>
  <c r="GX153" i="6" s="1"/>
  <c r="I64" i="1"/>
  <c r="DW65" i="1"/>
  <c r="G65" i="1"/>
  <c r="F65" i="1"/>
  <c r="BC63" i="1"/>
  <c r="ES63" i="1"/>
  <c r="AL63" i="1"/>
  <c r="I63" i="1"/>
  <c r="GX150" i="6" s="1"/>
  <c r="I62" i="1"/>
  <c r="DW63" i="1"/>
  <c r="G63" i="1"/>
  <c r="F63" i="1"/>
  <c r="BC61" i="1"/>
  <c r="ES61" i="1"/>
  <c r="AL61" i="1"/>
  <c r="I61" i="1"/>
  <c r="GX147" i="6" s="1"/>
  <c r="I60" i="1"/>
  <c r="DW61" i="1"/>
  <c r="G61" i="1"/>
  <c r="F61" i="1"/>
  <c r="BC59" i="1"/>
  <c r="ES59" i="1"/>
  <c r="AL59" i="1"/>
  <c r="I59" i="1"/>
  <c r="GX144" i="6" s="1"/>
  <c r="I58" i="1"/>
  <c r="DW59" i="1"/>
  <c r="G59" i="1"/>
  <c r="F59" i="1"/>
  <c r="BC57" i="1"/>
  <c r="ES57" i="1"/>
  <c r="AL57" i="1"/>
  <c r="I57" i="1"/>
  <c r="GX141" i="6" s="1"/>
  <c r="I56" i="1"/>
  <c r="DW57" i="1"/>
  <c r="G57" i="1"/>
  <c r="F57" i="1"/>
  <c r="BC55" i="1"/>
  <c r="ES55" i="1"/>
  <c r="AL55" i="1"/>
  <c r="I55" i="1"/>
  <c r="GX138" i="6" s="1"/>
  <c r="I54" i="1"/>
  <c r="DW55" i="1"/>
  <c r="G55" i="1"/>
  <c r="F55" i="1"/>
  <c r="BC53" i="1"/>
  <c r="ES53" i="1"/>
  <c r="AL53" i="1"/>
  <c r="I53" i="1"/>
  <c r="GX135" i="6" s="1"/>
  <c r="I52" i="1"/>
  <c r="DW53" i="1"/>
  <c r="G53" i="1"/>
  <c r="F53" i="1"/>
  <c r="BC51" i="1"/>
  <c r="ES51" i="1"/>
  <c r="AL51" i="1"/>
  <c r="I51" i="1"/>
  <c r="GX132" i="6" s="1"/>
  <c r="I50" i="1"/>
  <c r="DW51" i="1"/>
  <c r="G51" i="1"/>
  <c r="F51" i="1"/>
  <c r="BC49" i="1"/>
  <c r="ES49" i="1"/>
  <c r="AL49" i="1"/>
  <c r="I49" i="1"/>
  <c r="GX129" i="6" s="1"/>
  <c r="I48" i="1"/>
  <c r="DW49" i="1"/>
  <c r="G49" i="1"/>
  <c r="F49" i="1"/>
  <c r="BC47" i="1"/>
  <c r="ES47" i="1"/>
  <c r="AL47" i="1"/>
  <c r="I47" i="1"/>
  <c r="GX126" i="6" s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5" i="6" s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2" i="6"/>
  <c r="GW159" i="6"/>
  <c r="GW153" i="6"/>
  <c r="GW150" i="6"/>
  <c r="GW147" i="6"/>
  <c r="GW144" i="6"/>
  <c r="GW141" i="6"/>
  <c r="GW138" i="6"/>
  <c r="GW135" i="6"/>
  <c r="GW132" i="6"/>
  <c r="GW129" i="6"/>
  <c r="GW126" i="6"/>
  <c r="ER43" i="1"/>
  <c r="AK43" i="1"/>
  <c r="F112" i="6" s="1"/>
  <c r="AK35" i="1"/>
  <c r="F83" i="6" s="1"/>
  <c r="ER35" i="1"/>
  <c r="GX95" i="6"/>
  <c r="ER37" i="1"/>
  <c r="AK37" i="1"/>
  <c r="F91" i="6" s="1"/>
  <c r="AK33" i="1"/>
  <c r="F75" i="6" s="1"/>
  <c r="ER33" i="1"/>
  <c r="AK31" i="1"/>
  <c r="F67" i="6" s="1"/>
  <c r="ER31" i="1"/>
  <c r="GX62" i="6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AD30" i="1"/>
  <c r="CR30" i="1" s="1"/>
  <c r="Q30" i="1" s="1"/>
  <c r="AE30" i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R30" i="1" s="1"/>
  <c r="GK30" i="1" s="1"/>
  <c r="CU30" i="1"/>
  <c r="T30" i="1" s="1"/>
  <c r="CW30" i="1"/>
  <c r="V30" i="1" s="1"/>
  <c r="FR30" i="1"/>
  <c r="GL30" i="1"/>
  <c r="GN30" i="1"/>
  <c r="GP30" i="1"/>
  <c r="GV30" i="1"/>
  <c r="GX30" i="1"/>
  <c r="C31" i="1"/>
  <c r="D31" i="1"/>
  <c r="AC31" i="1"/>
  <c r="CQ31" i="1" s="1"/>
  <c r="P31" i="1" s="1"/>
  <c r="AE31" i="1"/>
  <c r="AD31" i="1" s="1"/>
  <c r="AF31" i="1"/>
  <c r="AG31" i="1"/>
  <c r="AH31" i="1"/>
  <c r="AI31" i="1"/>
  <c r="AJ31" i="1"/>
  <c r="CX31" i="1" s="1"/>
  <c r="W31" i="1" s="1"/>
  <c r="CU31" i="1"/>
  <c r="T31" i="1" s="1"/>
  <c r="CW31" i="1"/>
  <c r="V31" i="1" s="1"/>
  <c r="FR31" i="1"/>
  <c r="GL31" i="1"/>
  <c r="GN31" i="1"/>
  <c r="GP31" i="1"/>
  <c r="GV31" i="1"/>
  <c r="GX31" i="1"/>
  <c r="C32" i="1"/>
  <c r="D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N32" i="1"/>
  <c r="GP32" i="1"/>
  <c r="GV32" i="1"/>
  <c r="GX32" i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S34" i="1"/>
  <c r="R34" i="1" s="1"/>
  <c r="GK34" i="1" s="1"/>
  <c r="CU34" i="1"/>
  <c r="T34" i="1" s="1"/>
  <c r="CW34" i="1"/>
  <c r="V34" i="1" s="1"/>
  <c r="FR34" i="1"/>
  <c r="GL34" i="1"/>
  <c r="GN34" i="1"/>
  <c r="GP34" i="1"/>
  <c r="GV34" i="1"/>
  <c r="GX34" i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Q36" i="1"/>
  <c r="P36" i="1" s="1"/>
  <c r="CS36" i="1"/>
  <c r="R36" i="1" s="1"/>
  <c r="GK36" i="1" s="1"/>
  <c r="CU36" i="1"/>
  <c r="T36" i="1" s="1"/>
  <c r="CW36" i="1"/>
  <c r="V36" i="1" s="1"/>
  <c r="FR36" i="1"/>
  <c r="GL36" i="1"/>
  <c r="GN36" i="1"/>
  <c r="GP36" i="1"/>
  <c r="GV36" i="1"/>
  <c r="GX36" i="1"/>
  <c r="C37" i="1"/>
  <c r="D37" i="1"/>
  <c r="AC37" i="1"/>
  <c r="AE37" i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R38" i="1"/>
  <c r="GK38" i="1" s="1"/>
  <c r="AC38" i="1"/>
  <c r="AD38" i="1"/>
  <c r="CR38" i="1" s="1"/>
  <c r="Q38" i="1" s="1"/>
  <c r="AE38" i="1"/>
  <c r="AF38" i="1"/>
  <c r="CT38" i="1" s="1"/>
  <c r="S38" i="1" s="1"/>
  <c r="CZ38" i="1" s="1"/>
  <c r="Y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CU38" i="1"/>
  <c r="T38" i="1" s="1"/>
  <c r="CW38" i="1"/>
  <c r="V38" i="1" s="1"/>
  <c r="FR38" i="1"/>
  <c r="GL38" i="1"/>
  <c r="GN38" i="1"/>
  <c r="GO38" i="1"/>
  <c r="GV38" i="1"/>
  <c r="GX38" i="1"/>
  <c r="C39" i="1"/>
  <c r="D39" i="1"/>
  <c r="R39" i="1"/>
  <c r="GK39" i="1" s="1"/>
  <c r="T39" i="1"/>
  <c r="AC39" i="1"/>
  <c r="AD39" i="1"/>
  <c r="CR39" i="1" s="1"/>
  <c r="Q39" i="1" s="1"/>
  <c r="AE39" i="1"/>
  <c r="AF39" i="1"/>
  <c r="AG39" i="1"/>
  <c r="AH39" i="1"/>
  <c r="AI39" i="1"/>
  <c r="AJ39" i="1"/>
  <c r="CX39" i="1" s="1"/>
  <c r="W39" i="1" s="1"/>
  <c r="CQ39" i="1"/>
  <c r="P39" i="1" s="1"/>
  <c r="CS39" i="1"/>
  <c r="CU39" i="1"/>
  <c r="CW39" i="1"/>
  <c r="V39" i="1" s="1"/>
  <c r="FR39" i="1"/>
  <c r="GL39" i="1"/>
  <c r="GN39" i="1"/>
  <c r="GO39" i="1"/>
  <c r="GV39" i="1"/>
  <c r="GX39" i="1"/>
  <c r="C40" i="1"/>
  <c r="D40" i="1"/>
  <c r="R40" i="1"/>
  <c r="GK40" i="1" s="1"/>
  <c r="T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CU40" i="1"/>
  <c r="CW40" i="1"/>
  <c r="V40" i="1" s="1"/>
  <c r="FR40" i="1"/>
  <c r="GL40" i="1"/>
  <c r="GN40" i="1"/>
  <c r="GO40" i="1"/>
  <c r="GV40" i="1"/>
  <c r="GX40" i="1"/>
  <c r="C41" i="1"/>
  <c r="D41" i="1"/>
  <c r="R41" i="1"/>
  <c r="GK41" i="1" s="1"/>
  <c r="V41" i="1"/>
  <c r="AC41" i="1"/>
  <c r="AD41" i="1"/>
  <c r="CR41" i="1" s="1"/>
  <c r="Q41" i="1" s="1"/>
  <c r="AE41" i="1"/>
  <c r="AF41" i="1"/>
  <c r="AG41" i="1"/>
  <c r="AH41" i="1"/>
  <c r="AI41" i="1"/>
  <c r="AJ41" i="1"/>
  <c r="CX41" i="1" s="1"/>
  <c r="W41" i="1" s="1"/>
  <c r="CQ41" i="1"/>
  <c r="P41" i="1" s="1"/>
  <c r="CS41" i="1"/>
  <c r="CU41" i="1"/>
  <c r="T41" i="1" s="1"/>
  <c r="CW41" i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N42" i="1"/>
  <c r="GP42" i="1"/>
  <c r="GV42" i="1"/>
  <c r="GX42" i="1" s="1"/>
  <c r="C43" i="1"/>
  <c r="D43" i="1"/>
  <c r="AC43" i="1"/>
  <c r="AE43" i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N43" i="1"/>
  <c r="GP43" i="1"/>
  <c r="GV43" i="1"/>
  <c r="GX43" i="1" s="1"/>
  <c r="C44" i="1"/>
  <c r="D44" i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 s="1"/>
  <c r="AC46" i="1"/>
  <c r="AE46" i="1"/>
  <c r="CS46" i="1" s="1"/>
  <c r="R46" i="1" s="1"/>
  <c r="GK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AC47" i="1"/>
  <c r="AE47" i="1"/>
  <c r="CS47" i="1" s="1"/>
  <c r="R47" i="1" s="1"/>
  <c r="GK47" i="1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 s="1"/>
  <c r="AC48" i="1"/>
  <c r="AE48" i="1"/>
  <c r="CS48" i="1" s="1"/>
  <c r="R48" i="1" s="1"/>
  <c r="GK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AC49" i="1"/>
  <c r="AE49" i="1"/>
  <c r="CS49" i="1" s="1"/>
  <c r="R49" i="1" s="1"/>
  <c r="GK49" i="1" s="1"/>
  <c r="AF49" i="1"/>
  <c r="AG49" i="1"/>
  <c r="CU49" i="1" s="1"/>
  <c r="T49" i="1" s="1"/>
  <c r="AH49" i="1"/>
  <c r="AI49" i="1"/>
  <c r="CW49" i="1" s="1"/>
  <c r="V49" i="1" s="1"/>
  <c r="AJ49" i="1"/>
  <c r="CT49" i="1"/>
  <c r="S49" i="1" s="1"/>
  <c r="CV49" i="1"/>
  <c r="U49" i="1" s="1"/>
  <c r="CX49" i="1"/>
  <c r="W49" i="1" s="1"/>
  <c r="FR49" i="1"/>
  <c r="GL49" i="1"/>
  <c r="GO49" i="1"/>
  <c r="GP49" i="1"/>
  <c r="GV49" i="1"/>
  <c r="GX49" i="1" s="1"/>
  <c r="AC50" i="1"/>
  <c r="AE50" i="1"/>
  <c r="CS50" i="1" s="1"/>
  <c r="R50" i="1" s="1"/>
  <c r="GK50" i="1" s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 s="1"/>
  <c r="AC51" i="1"/>
  <c r="AE51" i="1"/>
  <c r="CS51" i="1" s="1"/>
  <c r="R51" i="1" s="1"/>
  <c r="GK51" i="1" s="1"/>
  <c r="AF51" i="1"/>
  <c r="AG51" i="1"/>
  <c r="CU51" i="1" s="1"/>
  <c r="T51" i="1" s="1"/>
  <c r="AH51" i="1"/>
  <c r="AI51" i="1"/>
  <c r="CW51" i="1" s="1"/>
  <c r="V51" i="1" s="1"/>
  <c r="AJ51" i="1"/>
  <c r="CT51" i="1"/>
  <c r="S51" i="1" s="1"/>
  <c r="CV51" i="1"/>
  <c r="U51" i="1" s="1"/>
  <c r="CX51" i="1"/>
  <c r="W51" i="1" s="1"/>
  <c r="FR51" i="1"/>
  <c r="GL51" i="1"/>
  <c r="GO51" i="1"/>
  <c r="GP51" i="1"/>
  <c r="GV51" i="1"/>
  <c r="GX51" i="1" s="1"/>
  <c r="AC52" i="1"/>
  <c r="AE52" i="1"/>
  <c r="CS52" i="1" s="1"/>
  <c r="R52" i="1" s="1"/>
  <c r="GK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AC53" i="1"/>
  <c r="AE53" i="1"/>
  <c r="CS53" i="1" s="1"/>
  <c r="R53" i="1" s="1"/>
  <c r="GK53" i="1" s="1"/>
  <c r="AF53" i="1"/>
  <c r="AG53" i="1"/>
  <c r="CU53" i="1" s="1"/>
  <c r="T53" i="1" s="1"/>
  <c r="AH53" i="1"/>
  <c r="AI53" i="1"/>
  <c r="CW53" i="1" s="1"/>
  <c r="V53" i="1" s="1"/>
  <c r="AJ53" i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 s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S55" i="1"/>
  <c r="W55" i="1"/>
  <c r="AC55" i="1"/>
  <c r="AE55" i="1"/>
  <c r="AF55" i="1"/>
  <c r="AG55" i="1"/>
  <c r="CU55" i="1" s="1"/>
  <c r="T55" i="1" s="1"/>
  <c r="AH55" i="1"/>
  <c r="AI55" i="1"/>
  <c r="CW55" i="1" s="1"/>
  <c r="V55" i="1" s="1"/>
  <c r="AJ55" i="1"/>
  <c r="CT55" i="1"/>
  <c r="CV55" i="1"/>
  <c r="U55" i="1" s="1"/>
  <c r="CX55" i="1"/>
  <c r="FR55" i="1"/>
  <c r="GL55" i="1"/>
  <c r="GO55" i="1"/>
  <c r="GP55" i="1"/>
  <c r="GV55" i="1"/>
  <c r="GX55" i="1" s="1"/>
  <c r="S56" i="1"/>
  <c r="W56" i="1"/>
  <c r="AC56" i="1"/>
  <c r="AE56" i="1"/>
  <c r="AF56" i="1"/>
  <c r="AG56" i="1"/>
  <c r="CU56" i="1" s="1"/>
  <c r="T56" i="1" s="1"/>
  <c r="AH56" i="1"/>
  <c r="AI56" i="1"/>
  <c r="CW56" i="1" s="1"/>
  <c r="V56" i="1" s="1"/>
  <c r="AJ56" i="1"/>
  <c r="CT56" i="1"/>
  <c r="CV56" i="1"/>
  <c r="U56" i="1" s="1"/>
  <c r="CX56" i="1"/>
  <c r="FR56" i="1"/>
  <c r="GL56" i="1"/>
  <c r="GO56" i="1"/>
  <c r="GP56" i="1"/>
  <c r="GV56" i="1"/>
  <c r="GX56" i="1" s="1"/>
  <c r="S57" i="1"/>
  <c r="W57" i="1"/>
  <c r="AC57" i="1"/>
  <c r="AE57" i="1"/>
  <c r="AF57" i="1"/>
  <c r="AG57" i="1"/>
  <c r="CU57" i="1" s="1"/>
  <c r="T57" i="1" s="1"/>
  <c r="AH57" i="1"/>
  <c r="AI57" i="1"/>
  <c r="CW57" i="1" s="1"/>
  <c r="V57" i="1" s="1"/>
  <c r="AJ57" i="1"/>
  <c r="CT57" i="1"/>
  <c r="CV57" i="1"/>
  <c r="U57" i="1" s="1"/>
  <c r="CX57" i="1"/>
  <c r="FR57" i="1"/>
  <c r="GL57" i="1"/>
  <c r="GO57" i="1"/>
  <c r="GP57" i="1"/>
  <c r="GV57" i="1"/>
  <c r="GX57" i="1" s="1"/>
  <c r="U58" i="1"/>
  <c r="AC58" i="1"/>
  <c r="CQ58" i="1" s="1"/>
  <c r="P58" i="1" s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CX58" i="1"/>
  <c r="W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AG59" i="1"/>
  <c r="CU59" i="1" s="1"/>
  <c r="T59" i="1" s="1"/>
  <c r="AH59" i="1"/>
  <c r="AI59" i="1"/>
  <c r="CW59" i="1" s="1"/>
  <c r="V59" i="1" s="1"/>
  <c r="AJ59" i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AB60" i="1" s="1"/>
  <c r="AD60" i="1"/>
  <c r="CR60" i="1" s="1"/>
  <c r="Q60" i="1" s="1"/>
  <c r="AE60" i="1"/>
  <c r="CS60" i="1" s="1"/>
  <c r="R60" i="1" s="1"/>
  <c r="GK60" i="1" s="1"/>
  <c r="AF60" i="1"/>
  <c r="AG60" i="1"/>
  <c r="CU60" i="1" s="1"/>
  <c r="T60" i="1" s="1"/>
  <c r="AH60" i="1"/>
  <c r="CV60" i="1" s="1"/>
  <c r="U60" i="1" s="1"/>
  <c r="AI60" i="1"/>
  <c r="CW60" i="1" s="1"/>
  <c r="V60" i="1" s="1"/>
  <c r="AJ60" i="1"/>
  <c r="CT60" i="1"/>
  <c r="S60" i="1" s="1"/>
  <c r="CX60" i="1"/>
  <c r="W60" i="1" s="1"/>
  <c r="FR60" i="1"/>
  <c r="GL60" i="1"/>
  <c r="GO60" i="1"/>
  <c r="GP60" i="1"/>
  <c r="GV60" i="1"/>
  <c r="GX60" i="1" s="1"/>
  <c r="AC61" i="1"/>
  <c r="AD61" i="1"/>
  <c r="CR61" i="1" s="1"/>
  <c r="Q61" i="1" s="1"/>
  <c r="AE61" i="1"/>
  <c r="AF61" i="1"/>
  <c r="AG61" i="1"/>
  <c r="CU61" i="1" s="1"/>
  <c r="T61" i="1" s="1"/>
  <c r="AH61" i="1"/>
  <c r="CV61" i="1" s="1"/>
  <c r="U61" i="1" s="1"/>
  <c r="AI61" i="1"/>
  <c r="AJ61" i="1"/>
  <c r="CS61" i="1"/>
  <c r="R61" i="1" s="1"/>
  <c r="GK61" i="1" s="1"/>
  <c r="CT61" i="1"/>
  <c r="S61" i="1" s="1"/>
  <c r="CW61" i="1"/>
  <c r="V61" i="1" s="1"/>
  <c r="CX61" i="1"/>
  <c r="W61" i="1" s="1"/>
  <c r="FR61" i="1"/>
  <c r="GL61" i="1"/>
  <c r="GO61" i="1"/>
  <c r="GP61" i="1"/>
  <c r="GV61" i="1"/>
  <c r="GX61" i="1"/>
  <c r="AC62" i="1"/>
  <c r="AB62" i="1" s="1"/>
  <c r="AD62" i="1"/>
  <c r="CR62" i="1" s="1"/>
  <c r="Q62" i="1" s="1"/>
  <c r="AE62" i="1"/>
  <c r="AF62" i="1"/>
  <c r="AG62" i="1"/>
  <c r="CU62" i="1" s="1"/>
  <c r="T62" i="1" s="1"/>
  <c r="AH62" i="1"/>
  <c r="CV62" i="1" s="1"/>
  <c r="U62" i="1" s="1"/>
  <c r="AI62" i="1"/>
  <c r="AJ62" i="1"/>
  <c r="CS62" i="1"/>
  <c r="R62" i="1" s="1"/>
  <c r="GK62" i="1" s="1"/>
  <c r="CT62" i="1"/>
  <c r="S62" i="1" s="1"/>
  <c r="CW62" i="1"/>
  <c r="V62" i="1" s="1"/>
  <c r="CX62" i="1"/>
  <c r="W62" i="1" s="1"/>
  <c r="FR62" i="1"/>
  <c r="GL62" i="1"/>
  <c r="GO62" i="1"/>
  <c r="GP62" i="1"/>
  <c r="GV62" i="1"/>
  <c r="GX62" i="1"/>
  <c r="AC63" i="1"/>
  <c r="AD63" i="1"/>
  <c r="CR63" i="1" s="1"/>
  <c r="Q63" i="1" s="1"/>
  <c r="AE63" i="1"/>
  <c r="AF63" i="1"/>
  <c r="AG63" i="1"/>
  <c r="CU63" i="1" s="1"/>
  <c r="T63" i="1" s="1"/>
  <c r="AH63" i="1"/>
  <c r="CV63" i="1" s="1"/>
  <c r="U63" i="1" s="1"/>
  <c r="AI63" i="1"/>
  <c r="AJ63" i="1"/>
  <c r="CS63" i="1"/>
  <c r="R63" i="1" s="1"/>
  <c r="GK63" i="1" s="1"/>
  <c r="CT63" i="1"/>
  <c r="S63" i="1" s="1"/>
  <c r="CW63" i="1"/>
  <c r="V63" i="1" s="1"/>
  <c r="CX63" i="1"/>
  <c r="W63" i="1" s="1"/>
  <c r="FR63" i="1"/>
  <c r="GL63" i="1"/>
  <c r="GO63" i="1"/>
  <c r="GP63" i="1"/>
  <c r="GV63" i="1"/>
  <c r="GX63" i="1"/>
  <c r="AC64" i="1"/>
  <c r="AB64" i="1" s="1"/>
  <c r="AD64" i="1"/>
  <c r="CR64" i="1" s="1"/>
  <c r="Q64" i="1" s="1"/>
  <c r="AE64" i="1"/>
  <c r="AF64" i="1"/>
  <c r="AG64" i="1"/>
  <c r="CU64" i="1" s="1"/>
  <c r="T64" i="1" s="1"/>
  <c r="AH64" i="1"/>
  <c r="CV64" i="1" s="1"/>
  <c r="U64" i="1" s="1"/>
  <c r="AI64" i="1"/>
  <c r="AJ64" i="1"/>
  <c r="CS64" i="1"/>
  <c r="R64" i="1" s="1"/>
  <c r="GK64" i="1" s="1"/>
  <c r="CT64" i="1"/>
  <c r="S64" i="1" s="1"/>
  <c r="CW64" i="1"/>
  <c r="V64" i="1" s="1"/>
  <c r="CX64" i="1"/>
  <c r="W64" i="1" s="1"/>
  <c r="FR64" i="1"/>
  <c r="GL64" i="1"/>
  <c r="GO64" i="1"/>
  <c r="GP64" i="1"/>
  <c r="GV64" i="1"/>
  <c r="GX64" i="1"/>
  <c r="AC65" i="1"/>
  <c r="AD65" i="1"/>
  <c r="CR65" i="1" s="1"/>
  <c r="Q65" i="1" s="1"/>
  <c r="AE65" i="1"/>
  <c r="AF65" i="1"/>
  <c r="AG65" i="1"/>
  <c r="AH65" i="1"/>
  <c r="CV65" i="1" s="1"/>
  <c r="U65" i="1" s="1"/>
  <c r="AI65" i="1"/>
  <c r="AJ65" i="1"/>
  <c r="CS65" i="1"/>
  <c r="R65" i="1" s="1"/>
  <c r="GK65" i="1" s="1"/>
  <c r="CT65" i="1"/>
  <c r="S65" i="1" s="1"/>
  <c r="CU65" i="1"/>
  <c r="T65" i="1" s="1"/>
  <c r="CW65" i="1"/>
  <c r="V65" i="1" s="1"/>
  <c r="CX65" i="1"/>
  <c r="W65" i="1" s="1"/>
  <c r="FR65" i="1"/>
  <c r="GL65" i="1"/>
  <c r="GO65" i="1"/>
  <c r="GP65" i="1"/>
  <c r="GV65" i="1"/>
  <c r="GX65" i="1"/>
  <c r="AC66" i="1"/>
  <c r="AB66" i="1" s="1"/>
  <c r="AD66" i="1"/>
  <c r="CR66" i="1" s="1"/>
  <c r="Q66" i="1" s="1"/>
  <c r="AE66" i="1"/>
  <c r="AF66" i="1"/>
  <c r="AG66" i="1"/>
  <c r="AH66" i="1"/>
  <c r="CV66" i="1" s="1"/>
  <c r="U66" i="1" s="1"/>
  <c r="AI66" i="1"/>
  <c r="AJ66" i="1"/>
  <c r="CQ66" i="1"/>
  <c r="P66" i="1" s="1"/>
  <c r="CS66" i="1"/>
  <c r="R66" i="1" s="1"/>
  <c r="GK66" i="1" s="1"/>
  <c r="CT66" i="1"/>
  <c r="S66" i="1" s="1"/>
  <c r="CU66" i="1"/>
  <c r="T66" i="1" s="1"/>
  <c r="CW66" i="1"/>
  <c r="V66" i="1" s="1"/>
  <c r="CX66" i="1"/>
  <c r="W66" i="1" s="1"/>
  <c r="FR66" i="1"/>
  <c r="GL66" i="1"/>
  <c r="GO66" i="1"/>
  <c r="GP66" i="1"/>
  <c r="GV66" i="1"/>
  <c r="GX66" i="1"/>
  <c r="AC67" i="1"/>
  <c r="AD67" i="1"/>
  <c r="AE67" i="1"/>
  <c r="AF67" i="1"/>
  <c r="AG67" i="1"/>
  <c r="AH67" i="1"/>
  <c r="CV67" i="1" s="1"/>
  <c r="U67" i="1" s="1"/>
  <c r="AI67" i="1"/>
  <c r="AJ67" i="1"/>
  <c r="CQ67" i="1"/>
  <c r="P67" i="1" s="1"/>
  <c r="U156" i="6" s="1"/>
  <c r="CS67" i="1"/>
  <c r="R67" i="1" s="1"/>
  <c r="GK67" i="1" s="1"/>
  <c r="CT67" i="1"/>
  <c r="S67" i="1" s="1"/>
  <c r="CU67" i="1"/>
  <c r="T67" i="1" s="1"/>
  <c r="CW67" i="1"/>
  <c r="V67" i="1" s="1"/>
  <c r="CX67" i="1"/>
  <c r="W67" i="1" s="1"/>
  <c r="FR67" i="1"/>
  <c r="GL67" i="1"/>
  <c r="GO67" i="1"/>
  <c r="GP67" i="1"/>
  <c r="GV67" i="1"/>
  <c r="GX67" i="1"/>
  <c r="AC68" i="1"/>
  <c r="AD68" i="1"/>
  <c r="AB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CQ69" i="1" s="1"/>
  <c r="P69" i="1" s="1"/>
  <c r="U159" i="6" s="1"/>
  <c r="AD69" i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P70" i="1"/>
  <c r="V70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CS70" i="1"/>
  <c r="R70" i="1" s="1"/>
  <c r="GK70" i="1" s="1"/>
  <c r="CU70" i="1"/>
  <c r="T70" i="1" s="1"/>
  <c r="CW70" i="1"/>
  <c r="FR70" i="1"/>
  <c r="GL70" i="1"/>
  <c r="GO70" i="1"/>
  <c r="GP70" i="1"/>
  <c r="GV70" i="1"/>
  <c r="GX70" i="1"/>
  <c r="R71" i="1"/>
  <c r="T71" i="1"/>
  <c r="AC71" i="1"/>
  <c r="AD71" i="1"/>
  <c r="CR71" i="1" s="1"/>
  <c r="Q71" i="1" s="1"/>
  <c r="AE71" i="1"/>
  <c r="AF71" i="1"/>
  <c r="AG71" i="1"/>
  <c r="AH71" i="1"/>
  <c r="CV71" i="1" s="1"/>
  <c r="U71" i="1" s="1"/>
  <c r="AI71" i="1"/>
  <c r="AJ71" i="1"/>
  <c r="CX71" i="1" s="1"/>
  <c r="W71" i="1" s="1"/>
  <c r="CQ71" i="1"/>
  <c r="P71" i="1" s="1"/>
  <c r="U162" i="6" s="1"/>
  <c r="CS71" i="1"/>
  <c r="CT71" i="1"/>
  <c r="S71" i="1" s="1"/>
  <c r="CU71" i="1"/>
  <c r="CW71" i="1"/>
  <c r="V71" i="1" s="1"/>
  <c r="FR71" i="1"/>
  <c r="GK71" i="1"/>
  <c r="GL71" i="1"/>
  <c r="GO71" i="1"/>
  <c r="GP71" i="1"/>
  <c r="GV71" i="1"/>
  <c r="GX71" i="1"/>
  <c r="AC72" i="1"/>
  <c r="AD72" i="1"/>
  <c r="CR72" i="1" s="1"/>
  <c r="Q72" i="1" s="1"/>
  <c r="AE72" i="1"/>
  <c r="AF72" i="1"/>
  <c r="CT72" i="1" s="1"/>
  <c r="S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AC73" i="1"/>
  <c r="AD73" i="1"/>
  <c r="CR73" i="1" s="1"/>
  <c r="Q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Q73" i="1"/>
  <c r="P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CT74" i="1" s="1"/>
  <c r="S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AD75" i="1"/>
  <c r="CR75" i="1" s="1"/>
  <c r="Q75" i="1" s="1"/>
  <c r="AE75" i="1"/>
  <c r="AF75" i="1"/>
  <c r="CT75" i="1" s="1"/>
  <c r="S75" i="1" s="1"/>
  <c r="AG75" i="1"/>
  <c r="AH75" i="1"/>
  <c r="CV75" i="1" s="1"/>
  <c r="U75" i="1" s="1"/>
  <c r="AI75" i="1"/>
  <c r="AJ75" i="1"/>
  <c r="CX75" i="1" s="1"/>
  <c r="W75" i="1" s="1"/>
  <c r="CQ75" i="1"/>
  <c r="P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CT76" i="1" s="1"/>
  <c r="S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AD77" i="1"/>
  <c r="CR77" i="1" s="1"/>
  <c r="Q77" i="1" s="1"/>
  <c r="AE77" i="1"/>
  <c r="AF77" i="1"/>
  <c r="CT77" i="1" s="1"/>
  <c r="S77" i="1" s="1"/>
  <c r="AG77" i="1"/>
  <c r="AH77" i="1"/>
  <c r="CV77" i="1" s="1"/>
  <c r="U77" i="1" s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B79" i="1"/>
  <c r="B22" i="1" s="1"/>
  <c r="C79" i="1"/>
  <c r="C22" i="1" s="1"/>
  <c r="D79" i="1"/>
  <c r="D22" i="1" s="1"/>
  <c r="F79" i="1"/>
  <c r="F22" i="1" s="1"/>
  <c r="G79" i="1"/>
  <c r="G22" i="1" s="1"/>
  <c r="BX79" i="1"/>
  <c r="BX22" i="1" s="1"/>
  <c r="CK79" i="1"/>
  <c r="CK22" i="1" s="1"/>
  <c r="CL79" i="1"/>
  <c r="CL22" i="1" s="1"/>
  <c r="FP79" i="1"/>
  <c r="FP22" i="1" s="1"/>
  <c r="GC79" i="1"/>
  <c r="GC22" i="1" s="1"/>
  <c r="GD79" i="1"/>
  <c r="GD22" i="1" s="1"/>
  <c r="B108" i="1"/>
  <c r="B18" i="1" s="1"/>
  <c r="C108" i="1"/>
  <c r="C18" i="1" s="1"/>
  <c r="D108" i="1"/>
  <c r="D18" i="1" s="1"/>
  <c r="F108" i="1"/>
  <c r="F18" i="1" s="1"/>
  <c r="G108" i="1"/>
  <c r="G18" i="1" s="1"/>
  <c r="S164" i="6" l="1"/>
  <c r="J164" i="6" s="1"/>
  <c r="K162" i="6"/>
  <c r="T162" i="6"/>
  <c r="H162" i="6"/>
  <c r="AB71" i="1"/>
  <c r="S161" i="6"/>
  <c r="J161" i="6" s="1"/>
  <c r="K159" i="6"/>
  <c r="T159" i="6"/>
  <c r="H159" i="6"/>
  <c r="CP66" i="1"/>
  <c r="O66" i="1" s="1"/>
  <c r="AB69" i="1"/>
  <c r="S158" i="6"/>
  <c r="J158" i="6" s="1"/>
  <c r="K156" i="6"/>
  <c r="T156" i="6"/>
  <c r="H156" i="6"/>
  <c r="AB67" i="1"/>
  <c r="AB65" i="1"/>
  <c r="H153" i="6"/>
  <c r="T153" i="6"/>
  <c r="CQ65" i="1"/>
  <c r="P65" i="1" s="1"/>
  <c r="U153" i="6" s="1"/>
  <c r="AB63" i="1"/>
  <c r="T150" i="6"/>
  <c r="H150" i="6"/>
  <c r="AB61" i="1"/>
  <c r="T147" i="6"/>
  <c r="H147" i="6"/>
  <c r="T144" i="6"/>
  <c r="H144" i="6"/>
  <c r="T141" i="6"/>
  <c r="H141" i="6"/>
  <c r="T138" i="6"/>
  <c r="H138" i="6"/>
  <c r="T135" i="6"/>
  <c r="H135" i="6"/>
  <c r="T132" i="6"/>
  <c r="H132" i="6"/>
  <c r="T129" i="6"/>
  <c r="H129" i="6"/>
  <c r="T126" i="6"/>
  <c r="H126" i="6"/>
  <c r="CS45" i="1"/>
  <c r="R45" i="1" s="1"/>
  <c r="CZ45" i="1" s="1"/>
  <c r="Y45" i="1" s="1"/>
  <c r="U124" i="6" s="1"/>
  <c r="K124" i="6" s="1"/>
  <c r="H122" i="6"/>
  <c r="H123" i="6"/>
  <c r="GM122" i="6"/>
  <c r="I122" i="6" s="1"/>
  <c r="H124" i="6"/>
  <c r="T124" i="6"/>
  <c r="T123" i="6"/>
  <c r="CS43" i="1"/>
  <c r="R43" i="1" s="1"/>
  <c r="GM115" i="6"/>
  <c r="I115" i="6" s="1"/>
  <c r="H115" i="6"/>
  <c r="CV43" i="1"/>
  <c r="U43" i="1" s="1"/>
  <c r="I118" i="6" s="1"/>
  <c r="H118" i="6"/>
  <c r="CT43" i="1"/>
  <c r="S43" i="1" s="1"/>
  <c r="U113" i="6" s="1"/>
  <c r="T113" i="6"/>
  <c r="T116" i="6"/>
  <c r="H113" i="6"/>
  <c r="T117" i="6"/>
  <c r="H116" i="6"/>
  <c r="H117" i="6"/>
  <c r="CV41" i="1"/>
  <c r="U41" i="1" s="1"/>
  <c r="I110" i="6" s="1"/>
  <c r="H110" i="6"/>
  <c r="CZ40" i="1"/>
  <c r="Y40" i="1" s="1"/>
  <c r="CT41" i="1"/>
  <c r="S41" i="1" s="1"/>
  <c r="U107" i="6" s="1"/>
  <c r="H109" i="6"/>
  <c r="H107" i="6"/>
  <c r="T108" i="6"/>
  <c r="T109" i="6"/>
  <c r="H108" i="6"/>
  <c r="T107" i="6"/>
  <c r="CP40" i="1"/>
  <c r="O40" i="1" s="1"/>
  <c r="CT39" i="1"/>
  <c r="S39" i="1" s="1"/>
  <c r="CP39" i="1" s="1"/>
  <c r="O39" i="1" s="1"/>
  <c r="T102" i="6"/>
  <c r="T103" i="6"/>
  <c r="H102" i="6"/>
  <c r="T101" i="6"/>
  <c r="H103" i="6"/>
  <c r="H101" i="6"/>
  <c r="CV39" i="1"/>
  <c r="U39" i="1" s="1"/>
  <c r="I104" i="6" s="1"/>
  <c r="H104" i="6"/>
  <c r="CP38" i="1"/>
  <c r="O38" i="1" s="1"/>
  <c r="CV37" i="1"/>
  <c r="U37" i="1" s="1"/>
  <c r="I98" i="6" s="1"/>
  <c r="H98" i="6"/>
  <c r="CQ37" i="1"/>
  <c r="P37" i="1" s="1"/>
  <c r="U95" i="6" s="1"/>
  <c r="K95" i="6" s="1"/>
  <c r="H95" i="6"/>
  <c r="T95" i="6"/>
  <c r="AD37" i="1"/>
  <c r="T93" i="6" s="1"/>
  <c r="H94" i="6"/>
  <c r="GM94" i="6"/>
  <c r="I94" i="6" s="1"/>
  <c r="CT37" i="1"/>
  <c r="S37" i="1" s="1"/>
  <c r="U92" i="6" s="1"/>
  <c r="T92" i="6"/>
  <c r="T96" i="6"/>
  <c r="H92" i="6"/>
  <c r="T97" i="6"/>
  <c r="H96" i="6"/>
  <c r="H97" i="6"/>
  <c r="CS37" i="1"/>
  <c r="R37" i="1" s="1"/>
  <c r="FR79" i="1"/>
  <c r="FR22" i="1" s="1"/>
  <c r="CV35" i="1"/>
  <c r="U35" i="1" s="1"/>
  <c r="I89" i="6" s="1"/>
  <c r="H89" i="6"/>
  <c r="AD35" i="1"/>
  <c r="CR35" i="1" s="1"/>
  <c r="Q35" i="1" s="1"/>
  <c r="GM86" i="6"/>
  <c r="I86" i="6" s="1"/>
  <c r="H86" i="6"/>
  <c r="CT35" i="1"/>
  <c r="S35" i="1" s="1"/>
  <c r="U84" i="6" s="1"/>
  <c r="T84" i="6"/>
  <c r="T87" i="6"/>
  <c r="H84" i="6"/>
  <c r="T88" i="6"/>
  <c r="H87" i="6"/>
  <c r="H88" i="6"/>
  <c r="FQ79" i="1"/>
  <c r="FQ22" i="1" s="1"/>
  <c r="CS35" i="1"/>
  <c r="R35" i="1" s="1"/>
  <c r="CZ35" i="1" s="1"/>
  <c r="Y35" i="1" s="1"/>
  <c r="U88" i="6" s="1"/>
  <c r="K88" i="6" s="1"/>
  <c r="CV33" i="1"/>
  <c r="U33" i="1" s="1"/>
  <c r="I81" i="6" s="1"/>
  <c r="H81" i="6"/>
  <c r="BY79" i="1"/>
  <c r="BY22" i="1" s="1"/>
  <c r="T76" i="6"/>
  <c r="T79" i="6"/>
  <c r="H76" i="6"/>
  <c r="T80" i="6"/>
  <c r="H79" i="6"/>
  <c r="H80" i="6"/>
  <c r="AD33" i="1"/>
  <c r="CR33" i="1" s="1"/>
  <c r="Q33" i="1" s="1"/>
  <c r="U77" i="6" s="1"/>
  <c r="K77" i="6" s="1"/>
  <c r="H78" i="6"/>
  <c r="GM78" i="6"/>
  <c r="I78" i="6" s="1"/>
  <c r="CS33" i="1"/>
  <c r="R33" i="1" s="1"/>
  <c r="CS31" i="1"/>
  <c r="R31" i="1" s="1"/>
  <c r="GK31" i="1" s="1"/>
  <c r="T68" i="6"/>
  <c r="H72" i="6"/>
  <c r="T71" i="6"/>
  <c r="H68" i="6"/>
  <c r="T72" i="6"/>
  <c r="H71" i="6"/>
  <c r="H70" i="6"/>
  <c r="GM70" i="6"/>
  <c r="I70" i="6" s="1"/>
  <c r="CV31" i="1"/>
  <c r="U31" i="1" s="1"/>
  <c r="I73" i="6" s="1"/>
  <c r="H73" i="6"/>
  <c r="CR31" i="1"/>
  <c r="Q31" i="1" s="1"/>
  <c r="U69" i="6" s="1"/>
  <c r="K69" i="6" s="1"/>
  <c r="T69" i="6"/>
  <c r="H69" i="6"/>
  <c r="AB31" i="1"/>
  <c r="H67" i="6" s="1"/>
  <c r="CT29" i="1"/>
  <c r="S29" i="1" s="1"/>
  <c r="U59" i="6" s="1"/>
  <c r="T59" i="6"/>
  <c r="H64" i="6"/>
  <c r="T63" i="6"/>
  <c r="H59" i="6"/>
  <c r="T64" i="6"/>
  <c r="H63" i="6"/>
  <c r="AD29" i="1"/>
  <c r="T60" i="6" s="1"/>
  <c r="H61" i="6"/>
  <c r="GM61" i="6"/>
  <c r="I61" i="6" s="1"/>
  <c r="CV29" i="1"/>
  <c r="U29" i="1" s="1"/>
  <c r="I65" i="6" s="1"/>
  <c r="H65" i="6"/>
  <c r="CQ29" i="1"/>
  <c r="P29" i="1" s="1"/>
  <c r="U62" i="6" s="1"/>
  <c r="K62" i="6" s="1"/>
  <c r="H62" i="6"/>
  <c r="T62" i="6"/>
  <c r="CS29" i="1"/>
  <c r="R29" i="1" s="1"/>
  <c r="GB79" i="1"/>
  <c r="GB22" i="1" s="1"/>
  <c r="CT27" i="1"/>
  <c r="S27" i="1" s="1"/>
  <c r="U53" i="6" s="1"/>
  <c r="T54" i="6"/>
  <c r="T55" i="6"/>
  <c r="H54" i="6"/>
  <c r="T53" i="6"/>
  <c r="H55" i="6"/>
  <c r="H53" i="6"/>
  <c r="CJ79" i="1"/>
  <c r="CJ22" i="1" s="1"/>
  <c r="CV27" i="1"/>
  <c r="U27" i="1" s="1"/>
  <c r="I56" i="6" s="1"/>
  <c r="H56" i="6"/>
  <c r="BZ79" i="1"/>
  <c r="BZ22" i="1" s="1"/>
  <c r="AD25" i="1"/>
  <c r="H47" i="6" s="1"/>
  <c r="H49" i="6"/>
  <c r="GM48" i="6"/>
  <c r="I48" i="6" s="1"/>
  <c r="H50" i="6"/>
  <c r="H48" i="6"/>
  <c r="T50" i="6"/>
  <c r="T49" i="6"/>
  <c r="CS25" i="1"/>
  <c r="R25" i="1" s="1"/>
  <c r="CY25" i="1" s="1"/>
  <c r="X25" i="1" s="1"/>
  <c r="U49" i="6" s="1"/>
  <c r="K49" i="6" s="1"/>
  <c r="CP76" i="1"/>
  <c r="O76" i="1" s="1"/>
  <c r="CP74" i="1"/>
  <c r="O74" i="1" s="1"/>
  <c r="DY79" i="1"/>
  <c r="CP72" i="1"/>
  <c r="O72" i="1" s="1"/>
  <c r="EA79" i="1"/>
  <c r="CP71" i="1"/>
  <c r="O71" i="1" s="1"/>
  <c r="AJ79" i="1"/>
  <c r="AF79" i="1"/>
  <c r="CY72" i="1"/>
  <c r="X72" i="1" s="1"/>
  <c r="CZ72" i="1"/>
  <c r="Y72" i="1" s="1"/>
  <c r="EB79" i="1"/>
  <c r="AI79" i="1"/>
  <c r="CP77" i="1"/>
  <c r="O77" i="1" s="1"/>
  <c r="CP75" i="1"/>
  <c r="O75" i="1" s="1"/>
  <c r="CP73" i="1"/>
  <c r="O73" i="1" s="1"/>
  <c r="CZ71" i="1"/>
  <c r="Y71" i="1" s="1"/>
  <c r="CY71" i="1"/>
  <c r="X71" i="1" s="1"/>
  <c r="AG79" i="1"/>
  <c r="CY76" i="1"/>
  <c r="X76" i="1" s="1"/>
  <c r="CZ76" i="1"/>
  <c r="Y76" i="1" s="1"/>
  <c r="CY74" i="1"/>
  <c r="X74" i="1" s="1"/>
  <c r="CZ74" i="1"/>
  <c r="Y74" i="1" s="1"/>
  <c r="CY77" i="1"/>
  <c r="X77" i="1" s="1"/>
  <c r="CZ77" i="1"/>
  <c r="Y77" i="1" s="1"/>
  <c r="CY75" i="1"/>
  <c r="X75" i="1" s="1"/>
  <c r="CZ75" i="1"/>
  <c r="Y75" i="1" s="1"/>
  <c r="CY73" i="1"/>
  <c r="X73" i="1" s="1"/>
  <c r="CZ73" i="1"/>
  <c r="Y73" i="1" s="1"/>
  <c r="AH79" i="1"/>
  <c r="EG79" i="1"/>
  <c r="AO79" i="1"/>
  <c r="AB77" i="1"/>
  <c r="AB76" i="1"/>
  <c r="AB75" i="1"/>
  <c r="AB74" i="1"/>
  <c r="AB73" i="1"/>
  <c r="AB72" i="1"/>
  <c r="CZ70" i="1"/>
  <c r="Y70" i="1" s="1"/>
  <c r="AB70" i="1"/>
  <c r="CY67" i="1"/>
  <c r="X67" i="1" s="1"/>
  <c r="CZ67" i="1"/>
  <c r="Y67" i="1" s="1"/>
  <c r="CY66" i="1"/>
  <c r="X66" i="1" s="1"/>
  <c r="CZ66" i="1"/>
  <c r="Y66" i="1" s="1"/>
  <c r="CY65" i="1"/>
  <c r="X65" i="1" s="1"/>
  <c r="CZ65" i="1"/>
  <c r="Y65" i="1" s="1"/>
  <c r="CY58" i="1"/>
  <c r="X58" i="1" s="1"/>
  <c r="CZ58" i="1"/>
  <c r="Y58" i="1" s="1"/>
  <c r="CY54" i="1"/>
  <c r="X54" i="1" s="1"/>
  <c r="CZ54" i="1"/>
  <c r="Y54" i="1" s="1"/>
  <c r="CY53" i="1"/>
  <c r="X53" i="1" s="1"/>
  <c r="CZ53" i="1"/>
  <c r="Y53" i="1" s="1"/>
  <c r="CY52" i="1"/>
  <c r="X52" i="1" s="1"/>
  <c r="CZ52" i="1"/>
  <c r="Y52" i="1" s="1"/>
  <c r="CY51" i="1"/>
  <c r="X51" i="1" s="1"/>
  <c r="CZ51" i="1"/>
  <c r="Y51" i="1" s="1"/>
  <c r="CP70" i="1"/>
  <c r="O70" i="1" s="1"/>
  <c r="CY69" i="1"/>
  <c r="X69" i="1" s="1"/>
  <c r="CZ69" i="1"/>
  <c r="Y69" i="1" s="1"/>
  <c r="CY63" i="1"/>
  <c r="X63" i="1" s="1"/>
  <c r="CZ63" i="1"/>
  <c r="Y63" i="1" s="1"/>
  <c r="CY61" i="1"/>
  <c r="X61" i="1" s="1"/>
  <c r="CZ61" i="1"/>
  <c r="Y61" i="1" s="1"/>
  <c r="CY60" i="1"/>
  <c r="X60" i="1" s="1"/>
  <c r="CZ60" i="1"/>
  <c r="Y60" i="1" s="1"/>
  <c r="CY59" i="1"/>
  <c r="X59" i="1" s="1"/>
  <c r="CZ59" i="1"/>
  <c r="Y59" i="1" s="1"/>
  <c r="EU79" i="1"/>
  <c r="BC79" i="1"/>
  <c r="ET79" i="1"/>
  <c r="BB79" i="1"/>
  <c r="CY70" i="1"/>
  <c r="X70" i="1" s="1"/>
  <c r="CY68" i="1"/>
  <c r="X68" i="1" s="1"/>
  <c r="CZ68" i="1"/>
  <c r="Y68" i="1" s="1"/>
  <c r="CY64" i="1"/>
  <c r="X64" i="1" s="1"/>
  <c r="CZ64" i="1"/>
  <c r="Y64" i="1" s="1"/>
  <c r="CY62" i="1"/>
  <c r="X62" i="1" s="1"/>
  <c r="CZ62" i="1"/>
  <c r="Y62" i="1" s="1"/>
  <c r="CR69" i="1"/>
  <c r="Q69" i="1" s="1"/>
  <c r="CP69" i="1" s="1"/>
  <c r="O69" i="1" s="1"/>
  <c r="CR68" i="1"/>
  <c r="Q68" i="1" s="1"/>
  <c r="CP68" i="1" s="1"/>
  <c r="O68" i="1" s="1"/>
  <c r="CR67" i="1"/>
  <c r="Q67" i="1" s="1"/>
  <c r="CP67" i="1" s="1"/>
  <c r="O67" i="1" s="1"/>
  <c r="CQ56" i="1"/>
  <c r="P56" i="1" s="1"/>
  <c r="CY46" i="1"/>
  <c r="X46" i="1" s="1"/>
  <c r="CZ46" i="1"/>
  <c r="Y46" i="1" s="1"/>
  <c r="CQ64" i="1"/>
  <c r="P64" i="1" s="1"/>
  <c r="CP64" i="1" s="1"/>
  <c r="O64" i="1" s="1"/>
  <c r="CQ63" i="1"/>
  <c r="P63" i="1" s="1"/>
  <c r="CQ62" i="1"/>
  <c r="P62" i="1" s="1"/>
  <c r="CP62" i="1" s="1"/>
  <c r="O62" i="1" s="1"/>
  <c r="CQ61" i="1"/>
  <c r="P61" i="1" s="1"/>
  <c r="CQ60" i="1"/>
  <c r="P60" i="1" s="1"/>
  <c r="CP60" i="1" s="1"/>
  <c r="O60" i="1" s="1"/>
  <c r="CQ59" i="1"/>
  <c r="P59" i="1" s="1"/>
  <c r="U144" i="6" s="1"/>
  <c r="AD59" i="1"/>
  <c r="CR59" i="1" s="1"/>
  <c r="Q59" i="1" s="1"/>
  <c r="AD58" i="1"/>
  <c r="CR58" i="1" s="1"/>
  <c r="Q58" i="1" s="1"/>
  <c r="CP58" i="1" s="1"/>
  <c r="O58" i="1" s="1"/>
  <c r="CS57" i="1"/>
  <c r="R57" i="1" s="1"/>
  <c r="AD57" i="1"/>
  <c r="CR57" i="1" s="1"/>
  <c r="Q57" i="1" s="1"/>
  <c r="CS55" i="1"/>
  <c r="R55" i="1" s="1"/>
  <c r="AD55" i="1"/>
  <c r="CR55" i="1" s="1"/>
  <c r="Q55" i="1" s="1"/>
  <c r="CY47" i="1"/>
  <c r="X47" i="1" s="1"/>
  <c r="CZ47" i="1"/>
  <c r="Y47" i="1" s="1"/>
  <c r="CY43" i="1"/>
  <c r="X43" i="1" s="1"/>
  <c r="U116" i="6" s="1"/>
  <c r="K116" i="6" s="1"/>
  <c r="CP42" i="1"/>
  <c r="O42" i="1" s="1"/>
  <c r="AB58" i="1"/>
  <c r="AB57" i="1"/>
  <c r="CQ57" i="1"/>
  <c r="P57" i="1" s="1"/>
  <c r="AB55" i="1"/>
  <c r="CQ55" i="1"/>
  <c r="P55" i="1" s="1"/>
  <c r="U138" i="6" s="1"/>
  <c r="CY55" i="1"/>
  <c r="X55" i="1" s="1"/>
  <c r="CQ54" i="1"/>
  <c r="P54" i="1" s="1"/>
  <c r="CQ53" i="1"/>
  <c r="P53" i="1" s="1"/>
  <c r="U135" i="6" s="1"/>
  <c r="CQ52" i="1"/>
  <c r="P52" i="1" s="1"/>
  <c r="CQ51" i="1"/>
  <c r="P51" i="1" s="1"/>
  <c r="U132" i="6" s="1"/>
  <c r="CY50" i="1"/>
  <c r="X50" i="1" s="1"/>
  <c r="CZ50" i="1"/>
  <c r="Y50" i="1" s="1"/>
  <c r="CQ50" i="1"/>
  <c r="P50" i="1" s="1"/>
  <c r="CY48" i="1"/>
  <c r="X48" i="1" s="1"/>
  <c r="CZ48" i="1"/>
  <c r="Y48" i="1" s="1"/>
  <c r="CS56" i="1"/>
  <c r="R56" i="1" s="1"/>
  <c r="AD56" i="1"/>
  <c r="CR56" i="1" s="1"/>
  <c r="Q56" i="1" s="1"/>
  <c r="CY49" i="1"/>
  <c r="X49" i="1" s="1"/>
  <c r="CZ49" i="1"/>
  <c r="Y49" i="1" s="1"/>
  <c r="CP44" i="1"/>
  <c r="O44" i="1" s="1"/>
  <c r="CY36" i="1"/>
  <c r="X36" i="1" s="1"/>
  <c r="CZ36" i="1"/>
  <c r="Y36" i="1" s="1"/>
  <c r="CY34" i="1"/>
  <c r="X34" i="1" s="1"/>
  <c r="CZ34" i="1"/>
  <c r="Y34" i="1" s="1"/>
  <c r="CY32" i="1"/>
  <c r="X32" i="1" s="1"/>
  <c r="CZ32" i="1"/>
  <c r="Y32" i="1" s="1"/>
  <c r="CY30" i="1"/>
  <c r="X30" i="1" s="1"/>
  <c r="CZ30" i="1"/>
  <c r="Y30" i="1" s="1"/>
  <c r="AD54" i="1"/>
  <c r="CR54" i="1" s="1"/>
  <c r="Q54" i="1" s="1"/>
  <c r="AD53" i="1"/>
  <c r="CR53" i="1" s="1"/>
  <c r="Q53" i="1" s="1"/>
  <c r="AD52" i="1"/>
  <c r="CR52" i="1" s="1"/>
  <c r="Q52" i="1" s="1"/>
  <c r="AD51" i="1"/>
  <c r="CR51" i="1" s="1"/>
  <c r="Q51" i="1" s="1"/>
  <c r="AD50" i="1"/>
  <c r="CR50" i="1" s="1"/>
  <c r="Q50" i="1" s="1"/>
  <c r="CQ49" i="1"/>
  <c r="P49" i="1" s="1"/>
  <c r="U129" i="6" s="1"/>
  <c r="AD49" i="1"/>
  <c r="CR49" i="1" s="1"/>
  <c r="Q49" i="1" s="1"/>
  <c r="CQ48" i="1"/>
  <c r="P48" i="1" s="1"/>
  <c r="AD48" i="1"/>
  <c r="CR48" i="1" s="1"/>
  <c r="Q48" i="1" s="1"/>
  <c r="CQ47" i="1"/>
  <c r="P47" i="1" s="1"/>
  <c r="AD47" i="1"/>
  <c r="CR47" i="1" s="1"/>
  <c r="Q47" i="1" s="1"/>
  <c r="CQ46" i="1"/>
  <c r="P46" i="1" s="1"/>
  <c r="AD46" i="1"/>
  <c r="CR46" i="1" s="1"/>
  <c r="Q46" i="1" s="1"/>
  <c r="CQ45" i="1"/>
  <c r="P45" i="1" s="1"/>
  <c r="AD45" i="1"/>
  <c r="CS44" i="1"/>
  <c r="R44" i="1" s="1"/>
  <c r="GK44" i="1" s="1"/>
  <c r="AB44" i="1"/>
  <c r="CQ43" i="1"/>
  <c r="P43" i="1" s="1"/>
  <c r="AD43" i="1"/>
  <c r="CS42" i="1"/>
  <c r="R42" i="1" s="1"/>
  <c r="GK42" i="1" s="1"/>
  <c r="AB42" i="1"/>
  <c r="CY40" i="1"/>
  <c r="X40" i="1" s="1"/>
  <c r="CY39" i="1"/>
  <c r="X39" i="1" s="1"/>
  <c r="CY38" i="1"/>
  <c r="X38" i="1" s="1"/>
  <c r="GM38" i="1" s="1"/>
  <c r="AB41" i="1"/>
  <c r="H106" i="6" s="1"/>
  <c r="AB40" i="1"/>
  <c r="AB39" i="1"/>
  <c r="H100" i="6" s="1"/>
  <c r="AB38" i="1"/>
  <c r="CP36" i="1"/>
  <c r="O36" i="1" s="1"/>
  <c r="CP34" i="1"/>
  <c r="O34" i="1" s="1"/>
  <c r="CP32" i="1"/>
  <c r="O32" i="1" s="1"/>
  <c r="CP30" i="1"/>
  <c r="O30" i="1" s="1"/>
  <c r="AB36" i="1"/>
  <c r="AB34" i="1"/>
  <c r="AB32" i="1"/>
  <c r="AB30" i="1"/>
  <c r="CY28" i="1"/>
  <c r="X28" i="1" s="1"/>
  <c r="CZ28" i="1"/>
  <c r="Y28" i="1" s="1"/>
  <c r="CY26" i="1"/>
  <c r="X26" i="1" s="1"/>
  <c r="CZ26" i="1"/>
  <c r="Y26" i="1" s="1"/>
  <c r="CT33" i="1"/>
  <c r="S33" i="1" s="1"/>
  <c r="CT31" i="1"/>
  <c r="S31" i="1" s="1"/>
  <c r="U68" i="6" s="1"/>
  <c r="CP24" i="1"/>
  <c r="O24" i="1" s="1"/>
  <c r="AB37" i="1"/>
  <c r="H91" i="6" s="1"/>
  <c r="CP28" i="1"/>
  <c r="O28" i="1" s="1"/>
  <c r="CP26" i="1"/>
  <c r="O26" i="1" s="1"/>
  <c r="AB28" i="1"/>
  <c r="AB26" i="1"/>
  <c r="CS24" i="1"/>
  <c r="R24" i="1" s="1"/>
  <c r="CY24" i="1" s="1"/>
  <c r="X24" i="1" s="1"/>
  <c r="AB24" i="1"/>
  <c r="AB27" i="1"/>
  <c r="H52" i="6" s="1"/>
  <c r="R164" i="6" l="1"/>
  <c r="HB162" i="6"/>
  <c r="GQ162" i="6"/>
  <c r="I162" i="6"/>
  <c r="GP162" i="6"/>
  <c r="GS162" i="6"/>
  <c r="GN162" i="6"/>
  <c r="GJ162" i="6"/>
  <c r="CZ27" i="1"/>
  <c r="Y27" i="1" s="1"/>
  <c r="U55" i="6" s="1"/>
  <c r="K55" i="6" s="1"/>
  <c r="CY45" i="1"/>
  <c r="X45" i="1" s="1"/>
  <c r="U123" i="6" s="1"/>
  <c r="K123" i="6" s="1"/>
  <c r="CZ43" i="1"/>
  <c r="Y43" i="1" s="1"/>
  <c r="U117" i="6" s="1"/>
  <c r="K117" i="6" s="1"/>
  <c r="GN66" i="1"/>
  <c r="R161" i="6"/>
  <c r="HB159" i="6"/>
  <c r="GQ159" i="6"/>
  <c r="I159" i="6"/>
  <c r="GJ159" i="6"/>
  <c r="GP159" i="6"/>
  <c r="GN159" i="6"/>
  <c r="GS159" i="6"/>
  <c r="R158" i="6"/>
  <c r="HB156" i="6"/>
  <c r="GQ156" i="6"/>
  <c r="I156" i="6"/>
  <c r="GP156" i="6"/>
  <c r="GN156" i="6"/>
  <c r="GS156" i="6"/>
  <c r="GJ156" i="6"/>
  <c r="GM66" i="1"/>
  <c r="S155" i="6"/>
  <c r="J155" i="6" s="1"/>
  <c r="K153" i="6"/>
  <c r="R155" i="6"/>
  <c r="HB153" i="6"/>
  <c r="GQ153" i="6"/>
  <c r="I153" i="6"/>
  <c r="GN153" i="6"/>
  <c r="GS153" i="6"/>
  <c r="GP153" i="6"/>
  <c r="GJ153" i="6"/>
  <c r="GM65" i="1"/>
  <c r="CP65" i="1"/>
  <c r="O65" i="1" s="1"/>
  <c r="GN65" i="1" s="1"/>
  <c r="CP63" i="1"/>
  <c r="O63" i="1" s="1"/>
  <c r="U150" i="6"/>
  <c r="R152" i="6"/>
  <c r="HB150" i="6"/>
  <c r="GQ150" i="6"/>
  <c r="I150" i="6"/>
  <c r="GP150" i="6"/>
  <c r="GN150" i="6"/>
  <c r="GS150" i="6"/>
  <c r="GJ150" i="6"/>
  <c r="CP61" i="1"/>
  <c r="O61" i="1" s="1"/>
  <c r="U147" i="6"/>
  <c r="R149" i="6"/>
  <c r="HB147" i="6"/>
  <c r="GQ147" i="6"/>
  <c r="I147" i="6"/>
  <c r="GP147" i="6"/>
  <c r="GN147" i="6"/>
  <c r="GS147" i="6"/>
  <c r="GJ147" i="6"/>
  <c r="S146" i="6"/>
  <c r="J146" i="6" s="1"/>
  <c r="K144" i="6"/>
  <c r="R146" i="6"/>
  <c r="HB144" i="6"/>
  <c r="GQ144" i="6"/>
  <c r="I144" i="6"/>
  <c r="GS144" i="6"/>
  <c r="GP144" i="6"/>
  <c r="GJ144" i="6"/>
  <c r="GN144" i="6"/>
  <c r="CP57" i="1"/>
  <c r="O57" i="1" s="1"/>
  <c r="U141" i="6"/>
  <c r="R143" i="6"/>
  <c r="HB141" i="6"/>
  <c r="GQ141" i="6"/>
  <c r="I141" i="6"/>
  <c r="GP141" i="6"/>
  <c r="GN141" i="6"/>
  <c r="GS141" i="6"/>
  <c r="GJ141" i="6"/>
  <c r="S140" i="6"/>
  <c r="J140" i="6" s="1"/>
  <c r="K138" i="6"/>
  <c r="R140" i="6"/>
  <c r="HB138" i="6"/>
  <c r="GQ138" i="6"/>
  <c r="I138" i="6"/>
  <c r="GP138" i="6"/>
  <c r="GS138" i="6"/>
  <c r="GN138" i="6"/>
  <c r="GJ138" i="6"/>
  <c r="CP54" i="1"/>
  <c r="O54" i="1" s="1"/>
  <c r="S137" i="6"/>
  <c r="J137" i="6" s="1"/>
  <c r="K135" i="6"/>
  <c r="R137" i="6"/>
  <c r="HB135" i="6"/>
  <c r="GQ135" i="6"/>
  <c r="I135" i="6"/>
  <c r="GP135" i="6"/>
  <c r="GN135" i="6"/>
  <c r="GS135" i="6"/>
  <c r="GJ135" i="6"/>
  <c r="S134" i="6"/>
  <c r="J134" i="6" s="1"/>
  <c r="K132" i="6"/>
  <c r="R134" i="6"/>
  <c r="HB132" i="6"/>
  <c r="GQ132" i="6"/>
  <c r="I132" i="6"/>
  <c r="GS132" i="6"/>
  <c r="GP132" i="6"/>
  <c r="GJ132" i="6"/>
  <c r="GN132" i="6"/>
  <c r="CP50" i="1"/>
  <c r="O50" i="1" s="1"/>
  <c r="S131" i="6"/>
  <c r="J131" i="6" s="1"/>
  <c r="K129" i="6"/>
  <c r="R131" i="6"/>
  <c r="HB129" i="6"/>
  <c r="GQ129" i="6"/>
  <c r="I129" i="6"/>
  <c r="GP129" i="6"/>
  <c r="GS129" i="6"/>
  <c r="GN129" i="6"/>
  <c r="GJ129" i="6"/>
  <c r="CP49" i="1"/>
  <c r="O49" i="1" s="1"/>
  <c r="CP48" i="1"/>
  <c r="O48" i="1" s="1"/>
  <c r="CP47" i="1"/>
  <c r="O47" i="1" s="1"/>
  <c r="U126" i="6"/>
  <c r="R128" i="6"/>
  <c r="HB126" i="6"/>
  <c r="GQ126" i="6"/>
  <c r="I126" i="6"/>
  <c r="GJ126" i="6"/>
  <c r="GP126" i="6"/>
  <c r="GN126" i="6"/>
  <c r="GS126" i="6"/>
  <c r="GA79" i="1"/>
  <c r="GA22" i="1" s="1"/>
  <c r="I123" i="6"/>
  <c r="GY123" i="6"/>
  <c r="HB123" i="6"/>
  <c r="GZ124" i="6"/>
  <c r="HB124" i="6"/>
  <c r="I124" i="6"/>
  <c r="GK45" i="1"/>
  <c r="K122" i="6"/>
  <c r="CR45" i="1"/>
  <c r="Q45" i="1" s="1"/>
  <c r="U121" i="6" s="1"/>
  <c r="T121" i="6"/>
  <c r="R125" i="6" s="1"/>
  <c r="H121" i="6"/>
  <c r="I116" i="6"/>
  <c r="HC116" i="6"/>
  <c r="GY116" i="6"/>
  <c r="HC113" i="6"/>
  <c r="GK113" i="6"/>
  <c r="GJ113" i="6"/>
  <c r="I113" i="6"/>
  <c r="GZ117" i="6"/>
  <c r="I117" i="6"/>
  <c r="HC117" i="6"/>
  <c r="K113" i="6"/>
  <c r="GK43" i="1"/>
  <c r="K115" i="6"/>
  <c r="CR43" i="1"/>
  <c r="Q43" i="1" s="1"/>
  <c r="U114" i="6" s="1"/>
  <c r="K114" i="6" s="1"/>
  <c r="T114" i="6"/>
  <c r="R119" i="6" s="1"/>
  <c r="H114" i="6"/>
  <c r="H93" i="6"/>
  <c r="K107" i="6"/>
  <c r="CY37" i="1"/>
  <c r="X37" i="1" s="1"/>
  <c r="U96" i="6" s="1"/>
  <c r="K96" i="6" s="1"/>
  <c r="CY41" i="1"/>
  <c r="X41" i="1" s="1"/>
  <c r="U108" i="6" s="1"/>
  <c r="K108" i="6" s="1"/>
  <c r="H85" i="6"/>
  <c r="CP41" i="1"/>
  <c r="O41" i="1" s="1"/>
  <c r="I108" i="6"/>
  <c r="GY108" i="6"/>
  <c r="HE108" i="6"/>
  <c r="GZ109" i="6"/>
  <c r="HE109" i="6"/>
  <c r="I109" i="6"/>
  <c r="AB35" i="1"/>
  <c r="H83" i="6" s="1"/>
  <c r="GP40" i="1"/>
  <c r="CY35" i="1"/>
  <c r="X35" i="1" s="1"/>
  <c r="U87" i="6" s="1"/>
  <c r="K87" i="6" s="1"/>
  <c r="CZ37" i="1"/>
  <c r="Y37" i="1" s="1"/>
  <c r="U97" i="6" s="1"/>
  <c r="K97" i="6" s="1"/>
  <c r="CZ41" i="1"/>
  <c r="Y41" i="1" s="1"/>
  <c r="U109" i="6" s="1"/>
  <c r="K109" i="6" s="1"/>
  <c r="R111" i="6"/>
  <c r="GJ107" i="6"/>
  <c r="GK107" i="6"/>
  <c r="I107" i="6"/>
  <c r="HE107" i="6"/>
  <c r="U102" i="6"/>
  <c r="K102" i="6" s="1"/>
  <c r="GZ103" i="6"/>
  <c r="I103" i="6"/>
  <c r="HE103" i="6"/>
  <c r="I102" i="6"/>
  <c r="GY102" i="6"/>
  <c r="HE102" i="6"/>
  <c r="R105" i="6"/>
  <c r="GJ101" i="6"/>
  <c r="I101" i="6"/>
  <c r="GK101" i="6"/>
  <c r="HE101" i="6"/>
  <c r="CZ39" i="1"/>
  <c r="Y39" i="1" s="1"/>
  <c r="U103" i="6" s="1"/>
  <c r="K103" i="6" s="1"/>
  <c r="U101" i="6"/>
  <c r="CR37" i="1"/>
  <c r="Q37" i="1" s="1"/>
  <c r="U93" i="6" s="1"/>
  <c r="K93" i="6" s="1"/>
  <c r="T47" i="6"/>
  <c r="HB47" i="6" s="1"/>
  <c r="GK37" i="1"/>
  <c r="K94" i="6"/>
  <c r="I96" i="6"/>
  <c r="GY96" i="6"/>
  <c r="HC96" i="6"/>
  <c r="T85" i="6"/>
  <c r="R90" i="6" s="1"/>
  <c r="R99" i="6"/>
  <c r="HC92" i="6"/>
  <c r="GK92" i="6"/>
  <c r="GJ92" i="6"/>
  <c r="I92" i="6"/>
  <c r="GZ97" i="6"/>
  <c r="HC97" i="6"/>
  <c r="I97" i="6"/>
  <c r="K92" i="6"/>
  <c r="GN95" i="6"/>
  <c r="GP95" i="6"/>
  <c r="GS95" i="6"/>
  <c r="GJ95" i="6"/>
  <c r="HC95" i="6"/>
  <c r="FO165" i="6" s="1"/>
  <c r="H178" i="6" s="1"/>
  <c r="GQ95" i="6"/>
  <c r="I95" i="6"/>
  <c r="EI79" i="1"/>
  <c r="FY79" i="1"/>
  <c r="FY22" i="1" s="1"/>
  <c r="EH79" i="1"/>
  <c r="HC93" i="6"/>
  <c r="GL93" i="6"/>
  <c r="GJ93" i="6"/>
  <c r="I93" i="6"/>
  <c r="U85" i="6"/>
  <c r="K85" i="6" s="1"/>
  <c r="CP35" i="1"/>
  <c r="O35" i="1" s="1"/>
  <c r="GM35" i="1" s="1"/>
  <c r="I87" i="6"/>
  <c r="HC87" i="6"/>
  <c r="GY87" i="6"/>
  <c r="CP27" i="1"/>
  <c r="O27" i="1" s="1"/>
  <c r="DZ79" i="1"/>
  <c r="DZ22" i="1" s="1"/>
  <c r="H77" i="6"/>
  <c r="GZ88" i="6"/>
  <c r="I88" i="6"/>
  <c r="HC88" i="6"/>
  <c r="K84" i="6"/>
  <c r="CR25" i="1"/>
  <c r="Q25" i="1" s="1"/>
  <c r="U47" i="6" s="1"/>
  <c r="K47" i="6" s="1"/>
  <c r="HC84" i="6"/>
  <c r="GK84" i="6"/>
  <c r="GJ84" i="6"/>
  <c r="I84" i="6"/>
  <c r="AB25" i="1"/>
  <c r="H46" i="6" s="1"/>
  <c r="CY27" i="1"/>
  <c r="X27" i="1" s="1"/>
  <c r="U54" i="6" s="1"/>
  <c r="K54" i="6" s="1"/>
  <c r="AP79" i="1"/>
  <c r="F88" i="1" s="1"/>
  <c r="G16" i="2" s="1"/>
  <c r="G18" i="2" s="1"/>
  <c r="GK35" i="1"/>
  <c r="K86" i="6"/>
  <c r="AB29" i="1"/>
  <c r="H58" i="6" s="1"/>
  <c r="K70" i="6"/>
  <c r="T77" i="6"/>
  <c r="HC77" i="6" s="1"/>
  <c r="CP33" i="1"/>
  <c r="O33" i="1" s="1"/>
  <c r="U76" i="6"/>
  <c r="GK33" i="1"/>
  <c r="K78" i="6"/>
  <c r="HC76" i="6"/>
  <c r="I76" i="6"/>
  <c r="GK76" i="6"/>
  <c r="GJ76" i="6"/>
  <c r="GZ80" i="6"/>
  <c r="I80" i="6"/>
  <c r="HC80" i="6"/>
  <c r="AB33" i="1"/>
  <c r="H75" i="6" s="1"/>
  <c r="I79" i="6"/>
  <c r="GY79" i="6"/>
  <c r="HC79" i="6"/>
  <c r="I71" i="6"/>
  <c r="HC71" i="6"/>
  <c r="GY71" i="6"/>
  <c r="K68" i="6"/>
  <c r="GZ72" i="6"/>
  <c r="I72" i="6"/>
  <c r="HC72" i="6"/>
  <c r="R74" i="6"/>
  <c r="HC68" i="6"/>
  <c r="GK68" i="6"/>
  <c r="GJ68" i="6"/>
  <c r="I68" i="6"/>
  <c r="I69" i="6"/>
  <c r="HC69" i="6"/>
  <c r="GL69" i="6"/>
  <c r="GJ69" i="6"/>
  <c r="GK29" i="1"/>
  <c r="K61" i="6"/>
  <c r="GN62" i="6"/>
  <c r="EZ165" i="6" s="1"/>
  <c r="H171" i="6" s="1"/>
  <c r="GP62" i="6"/>
  <c r="FB165" i="6" s="1"/>
  <c r="GS62" i="6"/>
  <c r="FE165" i="6" s="1"/>
  <c r="GJ62" i="6"/>
  <c r="EV165" i="6" s="1"/>
  <c r="H167" i="6" s="1"/>
  <c r="HB62" i="6"/>
  <c r="FN165" i="6" s="1"/>
  <c r="GQ62" i="6"/>
  <c r="FC165" i="6" s="1"/>
  <c r="I62" i="6"/>
  <c r="CR29" i="1"/>
  <c r="Q29" i="1" s="1"/>
  <c r="I63" i="6"/>
  <c r="GY63" i="6"/>
  <c r="HB63" i="6"/>
  <c r="ES79" i="1"/>
  <c r="ES108" i="1" s="1"/>
  <c r="H60" i="6"/>
  <c r="GZ64" i="6"/>
  <c r="I64" i="6"/>
  <c r="HB64" i="6"/>
  <c r="R66" i="6"/>
  <c r="HB59" i="6"/>
  <c r="GK59" i="6"/>
  <c r="GJ59" i="6"/>
  <c r="I59" i="6"/>
  <c r="K59" i="6"/>
  <c r="CY29" i="1"/>
  <c r="X29" i="1" s="1"/>
  <c r="U63" i="6" s="1"/>
  <c r="K63" i="6" s="1"/>
  <c r="CZ29" i="1"/>
  <c r="Y29" i="1" s="1"/>
  <c r="U64" i="6" s="1"/>
  <c r="K64" i="6" s="1"/>
  <c r="HB60" i="6"/>
  <c r="GL60" i="6"/>
  <c r="GJ60" i="6"/>
  <c r="I60" i="6"/>
  <c r="CI79" i="1"/>
  <c r="AZ79" i="1" s="1"/>
  <c r="BA79" i="1"/>
  <c r="BA108" i="1" s="1"/>
  <c r="GZ55" i="6"/>
  <c r="HB55" i="6"/>
  <c r="I55" i="6"/>
  <c r="CG79" i="1"/>
  <c r="AX79" i="1" s="1"/>
  <c r="I54" i="6"/>
  <c r="GY54" i="6"/>
  <c r="HB54" i="6"/>
  <c r="AQ79" i="1"/>
  <c r="AQ22" i="1" s="1"/>
  <c r="R57" i="6"/>
  <c r="GJ53" i="6"/>
  <c r="GK53" i="6"/>
  <c r="I53" i="6"/>
  <c r="HB53" i="6"/>
  <c r="K53" i="6"/>
  <c r="GK25" i="1"/>
  <c r="K48" i="6"/>
  <c r="I49" i="6"/>
  <c r="GY49" i="6"/>
  <c r="HB49" i="6"/>
  <c r="GZ50" i="6"/>
  <c r="I50" i="6"/>
  <c r="HB50" i="6"/>
  <c r="CZ25" i="1"/>
  <c r="Y25" i="1" s="1"/>
  <c r="CZ24" i="1"/>
  <c r="Y24" i="1" s="1"/>
  <c r="GN67" i="1"/>
  <c r="GM67" i="1"/>
  <c r="GN58" i="1"/>
  <c r="GM58" i="1"/>
  <c r="GM69" i="1"/>
  <c r="GN69" i="1"/>
  <c r="GM28" i="1"/>
  <c r="GN28" i="1"/>
  <c r="GO36" i="1"/>
  <c r="GM36" i="1"/>
  <c r="GK24" i="1"/>
  <c r="AE79" i="1"/>
  <c r="GM26" i="1"/>
  <c r="GN26" i="1"/>
  <c r="AD79" i="1"/>
  <c r="AB46" i="1"/>
  <c r="GK56" i="1"/>
  <c r="CZ56" i="1"/>
  <c r="Y56" i="1" s="1"/>
  <c r="GM40" i="1"/>
  <c r="AB50" i="1"/>
  <c r="AB51" i="1"/>
  <c r="AB53" i="1"/>
  <c r="CP55" i="1"/>
  <c r="O55" i="1" s="1"/>
  <c r="CP59" i="1"/>
  <c r="O59" i="1" s="1"/>
  <c r="GN63" i="1"/>
  <c r="GM63" i="1"/>
  <c r="CY44" i="1"/>
  <c r="X44" i="1" s="1"/>
  <c r="CY56" i="1"/>
  <c r="X56" i="1" s="1"/>
  <c r="EU22" i="1"/>
  <c r="EU108" i="1"/>
  <c r="P95" i="1"/>
  <c r="GM70" i="1"/>
  <c r="GN70" i="1"/>
  <c r="AG22" i="1"/>
  <c r="T79" i="1"/>
  <c r="GM75" i="1"/>
  <c r="GN75" i="1"/>
  <c r="GM72" i="1"/>
  <c r="GN72" i="1"/>
  <c r="GO30" i="1"/>
  <c r="GM30" i="1"/>
  <c r="GO34" i="1"/>
  <c r="GM34" i="1"/>
  <c r="CP46" i="1"/>
  <c r="O46" i="1" s="1"/>
  <c r="AC79" i="1"/>
  <c r="GN48" i="1"/>
  <c r="GM48" i="1"/>
  <c r="GP38" i="1"/>
  <c r="CD79" i="1" s="1"/>
  <c r="CZ42" i="1"/>
  <c r="Y42" i="1" s="1"/>
  <c r="CP52" i="1"/>
  <c r="O52" i="1" s="1"/>
  <c r="GN54" i="1"/>
  <c r="GM54" i="1"/>
  <c r="AB48" i="1"/>
  <c r="CZ57" i="1"/>
  <c r="Y57" i="1" s="1"/>
  <c r="GK57" i="1"/>
  <c r="GN60" i="1"/>
  <c r="GM60" i="1"/>
  <c r="GN64" i="1"/>
  <c r="GM64" i="1"/>
  <c r="CP56" i="1"/>
  <c r="O56" i="1" s="1"/>
  <c r="ET22" i="1"/>
  <c r="ET108" i="1"/>
  <c r="P92" i="1"/>
  <c r="BC22" i="1"/>
  <c r="F95" i="1"/>
  <c r="BC108" i="1"/>
  <c r="AH22" i="1"/>
  <c r="U79" i="1"/>
  <c r="GM77" i="1"/>
  <c r="GN77" i="1"/>
  <c r="DY22" i="1"/>
  <c r="DL79" i="1"/>
  <c r="CZ31" i="1"/>
  <c r="Y31" i="1" s="1"/>
  <c r="U72" i="6" s="1"/>
  <c r="K72" i="6" s="1"/>
  <c r="CY31" i="1"/>
  <c r="X31" i="1" s="1"/>
  <c r="DX79" i="1"/>
  <c r="CP31" i="1"/>
  <c r="O31" i="1" s="1"/>
  <c r="CY42" i="1"/>
  <c r="X42" i="1" s="1"/>
  <c r="AB49" i="1"/>
  <c r="AB52" i="1"/>
  <c r="AB54" i="1"/>
  <c r="CY57" i="1"/>
  <c r="X57" i="1" s="1"/>
  <c r="GN61" i="1"/>
  <c r="GM61" i="1"/>
  <c r="AB43" i="1"/>
  <c r="H112" i="6" s="1"/>
  <c r="AB56" i="1"/>
  <c r="EG22" i="1"/>
  <c r="P83" i="1"/>
  <c r="EG108" i="1"/>
  <c r="AI22" i="1"/>
  <c r="V79" i="1"/>
  <c r="AF22" i="1"/>
  <c r="S79" i="1"/>
  <c r="GM71" i="1"/>
  <c r="GN71" i="1"/>
  <c r="GM74" i="1"/>
  <c r="GN74" i="1"/>
  <c r="CZ33" i="1"/>
  <c r="Y33" i="1" s="1"/>
  <c r="U80" i="6" s="1"/>
  <c r="K80" i="6" s="1"/>
  <c r="CY33" i="1"/>
  <c r="X33" i="1" s="1"/>
  <c r="GO32" i="1"/>
  <c r="GM32" i="1"/>
  <c r="CP43" i="1"/>
  <c r="O43" i="1" s="1"/>
  <c r="DU79" i="1"/>
  <c r="GN47" i="1"/>
  <c r="GM47" i="1"/>
  <c r="GN49" i="1"/>
  <c r="GM49" i="1"/>
  <c r="AB45" i="1"/>
  <c r="H120" i="6" s="1"/>
  <c r="GN50" i="1"/>
  <c r="GM50" i="1"/>
  <c r="CP51" i="1"/>
  <c r="O51" i="1" s="1"/>
  <c r="CP53" i="1"/>
  <c r="O53" i="1" s="1"/>
  <c r="CZ55" i="1"/>
  <c r="Y55" i="1" s="1"/>
  <c r="GK55" i="1"/>
  <c r="DW79" i="1"/>
  <c r="GN62" i="1"/>
  <c r="GM62" i="1"/>
  <c r="CZ44" i="1"/>
  <c r="Y44" i="1" s="1"/>
  <c r="AB47" i="1"/>
  <c r="BB22" i="1"/>
  <c r="BB108" i="1"/>
  <c r="F92" i="1"/>
  <c r="GN68" i="1"/>
  <c r="GM68" i="1"/>
  <c r="AB59" i="1"/>
  <c r="AO22" i="1"/>
  <c r="F83" i="1"/>
  <c r="AO108" i="1"/>
  <c r="GM73" i="1"/>
  <c r="GN73" i="1"/>
  <c r="EB22" i="1"/>
  <c r="DO79" i="1"/>
  <c r="AJ22" i="1"/>
  <c r="W79" i="1"/>
  <c r="EA22" i="1"/>
  <c r="DN79" i="1"/>
  <c r="GM76" i="1"/>
  <c r="GN76" i="1"/>
  <c r="P165" i="6" l="1"/>
  <c r="EI108" i="1"/>
  <c r="DJ165" i="6"/>
  <c r="EH108" i="1"/>
  <c r="P117" i="1" s="1"/>
  <c r="DS165" i="6"/>
  <c r="J179" i="6" s="1"/>
  <c r="DI165" i="6"/>
  <c r="H177" i="6"/>
  <c r="FR165" i="6"/>
  <c r="HA164" i="6"/>
  <c r="H164" i="6"/>
  <c r="AP22" i="1"/>
  <c r="P89" i="1"/>
  <c r="EI22" i="1"/>
  <c r="ER79" i="1"/>
  <c r="H161" i="6"/>
  <c r="HA161" i="6"/>
  <c r="GM44" i="1"/>
  <c r="HA158" i="6"/>
  <c r="H158" i="6"/>
  <c r="HA155" i="6"/>
  <c r="H155" i="6"/>
  <c r="HA152" i="6"/>
  <c r="H152" i="6"/>
  <c r="S152" i="6"/>
  <c r="J152" i="6" s="1"/>
  <c r="K150" i="6"/>
  <c r="HA149" i="6"/>
  <c r="H149" i="6"/>
  <c r="S149" i="6"/>
  <c r="J149" i="6" s="1"/>
  <c r="K147" i="6"/>
  <c r="GN57" i="1"/>
  <c r="H146" i="6"/>
  <c r="HA146" i="6"/>
  <c r="GM57" i="1"/>
  <c r="CP25" i="1"/>
  <c r="O25" i="1" s="1"/>
  <c r="GJ85" i="6"/>
  <c r="HA143" i="6"/>
  <c r="H143" i="6"/>
  <c r="S143" i="6"/>
  <c r="J143" i="6" s="1"/>
  <c r="K141" i="6"/>
  <c r="I47" i="6"/>
  <c r="AB79" i="1"/>
  <c r="O79" i="1" s="1"/>
  <c r="GL47" i="6"/>
  <c r="HA140" i="6"/>
  <c r="H140" i="6"/>
  <c r="EP79" i="1"/>
  <c r="GJ47" i="6"/>
  <c r="R51" i="6"/>
  <c r="H51" i="6" s="1"/>
  <c r="DV79" i="1"/>
  <c r="DV22" i="1" s="1"/>
  <c r="HA137" i="6"/>
  <c r="H137" i="6"/>
  <c r="HA134" i="6"/>
  <c r="H134" i="6"/>
  <c r="GO35" i="1"/>
  <c r="HA131" i="6"/>
  <c r="H131" i="6"/>
  <c r="CP45" i="1"/>
  <c r="O45" i="1" s="1"/>
  <c r="H128" i="6"/>
  <c r="HA128" i="6"/>
  <c r="S128" i="6"/>
  <c r="J128" i="6" s="1"/>
  <c r="K126" i="6"/>
  <c r="HA125" i="6"/>
  <c r="H125" i="6"/>
  <c r="K121" i="6"/>
  <c r="S125" i="6"/>
  <c r="J125" i="6" s="1"/>
  <c r="I121" i="6"/>
  <c r="HB121" i="6"/>
  <c r="GL121" i="6"/>
  <c r="GJ121" i="6"/>
  <c r="AL79" i="1"/>
  <c r="Y79" i="1" s="1"/>
  <c r="GN27" i="1"/>
  <c r="S119" i="6"/>
  <c r="J119" i="6" s="1"/>
  <c r="HA119" i="6"/>
  <c r="H119" i="6"/>
  <c r="GN24" i="1"/>
  <c r="I114" i="6"/>
  <c r="HC114" i="6"/>
  <c r="GL114" i="6"/>
  <c r="GJ114" i="6"/>
  <c r="GM42" i="1"/>
  <c r="AK79" i="1"/>
  <c r="X79" i="1" s="1"/>
  <c r="HC85" i="6"/>
  <c r="I85" i="6"/>
  <c r="GM41" i="1"/>
  <c r="AP108" i="1"/>
  <c r="AP18" i="1" s="1"/>
  <c r="GP39" i="1"/>
  <c r="GP41" i="1"/>
  <c r="GM24" i="1"/>
  <c r="S57" i="6"/>
  <c r="J57" i="6" s="1"/>
  <c r="HA111" i="6"/>
  <c r="H111" i="6"/>
  <c r="CG22" i="1"/>
  <c r="EH22" i="1"/>
  <c r="S111" i="6"/>
  <c r="J111" i="6" s="1"/>
  <c r="S99" i="6"/>
  <c r="J99" i="6" s="1"/>
  <c r="GL85" i="6"/>
  <c r="CP37" i="1"/>
  <c r="O37" i="1" s="1"/>
  <c r="DT79" i="1" s="1"/>
  <c r="S105" i="6"/>
  <c r="J105" i="6" s="1"/>
  <c r="K101" i="6"/>
  <c r="HA105" i="6"/>
  <c r="H105" i="6"/>
  <c r="GM39" i="1"/>
  <c r="GM27" i="1"/>
  <c r="S90" i="6"/>
  <c r="J90" i="6" s="1"/>
  <c r="H99" i="6"/>
  <c r="HA99" i="6"/>
  <c r="ES22" i="1"/>
  <c r="CI22" i="1"/>
  <c r="P88" i="1"/>
  <c r="V16" i="2" s="1"/>
  <c r="V18" i="2" s="1"/>
  <c r="F99" i="1"/>
  <c r="BA22" i="1"/>
  <c r="I77" i="6"/>
  <c r="R82" i="6"/>
  <c r="HA82" i="6" s="1"/>
  <c r="HA90" i="6"/>
  <c r="H90" i="6"/>
  <c r="P99" i="1"/>
  <c r="DM79" i="1"/>
  <c r="DM108" i="1" s="1"/>
  <c r="DM18" i="1" s="1"/>
  <c r="GJ77" i="6"/>
  <c r="GL77" i="6"/>
  <c r="K76" i="6"/>
  <c r="GM33" i="1"/>
  <c r="U79" i="6"/>
  <c r="K79" i="6" s="1"/>
  <c r="EC79" i="1"/>
  <c r="DP79" i="1" s="1"/>
  <c r="U71" i="6"/>
  <c r="H74" i="6"/>
  <c r="HA74" i="6"/>
  <c r="AQ108" i="1"/>
  <c r="AQ18" i="1" s="1"/>
  <c r="H66" i="6"/>
  <c r="HA66" i="6"/>
  <c r="FM165" i="6" s="1"/>
  <c r="U60" i="6"/>
  <c r="CP29" i="1"/>
  <c r="O29" i="1" s="1"/>
  <c r="ED79" i="1"/>
  <c r="DQ79" i="1" s="1"/>
  <c r="F89" i="1"/>
  <c r="H57" i="6"/>
  <c r="HA57" i="6"/>
  <c r="HA51" i="6"/>
  <c r="DI79" i="1"/>
  <c r="DI22" i="1" s="1"/>
  <c r="GM25" i="1"/>
  <c r="U50" i="6"/>
  <c r="GN25" i="1"/>
  <c r="DN22" i="1"/>
  <c r="P102" i="1"/>
  <c r="DN108" i="1"/>
  <c r="EI18" i="1"/>
  <c r="P118" i="1"/>
  <c r="V22" i="1"/>
  <c r="V108" i="1"/>
  <c r="F102" i="1"/>
  <c r="GM31" i="1"/>
  <c r="GO31" i="1"/>
  <c r="EU18" i="1"/>
  <c r="P124" i="1"/>
  <c r="GN55" i="1"/>
  <c r="GM55" i="1"/>
  <c r="AD22" i="1"/>
  <c r="Q79" i="1"/>
  <c r="GN53" i="1"/>
  <c r="GM53" i="1"/>
  <c r="GO43" i="1"/>
  <c r="GM43" i="1"/>
  <c r="ES18" i="1"/>
  <c r="P128" i="1"/>
  <c r="BB18" i="1"/>
  <c r="F121" i="1"/>
  <c r="AZ22" i="1"/>
  <c r="AZ108" i="1"/>
  <c r="F90" i="1"/>
  <c r="DX22" i="1"/>
  <c r="DK79" i="1"/>
  <c r="DL22" i="1"/>
  <c r="DL108" i="1"/>
  <c r="P100" i="1"/>
  <c r="U22" i="1"/>
  <c r="F101" i="1"/>
  <c r="U108" i="1"/>
  <c r="P90" i="1"/>
  <c r="ER108" i="1"/>
  <c r="GN56" i="1"/>
  <c r="GM56" i="1"/>
  <c r="CD22" i="1"/>
  <c r="AU79" i="1"/>
  <c r="GN59" i="1"/>
  <c r="GM59" i="1"/>
  <c r="AO18" i="1"/>
  <c r="F112" i="1"/>
  <c r="DO22" i="1"/>
  <c r="DO108" i="1"/>
  <c r="P103" i="1"/>
  <c r="GN51" i="1"/>
  <c r="GM51" i="1"/>
  <c r="W22" i="1"/>
  <c r="F103" i="1"/>
  <c r="W108" i="1"/>
  <c r="S22" i="1"/>
  <c r="S108" i="1"/>
  <c r="F94" i="1"/>
  <c r="J16" i="2" s="1"/>
  <c r="J18" i="2" s="1"/>
  <c r="EG18" i="1"/>
  <c r="P112" i="1"/>
  <c r="GN44" i="1"/>
  <c r="AC22" i="1"/>
  <c r="CH79" i="1"/>
  <c r="CE79" i="1"/>
  <c r="P79" i="1"/>
  <c r="CF79" i="1"/>
  <c r="T22" i="1"/>
  <c r="T108" i="1"/>
  <c r="F100" i="1"/>
  <c r="BA18" i="1"/>
  <c r="F128" i="1"/>
  <c r="EH18" i="1"/>
  <c r="GO42" i="1"/>
  <c r="CC79" i="1" s="1"/>
  <c r="AE22" i="1"/>
  <c r="R79" i="1"/>
  <c r="GO33" i="1"/>
  <c r="DW22" i="1"/>
  <c r="DJ79" i="1"/>
  <c r="DU22" i="1"/>
  <c r="FZ79" i="1"/>
  <c r="FW79" i="1"/>
  <c r="FX79" i="1"/>
  <c r="DH79" i="1"/>
  <c r="DC165" i="6" s="1"/>
  <c r="J171" i="6" s="1"/>
  <c r="AX22" i="1"/>
  <c r="AX108" i="1"/>
  <c r="F86" i="1"/>
  <c r="BC18" i="1"/>
  <c r="F124" i="1"/>
  <c r="ET18" i="1"/>
  <c r="P121" i="1"/>
  <c r="GN52" i="1"/>
  <c r="GM52" i="1"/>
  <c r="GN46" i="1"/>
  <c r="GM46" i="1"/>
  <c r="EP108" i="1" l="1"/>
  <c r="DG165" i="6"/>
  <c r="H175" i="6"/>
  <c r="H182" i="6" s="1"/>
  <c r="I38" i="6" s="1"/>
  <c r="H165" i="6"/>
  <c r="ER22" i="1"/>
  <c r="DK165" i="6"/>
  <c r="AB22" i="1"/>
  <c r="AL22" i="1"/>
  <c r="EP22" i="1"/>
  <c r="AK22" i="1"/>
  <c r="CA79" i="1"/>
  <c r="AR79" i="1" s="1"/>
  <c r="G8" i="1" s="1"/>
  <c r="P86" i="1"/>
  <c r="FV79" i="1"/>
  <c r="EM79" i="1" s="1"/>
  <c r="F117" i="1"/>
  <c r="GM45" i="1"/>
  <c r="GN45" i="1"/>
  <c r="CB79" i="1"/>
  <c r="CB22" i="1" s="1"/>
  <c r="GM37" i="1"/>
  <c r="GO37" i="1"/>
  <c r="FU79" i="1" s="1"/>
  <c r="H82" i="6"/>
  <c r="DM22" i="1"/>
  <c r="P130" i="1"/>
  <c r="P101" i="1"/>
  <c r="F118" i="1"/>
  <c r="S82" i="6"/>
  <c r="J82" i="6" s="1"/>
  <c r="EC22" i="1"/>
  <c r="K71" i="6"/>
  <c r="S74" i="6"/>
  <c r="J74" i="6" s="1"/>
  <c r="ED22" i="1"/>
  <c r="GM29" i="1"/>
  <c r="GN29" i="1"/>
  <c r="K60" i="6"/>
  <c r="S66" i="6"/>
  <c r="DI108" i="1"/>
  <c r="DI18" i="1" s="1"/>
  <c r="P91" i="1"/>
  <c r="K50" i="6"/>
  <c r="S51" i="6"/>
  <c r="J51" i="6" s="1"/>
  <c r="DJ22" i="1"/>
  <c r="DJ108" i="1"/>
  <c r="P93" i="1"/>
  <c r="R22" i="1"/>
  <c r="F93" i="1"/>
  <c r="R108" i="1"/>
  <c r="CF22" i="1"/>
  <c r="AW79" i="1"/>
  <c r="U18" i="1"/>
  <c r="F130" i="1"/>
  <c r="DL18" i="1"/>
  <c r="P129" i="1"/>
  <c r="EP18" i="1"/>
  <c r="P115" i="1"/>
  <c r="DQ22" i="1"/>
  <c r="DQ108" i="1"/>
  <c r="P105" i="1"/>
  <c r="FX22" i="1"/>
  <c r="EO79" i="1"/>
  <c r="DF165" i="6" s="1"/>
  <c r="O22" i="1"/>
  <c r="F81" i="1"/>
  <c r="O108" i="1"/>
  <c r="FW22" i="1"/>
  <c r="EN79" i="1"/>
  <c r="DE165" i="6" s="1"/>
  <c r="P22" i="1"/>
  <c r="P108" i="1"/>
  <c r="F82" i="1"/>
  <c r="S18" i="1"/>
  <c r="F123" i="1"/>
  <c r="DO18" i="1"/>
  <c r="P132" i="1"/>
  <c r="AU22" i="1"/>
  <c r="AU108" i="1"/>
  <c r="F98" i="1"/>
  <c r="H16" i="2" s="1"/>
  <c r="H18" i="2" s="1"/>
  <c r="ER18" i="1"/>
  <c r="P119" i="1"/>
  <c r="AZ18" i="1"/>
  <c r="F119" i="1"/>
  <c r="Q22" i="1"/>
  <c r="F91" i="1"/>
  <c r="Q108" i="1"/>
  <c r="CC22" i="1"/>
  <c r="AT79" i="1"/>
  <c r="FZ22" i="1"/>
  <c r="EQ79" i="1"/>
  <c r="DH165" i="6" s="1"/>
  <c r="T18" i="1"/>
  <c r="F129" i="1"/>
  <c r="CE22" i="1"/>
  <c r="AV79" i="1"/>
  <c r="DK22" i="1"/>
  <c r="P94" i="1"/>
  <c r="Y16" i="2" s="1"/>
  <c r="Y18" i="2" s="1"/>
  <c r="DK108" i="1"/>
  <c r="X22" i="1"/>
  <c r="F104" i="1"/>
  <c r="X108" i="1"/>
  <c r="V18" i="1"/>
  <c r="F131" i="1"/>
  <c r="Y22" i="1"/>
  <c r="F105" i="1"/>
  <c r="Y108" i="1"/>
  <c r="DP22" i="1"/>
  <c r="DP108" i="1"/>
  <c r="P104" i="1"/>
  <c r="AX18" i="1"/>
  <c r="F115" i="1"/>
  <c r="DH22" i="1"/>
  <c r="DH108" i="1"/>
  <c r="P82" i="1"/>
  <c r="DT22" i="1"/>
  <c r="DG79" i="1"/>
  <c r="CY165" i="6" s="1"/>
  <c r="J167" i="6" s="1"/>
  <c r="CH22" i="1"/>
  <c r="AY79" i="1"/>
  <c r="W18" i="1"/>
  <c r="F132" i="1"/>
  <c r="DN18" i="1"/>
  <c r="P131" i="1"/>
  <c r="J66" i="6" l="1"/>
  <c r="Q165" i="6"/>
  <c r="EM108" i="1"/>
  <c r="DT165" i="6"/>
  <c r="J180" i="6" s="1"/>
  <c r="FS79" i="1"/>
  <c r="EJ79" i="1" s="1"/>
  <c r="FT79" i="1"/>
  <c r="EK79" i="1" s="1"/>
  <c r="EM22" i="1"/>
  <c r="CA22" i="1"/>
  <c r="P98" i="1"/>
  <c r="W16" i="2" s="1"/>
  <c r="W18" i="2" s="1"/>
  <c r="FV22" i="1"/>
  <c r="AS79" i="1"/>
  <c r="AS108" i="1" s="1"/>
  <c r="P120" i="1"/>
  <c r="X18" i="1"/>
  <c r="F133" i="1"/>
  <c r="AT22" i="1"/>
  <c r="F97" i="1"/>
  <c r="F16" i="2" s="1"/>
  <c r="F18" i="2" s="1"/>
  <c r="AT108" i="1"/>
  <c r="DG22" i="1"/>
  <c r="DG108" i="1"/>
  <c r="P81" i="1"/>
  <c r="DP18" i="1"/>
  <c r="P133" i="1"/>
  <c r="DK18" i="1"/>
  <c r="P123" i="1"/>
  <c r="EM18" i="1"/>
  <c r="P127" i="1"/>
  <c r="EO22" i="1"/>
  <c r="P85" i="1"/>
  <c r="EO108" i="1"/>
  <c r="AW22" i="1"/>
  <c r="F85" i="1"/>
  <c r="AW108" i="1"/>
  <c r="AR22" i="1"/>
  <c r="AR108" i="1"/>
  <c r="F106" i="1"/>
  <c r="O18" i="1"/>
  <c r="F110" i="1"/>
  <c r="FU22" i="1"/>
  <c r="EL79" i="1"/>
  <c r="DR165" i="6" s="1"/>
  <c r="J178" i="6" s="1"/>
  <c r="P18" i="1"/>
  <c r="F111" i="1"/>
  <c r="Y18" i="1"/>
  <c r="F134" i="1"/>
  <c r="Q18" i="1"/>
  <c r="F120" i="1"/>
  <c r="AU18" i="1"/>
  <c r="F127" i="1"/>
  <c r="R18" i="1"/>
  <c r="F122" i="1"/>
  <c r="DJ18" i="1"/>
  <c r="P122" i="1"/>
  <c r="AS22" i="1"/>
  <c r="AY22" i="1"/>
  <c r="F87" i="1"/>
  <c r="AY108" i="1"/>
  <c r="DH18" i="1"/>
  <c r="P111" i="1"/>
  <c r="AV22" i="1"/>
  <c r="AV108" i="1"/>
  <c r="F84" i="1"/>
  <c r="EQ22" i="1"/>
  <c r="EQ108" i="1"/>
  <c r="P87" i="1"/>
  <c r="EN22" i="1"/>
  <c r="EN108" i="1"/>
  <c r="P84" i="1"/>
  <c r="DQ18" i="1"/>
  <c r="P134" i="1"/>
  <c r="EK22" i="1" l="1"/>
  <c r="DQ165" i="6"/>
  <c r="J177" i="6" s="1"/>
  <c r="DU165" i="6"/>
  <c r="EJ108" i="1"/>
  <c r="EJ18" i="1" s="1"/>
  <c r="DP165" i="6"/>
  <c r="P106" i="1"/>
  <c r="EJ22" i="1"/>
  <c r="FS22" i="1"/>
  <c r="P96" i="1"/>
  <c r="T16" i="2" s="1"/>
  <c r="T18" i="2" s="1"/>
  <c r="FT22" i="1"/>
  <c r="EK108" i="1"/>
  <c r="EK18" i="1" s="1"/>
  <c r="F96" i="1"/>
  <c r="E16" i="2" s="1"/>
  <c r="E18" i="2" s="1"/>
  <c r="AW18" i="1"/>
  <c r="F114" i="1"/>
  <c r="AV18" i="1"/>
  <c r="F113" i="1"/>
  <c r="AY18" i="1"/>
  <c r="F116" i="1"/>
  <c r="AS18" i="1"/>
  <c r="F125" i="1"/>
  <c r="DG18" i="1"/>
  <c r="P110" i="1"/>
  <c r="EL22" i="1"/>
  <c r="EL108" i="1"/>
  <c r="P97" i="1"/>
  <c r="U16" i="2" s="1"/>
  <c r="U18" i="2" s="1"/>
  <c r="EQ18" i="1"/>
  <c r="P116" i="1"/>
  <c r="EN18" i="1"/>
  <c r="P113" i="1"/>
  <c r="AR18" i="1"/>
  <c r="F135" i="1"/>
  <c r="EO18" i="1"/>
  <c r="P114" i="1"/>
  <c r="AT18" i="1"/>
  <c r="F126" i="1"/>
  <c r="P135" i="1" l="1"/>
  <c r="J175" i="6"/>
  <c r="J182" i="6" s="1"/>
  <c r="J165" i="6"/>
  <c r="I16" i="2"/>
  <c r="I18" i="2" s="1"/>
  <c r="P125" i="1"/>
  <c r="X16" i="2"/>
  <c r="X18" i="2" s="1"/>
  <c r="EL18" i="1"/>
  <c r="P126" i="1"/>
  <c r="J38" i="6" l="1"/>
  <c r="J183" i="6"/>
  <c r="J184" i="6" s="1"/>
  <c r="E26" i="6"/>
</calcChain>
</file>

<file path=xl/sharedStrings.xml><?xml version="1.0" encoding="utf-8"?>
<sst xmlns="http://schemas.openxmlformats.org/spreadsheetml/2006/main" count="3845" uniqueCount="455">
  <si>
    <t>Smeta.RU  (495) 974-1589</t>
  </si>
  <si>
    <t>_PS_</t>
  </si>
  <si>
    <t>Smeta.RU</t>
  </si>
  <si>
    <t/>
  </si>
  <si>
    <t>Коррект_Реконструкция КЛ 0,4 кВ от ТП419 до ВЛИ по ул.Холодная г.Орёл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</si>
  <si>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</si>
  <si>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</si>
  <si>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</si>
  <si>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</si>
  <si>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</si>
  <si>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</si>
  <si>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</si>
  <si>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</si>
  <si>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</si>
  <si>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</si>
  <si>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</si>
  <si>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</si>
  <si>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</si>
  <si>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</si>
  <si>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</si>
  <si>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</si>
  <si>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</si>
  <si>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</si>
  <si>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</si>
  <si>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</si>
  <si>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</si>
  <si>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</si>
  <si>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</si>
  <si>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</si>
  <si>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</si>
  <si>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</si>
  <si>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</si>
  <si>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</si>
  <si>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</si>
  <si>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</si>
  <si>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</si>
  <si>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м08-02-141-04</t>
  </si>
  <si>
    <t>Кабель до 35 кВ в готовых траншеях без покрытий, масса 1 м до 6 кг</t>
  </si>
  <si>
    <t>100 м</t>
  </si>
  <si>
    <t>ФЕРм-2001, м08-02-141-04,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</si>
  <si>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</si>
  <si>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</si>
  <si>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</si>
  <si>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5</t>
  </si>
  <si>
    <t>м08-02-148-04</t>
  </si>
  <si>
    <t>Кабель до 35 кВ в проложенных трубах, блоках и коробах, масса 1 м кабеля до 6 кг</t>
  </si>
  <si>
    <t>ФЕРм-2001, м08-02-148-04, приказ Минстроя России №1039/пр от 30.12.2016г.</t>
  </si>
  <si>
    <t>6</t>
  </si>
  <si>
    <t>м08-02-167-03</t>
  </si>
  <si>
    <t>Муфта соединительная эпоксидная для 3-5-жильного кабеля напряжением до 1 кВ, сечение одной жилы до 120 мм2</t>
  </si>
  <si>
    <t>ШТ</t>
  </si>
  <si>
    <t>ФЕРм-2001, м08-02-167-03, приказ Минстроя России №1039/пр от 30.12.2016г.</t>
  </si>
  <si>
    <t>7</t>
  </si>
  <si>
    <t>м08-02-165-03</t>
  </si>
  <si>
    <t>Муфта концевая эпоксидная для кабеля напряжением 1 кВ, сечение одной жилы до 185 мм2</t>
  </si>
  <si>
    <t>ФЕРм-2001, м08-02-165-03,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</si>
  <si>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</si>
  <si>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</si>
  <si>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</si>
  <si>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</si>
  <si>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</si>
  <si>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</si>
  <si>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</si>
  <si>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</si>
  <si>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п01-12-027-07</t>
  </si>
  <si>
    <t>Испытание кабеля силового длиной до 500 м напряжением до 1 кВ</t>
  </si>
  <si>
    <t>испытание</t>
  </si>
  <si>
    <t>ФЕРп-2001, п01-12-027-07,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</si>
  <si>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</si>
  <si>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</si>
  <si>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</si>
  <si>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</si>
  <si>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</si>
  <si>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</si>
  <si>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</si>
  <si>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</si>
  <si>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</si>
  <si>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12</t>
  </si>
  <si>
    <t>Прайс-лист</t>
  </si>
  <si>
    <t>Муфта 4 СТП1 70/120</t>
  </si>
  <si>
    <t>шт.</t>
  </si>
  <si>
    <t>Материалы ( строительные )</t>
  </si>
  <si>
    <t>Материалы, изделия и конструкции</t>
  </si>
  <si>
    <t>ресурс_Материалы (03)</t>
  </si>
  <si>
    <t>[2 563,6 /  7,5]</t>
  </si>
  <si>
    <t>13</t>
  </si>
  <si>
    <t>Труба ПНД 110</t>
  </si>
  <si>
    <t>м</t>
  </si>
  <si>
    <t>[341,9 /  7,5]</t>
  </si>
  <si>
    <t>14</t>
  </si>
  <si>
    <t>Муфта 4КНТПН1 70/120</t>
  </si>
  <si>
    <t>[1 150,97 /  7,5]</t>
  </si>
  <si>
    <t>15</t>
  </si>
  <si>
    <t>Муфта 4КВТПН1 70/120</t>
  </si>
  <si>
    <t>[1 281,49 /  7,5]</t>
  </si>
  <si>
    <t>16</t>
  </si>
  <si>
    <t>Кабель АСБ-1  4х120</t>
  </si>
  <si>
    <t>[860 /  7,5]</t>
  </si>
  <si>
    <t>17</t>
  </si>
  <si>
    <t>Кирпич красный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</si>
  <si>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</si>
  <si>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</si>
  <si>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</si>
  <si>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</si>
  <si>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</si>
  <si>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</si>
  <si>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</si>
  <si>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</si>
  <si>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</si>
  <si>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</si>
  <si>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</si>
  <si>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</si>
  <si>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</si>
  <si>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</si>
  <si>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</si>
  <si>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</si>
  <si>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</si>
  <si>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</si>
  <si>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</si>
  <si>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</si>
  <si>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</si>
  <si>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</si>
  <si>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</si>
  <si>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</si>
  <si>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</si>
  <si>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47</t>
  </si>
  <si>
    <t>Строка добавленная вручную</t>
  </si>
  <si>
    <t>По умолчанию</t>
  </si>
  <si>
    <t>48</t>
  </si>
  <si>
    <t>49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</si>
  <si>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</si>
  <si>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</si>
  <si>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</si>
  <si>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</si>
  <si>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</si>
  <si>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</si>
  <si>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</si>
  <si>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</si>
  <si>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</si>
  <si>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</si>
  <si>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</si>
  <si>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</si>
  <si>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</si>
  <si>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</si>
  <si>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</si>
  <si>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</si>
  <si>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</si>
  <si>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</si>
  <si>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</si>
  <si>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</si>
  <si>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</si>
  <si>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</si>
  <si>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</si>
  <si>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</si>
  <si>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</si>
  <si>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</si>
  <si>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</si>
  <si>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</si>
  <si>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</si>
  <si>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</si>
  <si>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</si>
  <si>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</si>
  <si>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</si>
  <si>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</si>
  <si>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</si>
  <si>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</si>
  <si>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</si>
  <si>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</si>
  <si>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</si>
  <si>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</si>
  <si>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</si>
  <si>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</si>
  <si>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</si>
  <si>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</si>
  <si>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</si>
  <si>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</si>
  <si>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</si>
  <si>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</si>
  <si>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</si>
  <si>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</si>
  <si>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</si>
  <si>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</si>
  <si>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</si>
  <si>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</si>
  <si>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</si>
  <si>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</si>
  <si>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</si>
  <si>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</si>
  <si>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</si>
  <si>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</si>
  <si>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</si>
  <si>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</si>
  <si>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</si>
  <si>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</si>
  <si>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</si>
  <si>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</si>
  <si>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</si>
  <si>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</si>
  <si>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</si>
  <si>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</si>
  <si>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</si>
  <si>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</si>
  <si>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</si>
  <si>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</si>
  <si>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</si>
  <si>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</si>
  <si>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</si>
  <si>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</si>
  <si>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</si>
  <si>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</si>
  <si>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</si>
  <si>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</si>
  <si>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</si>
  <si>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</si>
  <si>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</si>
  <si>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</si>
  <si>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</si>
  <si>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</si>
  <si>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</si>
  <si>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</si>
  <si>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</si>
  <si>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</si>
  <si>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</si>
  <si>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</si>
  <si>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</si>
  <si>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</si>
  <si>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</si>
  <si>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</si>
  <si>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</si>
  <si>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</si>
  <si>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</si>
  <si>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</si>
  <si>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</si>
  <si>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</si>
  <si>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</si>
  <si>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</si>
  <si>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</si>
  <si>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</si>
  <si>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</si>
  <si>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</si>
  <si>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</si>
  <si>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</si>
  <si>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</si>
  <si>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</si>
  <si>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</si>
  <si>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</si>
  <si>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</si>
  <si>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</si>
  <si>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</si>
  <si>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</si>
  <si>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</si>
  <si>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</si>
  <si>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</si>
  <si>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</si>
  <si>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</si>
  <si>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</si>
  <si>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</si>
  <si>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</si>
  <si>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</si>
  <si>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</si>
  <si>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</si>
  <si>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</si>
  <si>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</si>
  <si>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</si>
  <si>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</si>
  <si>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</si>
  <si>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</si>
  <si>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</si>
  <si>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</si>
  <si>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</si>
  <si>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</si>
  <si>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</si>
  <si>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</si>
  <si>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</si>
  <si>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</si>
  <si>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</si>
  <si>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</si>
  <si>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</si>
  <si>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</si>
  <si>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</si>
  <si>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</si>
  <si>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</si>
  <si>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</si>
  <si>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</si>
  <si>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</si>
  <si>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</si>
  <si>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</si>
  <si>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</si>
  <si>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</si>
  <si>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</si>
  <si>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</si>
  <si>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</si>
  <si>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</si>
  <si>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</si>
  <si>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</si>
  <si>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</si>
  <si>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</si>
  <si>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</si>
  <si>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</si>
  <si>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</si>
  <si>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</si>
  <si>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</si>
  <si>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</si>
  <si>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</si>
  <si>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</si>
  <si>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</si>
  <si>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</si>
  <si>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</si>
  <si>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</si>
  <si>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</si>
  <si>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</si>
  <si>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</si>
  <si>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</si>
  <si>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</si>
  <si>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</si>
  <si>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</si>
  <si>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</si>
  <si>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</si>
  <si>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</si>
  <si>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</si>
  <si>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</si>
  <si>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</si>
  <si>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</si>
  <si>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</si>
  <si>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</si>
  <si>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</si>
  <si>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</si>
  <si>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</si>
  <si>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</si>
  <si>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</si>
  <si>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</si>
  <si>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</si>
  <si>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</si>
  <si>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</si>
  <si>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</si>
  <si>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</si>
  <si>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</si>
  <si>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</si>
  <si>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</si>
  <si>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</si>
  <si>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</si>
  <si>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</si>
  <si>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</si>
  <si>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</si>
  <si>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</si>
  <si>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</si>
  <si>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</si>
  <si>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</si>
  <si>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</si>
  <si>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</si>
  <si>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</si>
  <si>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</si>
  <si>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</si>
  <si>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</si>
  <si>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</si>
  <si>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</si>
  <si>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</si>
  <si>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</si>
  <si>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</si>
  <si>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</si>
  <si>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</si>
  <si>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</si>
  <si>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</si>
  <si>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</si>
  <si>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</si>
  <si>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</si>
  <si>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</si>
  <si>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</si>
  <si>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</si>
  <si>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</si>
  <si>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</si>
  <si>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</si>
  <si>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</si>
  <si>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</si>
  <si>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</si>
  <si>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</si>
  <si>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</si>
  <si>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</si>
  <si>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</si>
  <si>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</si>
  <si>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</si>
  <si>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</si>
  <si>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</si>
  <si>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</si>
  <si>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</si>
  <si>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</si>
  <si>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</si>
  <si>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</si>
  <si>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</si>
  <si>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</si>
  <si>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</si>
  <si>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</si>
  <si>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</si>
  <si>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</si>
  <si>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</si>
  <si>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</si>
  <si>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</si>
  <si>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</si>
  <si>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</si>
  <si>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</si>
  <si>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</si>
  <si>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</si>
  <si>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</si>
  <si>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</si>
  <si>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</si>
  <si>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</si>
  <si>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</si>
  <si>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</si>
  <si>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</si>
  <si>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</si>
  <si>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</si>
  <si>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</si>
  <si>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[2 563,6 /  7,5] = 341.81</t>
  </si>
  <si>
    <t xml:space="preserve">   [341,9 /  7,5] = 45.59</t>
  </si>
  <si>
    <t xml:space="preserve">   [1 150,97 /  7,5] = 153.46</t>
  </si>
  <si>
    <t xml:space="preserve">   [1 281,49 /  7,5] = 170.87</t>
  </si>
  <si>
    <t xml:space="preserve">   [860 /  7,5] = 114.67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</si>
  <si>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</si>
  <si>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</si>
  <si>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</si>
  <si>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</si>
  <si>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</si>
  <si>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</si>
  <si>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</si>
  <si>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</si>
  <si>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</si>
  <si>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</si>
  <si>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</si>
  <si>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</si>
  <si>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</si>
  <si>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</si>
  <si>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</si>
  <si>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</si>
  <si>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</si>
  <si>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</si>
  <si>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</si>
  <si>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</si>
  <si>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</si>
  <si>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</si>
  <si>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</si>
  <si>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</si>
  <si>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</si>
  <si>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</si>
  <si>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</si>
  <si>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</si>
  <si>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</si>
  <si>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</si>
  <si>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</si>
  <si>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</si>
  <si>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</si>
  <si>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</si>
  <si>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</si>
  <si>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I квартал 2019 г.</t>
  </si>
  <si>
    <t>ВСЕГО,            в уровне цен  I квартал 2019 г., руб.</t>
  </si>
  <si>
    <t>Строительство  2КЛ 0,4 кВ от ТП419 до ВЛИ по ул.Холодная г.Орёл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</si>
</sst>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7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19" xfId="0" applyNumberFormat="1" applyFont="1" applyBorder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4"/>
  <sheetViews>
    <sheetView tabSelected="1" topLeftCell="A159" zoomScale="102" zoomScaleNormal="102" workbookViewId="0">
      <selection activeCell="G206" sqref="G206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8" width="8.7109375" customWidth="1"/>
    <col min="9" max="9" width="9.2851562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341</v>
      </c>
    </row>
    <row r="2" spans="1:255" hidden="1" outlineLevel="1" x14ac:dyDescent="0.2">
      <c r="A2" s="126"/>
      <c r="B2" s="126"/>
      <c r="C2" s="126"/>
      <c r="D2" s="126"/>
      <c r="E2" s="126"/>
      <c r="F2" s="126"/>
      <c r="G2" s="126"/>
      <c r="H2" s="121" t="s">
        <v>342</v>
      </c>
      <c r="I2" s="121"/>
      <c r="J2" s="121"/>
      <c r="K2" s="121"/>
    </row>
    <row r="3" spans="1:255" hidden="1" outlineLevel="1" x14ac:dyDescent="0.2">
      <c r="A3" s="126"/>
      <c r="B3" s="126"/>
      <c r="C3" s="126"/>
      <c r="D3" s="126"/>
      <c r="E3" s="126"/>
      <c r="F3" s="126"/>
      <c r="G3" s="126"/>
      <c r="H3" s="121" t="s">
        <v>343</v>
      </c>
      <c r="I3" s="121"/>
      <c r="J3" s="121"/>
      <c r="K3" s="121"/>
    </row>
    <row r="4" spans="1:255" hidden="1" outlineLevel="1" x14ac:dyDescent="0.2">
      <c r="A4" s="126"/>
      <c r="B4" s="126"/>
      <c r="C4" s="126"/>
      <c r="D4" s="126"/>
      <c r="E4" s="126"/>
      <c r="F4" s="126"/>
      <c r="G4" s="126"/>
      <c r="H4" s="121" t="s">
        <v>344</v>
      </c>
      <c r="I4" s="121"/>
      <c r="J4" s="121"/>
      <c r="K4" s="121"/>
    </row>
    <row r="5" spans="1:255" s="12" customFormat="1" ht="11.25" hidden="1" outlineLevel="1" x14ac:dyDescent="0.2">
      <c r="J5" s="122" t="s">
        <v>345</v>
      </c>
      <c r="K5" s="118"/>
    </row>
    <row r="6" spans="1:255" s="14" customFormat="1" ht="9.75" hidden="1" outlineLevel="1" x14ac:dyDescent="0.2">
      <c r="I6" s="15" t="s">
        <v>346</v>
      </c>
      <c r="J6" s="123" t="s">
        <v>347</v>
      </c>
      <c r="K6" s="124"/>
    </row>
    <row r="7" spans="1:255" hidden="1" outlineLevel="1" x14ac:dyDescent="0.2">
      <c r="A7" s="16" t="s">
        <v>348</v>
      </c>
      <c r="B7" s="127"/>
      <c r="C7" s="125"/>
      <c r="D7" s="125"/>
      <c r="E7" s="125"/>
      <c r="F7" s="125"/>
      <c r="G7" s="125"/>
      <c r="H7" s="126"/>
      <c r="I7" s="15" t="s">
        <v>349</v>
      </c>
      <c r="J7" s="117"/>
      <c r="K7" s="128"/>
      <c r="BR7" s="17">
        <f>C7</f>
        <v>0</v>
      </c>
      <c r="IU7" s="18"/>
    </row>
    <row r="8" spans="1:255" hidden="1" outlineLevel="1" x14ac:dyDescent="0.2">
      <c r="A8" s="16" t="s">
        <v>350</v>
      </c>
      <c r="B8" s="127"/>
      <c r="C8" s="120"/>
      <c r="D8" s="120"/>
      <c r="E8" s="120"/>
      <c r="F8" s="120"/>
      <c r="G8" s="120"/>
      <c r="H8" s="126"/>
      <c r="I8" s="15" t="s">
        <v>349</v>
      </c>
      <c r="J8" s="117"/>
      <c r="K8" s="128"/>
      <c r="BR8" s="17">
        <f>C8</f>
        <v>0</v>
      </c>
      <c r="IU8" s="18"/>
    </row>
    <row r="9" spans="1:255" hidden="1" outlineLevel="1" x14ac:dyDescent="0.2">
      <c r="A9" s="16" t="s">
        <v>351</v>
      </c>
      <c r="B9" s="127"/>
      <c r="C9" s="120"/>
      <c r="D9" s="120"/>
      <c r="E9" s="120"/>
      <c r="F9" s="120"/>
      <c r="G9" s="120"/>
      <c r="H9" s="126"/>
      <c r="I9" s="15" t="s">
        <v>349</v>
      </c>
      <c r="J9" s="117"/>
      <c r="K9" s="128"/>
      <c r="BR9" s="17">
        <f>C9</f>
        <v>0</v>
      </c>
      <c r="IU9" s="18"/>
    </row>
    <row r="10" spans="1:255" hidden="1" outlineLevel="1" x14ac:dyDescent="0.2">
      <c r="A10" s="16" t="s">
        <v>352</v>
      </c>
      <c r="B10" s="127"/>
      <c r="C10" s="120"/>
      <c r="D10" s="120"/>
      <c r="E10" s="120"/>
      <c r="F10" s="120"/>
      <c r="G10" s="120"/>
      <c r="H10" s="126"/>
      <c r="I10" s="15" t="s">
        <v>349</v>
      </c>
      <c r="J10" s="117"/>
      <c r="K10" s="128"/>
      <c r="BR10" s="17">
        <f>C10</f>
        <v>0</v>
      </c>
      <c r="IU10" s="18"/>
    </row>
    <row r="11" spans="1:255" hidden="1" outlineLevel="1" x14ac:dyDescent="0.2">
      <c r="A11" s="16" t="s">
        <v>353</v>
      </c>
      <c r="B11" s="126"/>
      <c r="C11" s="116"/>
      <c r="D11" s="120"/>
      <c r="E11" s="120"/>
      <c r="F11" s="120"/>
      <c r="G11" s="120"/>
      <c r="H11" s="12"/>
      <c r="I11" s="12"/>
      <c r="J11" s="117"/>
      <c r="K11" s="118"/>
      <c r="BS11" s="20">
        <f>C11</f>
        <v>0</v>
      </c>
      <c r="IU11" s="18"/>
    </row>
    <row r="12" spans="1:255" hidden="1" outlineLevel="1" x14ac:dyDescent="0.2">
      <c r="A12" s="16" t="s">
        <v>354</v>
      </c>
      <c r="B12" s="126"/>
      <c r="C12" s="116" t="s">
        <v>4</v>
      </c>
      <c r="D12" s="120"/>
      <c r="E12" s="120"/>
      <c r="F12" s="120"/>
      <c r="G12" s="120"/>
      <c r="H12" s="12"/>
      <c r="I12" s="12"/>
      <c r="J12" s="117"/>
      <c r="K12" s="118"/>
      <c r="BS12" s="20" t="str">
        <f>C12</f>
        <v>Коррект_Реконструкция КЛ 0,4 кВ от ТП419 до ВЛИ по ул.Холодная г.Орёл</v>
      </c>
      <c r="IU12" s="18"/>
    </row>
    <row r="13" spans="1:255" hidden="1" outlineLevel="1" x14ac:dyDescent="0.2">
      <c r="A13" s="16" t="s">
        <v>355</v>
      </c>
      <c r="B13" s="126"/>
      <c r="C13" s="119"/>
      <c r="D13" s="129"/>
      <c r="E13" s="129"/>
      <c r="F13" s="129"/>
      <c r="G13" s="129"/>
      <c r="H13" s="126"/>
      <c r="I13" s="15" t="s">
        <v>356</v>
      </c>
      <c r="J13" s="117"/>
      <c r="K13" s="118"/>
      <c r="BS13" s="20">
        <f>C13</f>
        <v>0</v>
      </c>
      <c r="IU13" s="18"/>
    </row>
    <row r="14" spans="1:255" hidden="1" outlineLevel="1" x14ac:dyDescent="0.2">
      <c r="A14" s="126"/>
      <c r="B14" s="126"/>
      <c r="C14" s="126"/>
      <c r="D14" s="126"/>
      <c r="E14" s="126"/>
      <c r="F14" s="126"/>
      <c r="G14" s="108" t="s">
        <v>357</v>
      </c>
      <c r="H14" s="108"/>
      <c r="I14" s="21" t="s">
        <v>358</v>
      </c>
      <c r="J14" s="109"/>
      <c r="K14" s="130"/>
      <c r="BW14" s="23">
        <f>J14</f>
        <v>0</v>
      </c>
      <c r="IU14" s="18"/>
    </row>
    <row r="15" spans="1:255" hidden="1" outlineLevel="1" x14ac:dyDescent="0.2">
      <c r="A15" s="126"/>
      <c r="B15" s="126"/>
      <c r="C15" s="126"/>
      <c r="D15" s="126"/>
      <c r="E15" s="126"/>
      <c r="F15" s="126"/>
      <c r="G15" s="126"/>
      <c r="H15" s="126"/>
      <c r="I15" s="22" t="s">
        <v>359</v>
      </c>
      <c r="J15" s="110"/>
      <c r="K15" s="131"/>
    </row>
    <row r="16" spans="1:255" s="14" customFormat="1" hidden="1" outlineLevel="1" x14ac:dyDescent="0.2">
      <c r="I16" s="15" t="s">
        <v>360</v>
      </c>
      <c r="J16" s="111"/>
      <c r="K16" s="112"/>
    </row>
    <row r="17" spans="1:255" hidden="1" outlineLevel="1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</row>
    <row r="18" spans="1:255" hidden="1" outlineLevel="1" x14ac:dyDescent="0.2">
      <c r="A18" s="126"/>
      <c r="B18" s="126"/>
      <c r="C18" s="126"/>
      <c r="D18" s="126"/>
      <c r="E18" s="126"/>
      <c r="F18" s="126"/>
      <c r="G18" s="113" t="s">
        <v>361</v>
      </c>
      <c r="H18" s="113" t="s">
        <v>362</v>
      </c>
      <c r="I18" s="113" t="s">
        <v>363</v>
      </c>
      <c r="J18" s="115"/>
      <c r="K18" s="126"/>
    </row>
    <row r="19" spans="1:255" ht="13.5" hidden="1" outlineLevel="1" thickBot="1" x14ac:dyDescent="0.25">
      <c r="A19" s="126"/>
      <c r="B19" s="126"/>
      <c r="C19" s="126"/>
      <c r="D19" s="126"/>
      <c r="E19" s="126"/>
      <c r="F19" s="126"/>
      <c r="G19" s="114"/>
      <c r="H19" s="114"/>
      <c r="I19" s="24" t="s">
        <v>364</v>
      </c>
      <c r="J19" s="25" t="s">
        <v>365</v>
      </c>
      <c r="K19" s="126"/>
    </row>
    <row r="20" spans="1:255" ht="14.25" hidden="1" outlineLevel="1" thickBot="1" x14ac:dyDescent="0.3">
      <c r="A20" s="126"/>
      <c r="B20" s="126"/>
      <c r="C20" s="102" t="s">
        <v>366</v>
      </c>
      <c r="D20" s="132"/>
      <c r="E20" s="132"/>
      <c r="F20" s="103"/>
      <c r="G20" s="26"/>
      <c r="H20" s="27"/>
      <c r="I20" s="28"/>
      <c r="J20" s="29"/>
      <c r="K20" s="30"/>
    </row>
    <row r="21" spans="1:255" ht="13.5" hidden="1" outlineLevel="1" x14ac:dyDescent="0.25">
      <c r="A21" s="126"/>
      <c r="B21" s="126"/>
      <c r="C21" s="102" t="s">
        <v>367</v>
      </c>
      <c r="D21" s="132"/>
      <c r="E21" s="132"/>
      <c r="F21" s="132"/>
      <c r="G21" s="126"/>
      <c r="H21" s="126"/>
      <c r="I21" s="126"/>
      <c r="J21" s="126"/>
      <c r="K21" s="126"/>
    </row>
    <row r="22" spans="1:255" hidden="1" outlineLevel="1" x14ac:dyDescent="0.2">
      <c r="A22" s="104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255" hidden="1" outlineLevel="1" x14ac:dyDescent="0.2">
      <c r="A23" s="105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368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</row>
    <row r="25" spans="1:255" hidden="1" outlineLevel="1" x14ac:dyDescent="0.2">
      <c r="A25" s="14" t="s">
        <v>369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spans="1:255" hidden="1" outlineLevel="1" x14ac:dyDescent="0.2">
      <c r="A26" s="14" t="s">
        <v>370</v>
      </c>
      <c r="B26" s="14"/>
      <c r="C26" s="14"/>
      <c r="D26" s="14"/>
      <c r="E26" s="106">
        <f>J182/1000</f>
        <v>496.80548999999996</v>
      </c>
      <c r="F26" s="107"/>
      <c r="G26" s="14" t="s">
        <v>371</v>
      </c>
      <c r="H26" s="14"/>
      <c r="I26" s="14"/>
      <c r="J26" s="14"/>
      <c r="K26" s="14"/>
    </row>
    <row r="27" spans="1:255" collapsed="1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 spans="1:255" outlineLevel="1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32" t="s">
        <v>372</v>
      </c>
    </row>
    <row r="29" spans="1:255" outlineLevel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spans="1:255" outlineLevel="1" x14ac:dyDescent="0.2">
      <c r="A30" s="16" t="s">
        <v>353</v>
      </c>
      <c r="B30" s="126"/>
      <c r="C30" s="97"/>
      <c r="D30" s="97"/>
      <c r="E30" s="97"/>
      <c r="F30" s="97"/>
      <c r="G30" s="97"/>
      <c r="H30" s="97"/>
      <c r="I30" s="97"/>
      <c r="J30" s="97"/>
      <c r="K30" s="97"/>
      <c r="BT30" s="33">
        <f>C30</f>
        <v>0</v>
      </c>
      <c r="IU30" s="18"/>
    </row>
    <row r="31" spans="1:255" outlineLevel="1" x14ac:dyDescent="0.2">
      <c r="A31" s="16" t="s">
        <v>354</v>
      </c>
      <c r="B31" s="126"/>
      <c r="C31" s="95" t="s">
        <v>454</v>
      </c>
      <c r="D31" s="95"/>
      <c r="E31" s="95"/>
      <c r="F31" s="95"/>
      <c r="G31" s="95"/>
      <c r="H31" s="95"/>
      <c r="I31" s="95"/>
      <c r="J31" s="95"/>
      <c r="K31" s="95"/>
      <c r="BT31" s="33" t="str">
        <f>C31</f>
        <v>Строительство  2КЛ 0,4 кВ от ТП419 до ВЛИ по ул.Холодная г.Орёл</v>
      </c>
      <c r="IU31" s="18"/>
    </row>
    <row r="32" spans="1:255" outlineLevel="1" x14ac:dyDescent="0.2">
      <c r="A32" s="16" t="s">
        <v>373</v>
      </c>
      <c r="B32" s="126"/>
      <c r="C32" s="96" t="s">
        <v>374</v>
      </c>
      <c r="D32" s="97"/>
      <c r="E32" s="97"/>
      <c r="F32" s="97"/>
      <c r="G32" s="97"/>
      <c r="H32" s="97"/>
      <c r="I32" s="97"/>
      <c r="J32" s="97"/>
      <c r="K32" s="97"/>
      <c r="BT32" s="34" t="str">
        <f>C32</f>
        <v xml:space="preserve"> </v>
      </c>
      <c r="IU32" s="18"/>
    </row>
    <row r="33" spans="1:255" outlineLevel="1" x14ac:dyDescent="0.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spans="1:255" ht="18.75" outlineLevel="1" x14ac:dyDescent="0.3">
      <c r="A34" s="98" t="s">
        <v>451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255" outlineLevel="1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Y35" s="18">
        <v>3</v>
      </c>
      <c r="Z35" s="18" t="s">
        <v>375</v>
      </c>
      <c r="AA35" s="18"/>
      <c r="AB35" s="18" t="s">
        <v>376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377</v>
      </c>
      <c r="B36" s="126"/>
      <c r="C36" s="97"/>
      <c r="D36" s="97"/>
      <c r="E36" s="97"/>
      <c r="F36" s="97"/>
      <c r="G36" s="97"/>
      <c r="H36" s="97"/>
      <c r="I36" s="97"/>
      <c r="J36" s="97"/>
      <c r="K36" s="97"/>
      <c r="BT36" s="33">
        <f>C36</f>
        <v>0</v>
      </c>
      <c r="IU36" s="18"/>
    </row>
    <row r="37" spans="1:255" outlineLevel="1" x14ac:dyDescent="0.2">
      <c r="A37" s="126"/>
      <c r="B37" s="126"/>
      <c r="C37" s="126"/>
      <c r="D37" s="126"/>
      <c r="E37" s="126"/>
      <c r="F37" s="126"/>
      <c r="G37" s="126"/>
      <c r="H37" s="126"/>
      <c r="I37" s="35" t="s">
        <v>427</v>
      </c>
      <c r="J37" s="35" t="s">
        <v>378</v>
      </c>
      <c r="K37" s="126"/>
    </row>
    <row r="38" spans="1:255" outlineLevel="1" x14ac:dyDescent="0.2">
      <c r="A38" s="14" t="s">
        <v>452</v>
      </c>
      <c r="B38" s="126"/>
      <c r="C38" s="126"/>
      <c r="D38" s="126"/>
      <c r="E38" s="126"/>
      <c r="F38" s="126"/>
      <c r="G38" s="36" t="s">
        <v>379</v>
      </c>
      <c r="H38" s="126"/>
      <c r="I38" s="37">
        <f>H182/1000</f>
        <v>52.748810000000006</v>
      </c>
      <c r="J38" s="37">
        <f>J182/1000</f>
        <v>496.80548999999996</v>
      </c>
      <c r="K38" s="14" t="s">
        <v>380</v>
      </c>
    </row>
    <row r="39" spans="1:255" outlineLevel="1" x14ac:dyDescent="0.2">
      <c r="A39" s="14" t="s">
        <v>369</v>
      </c>
      <c r="B39" s="126"/>
      <c r="C39" s="126"/>
      <c r="D39" s="126"/>
      <c r="E39" s="126"/>
      <c r="F39" s="126"/>
      <c r="G39" s="36" t="s">
        <v>381</v>
      </c>
      <c r="H39" s="126"/>
      <c r="I39" s="37">
        <f>ET165</f>
        <v>137.03</v>
      </c>
      <c r="J39" s="37">
        <f>CW165</f>
        <v>137.03</v>
      </c>
      <c r="K39" s="14" t="s">
        <v>382</v>
      </c>
    </row>
    <row r="40" spans="1:255" ht="13.5" outlineLevel="1" thickBot="1" x14ac:dyDescent="0.25">
      <c r="A40" s="126"/>
      <c r="B40" s="126"/>
      <c r="C40" s="126"/>
      <c r="D40" s="126"/>
      <c r="E40" s="126"/>
      <c r="F40" s="126"/>
      <c r="G40" s="36" t="s">
        <v>383</v>
      </c>
      <c r="H40" s="126"/>
      <c r="I40" s="37">
        <f>(EW165+EY165)/1000</f>
        <v>2.1588599999999998</v>
      </c>
      <c r="J40" s="37">
        <f>(CZ165+DB165)/1000</f>
        <v>39.506879999999995</v>
      </c>
      <c r="K40" s="14" t="s">
        <v>380</v>
      </c>
    </row>
    <row r="41" spans="1:255" x14ac:dyDescent="0.2">
      <c r="A41" s="100" t="s">
        <v>384</v>
      </c>
      <c r="B41" s="91" t="s">
        <v>385</v>
      </c>
      <c r="C41" s="91" t="s">
        <v>386</v>
      </c>
      <c r="D41" s="91" t="s">
        <v>387</v>
      </c>
      <c r="E41" s="91" t="s">
        <v>388</v>
      </c>
      <c r="F41" s="91" t="s">
        <v>389</v>
      </c>
      <c r="G41" s="91" t="s">
        <v>390</v>
      </c>
      <c r="H41" s="91" t="s">
        <v>391</v>
      </c>
      <c r="I41" s="91" t="s">
        <v>392</v>
      </c>
      <c r="J41" s="91" t="s">
        <v>393</v>
      </c>
      <c r="K41" s="93" t="s">
        <v>453</v>
      </c>
    </row>
    <row r="42" spans="1:255" x14ac:dyDescent="0.2">
      <c r="A42" s="101"/>
      <c r="B42" s="92"/>
      <c r="C42" s="92"/>
      <c r="D42" s="92"/>
      <c r="E42" s="92"/>
      <c r="F42" s="92"/>
      <c r="G42" s="92"/>
      <c r="H42" s="92"/>
      <c r="I42" s="92"/>
      <c r="J42" s="92"/>
      <c r="K42" s="94"/>
    </row>
    <row r="43" spans="1:255" x14ac:dyDescent="0.2">
      <c r="A43" s="101"/>
      <c r="B43" s="92"/>
      <c r="C43" s="92"/>
      <c r="D43" s="92"/>
      <c r="E43" s="92"/>
      <c r="F43" s="92"/>
      <c r="G43" s="92"/>
      <c r="H43" s="92"/>
      <c r="I43" s="92"/>
      <c r="J43" s="92"/>
      <c r="K43" s="94"/>
    </row>
    <row r="44" spans="1:255" ht="13.5" thickBot="1" x14ac:dyDescent="0.25">
      <c r="A44" s="101"/>
      <c r="B44" s="92"/>
      <c r="C44" s="92"/>
      <c r="D44" s="92"/>
      <c r="E44" s="92"/>
      <c r="F44" s="92"/>
      <c r="G44" s="92"/>
      <c r="H44" s="92"/>
      <c r="I44" s="92"/>
      <c r="J44" s="92"/>
      <c r="K44" s="94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0.08</v>
      </c>
      <c r="F46" s="43">
        <f>Source!AK25</f>
        <v>1885.29</v>
      </c>
      <c r="G46" s="134" t="s">
        <v>3</v>
      </c>
      <c r="H46" s="43">
        <f>Source!AB25</f>
        <v>1885.29</v>
      </c>
      <c r="I46" s="43"/>
      <c r="J46" s="135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394</v>
      </c>
      <c r="D47" s="47"/>
      <c r="E47" s="48"/>
      <c r="F47" s="50">
        <v>1885.29</v>
      </c>
      <c r="G47" s="136"/>
      <c r="H47" s="50">
        <f>Source!AD25</f>
        <v>1885.29</v>
      </c>
      <c r="I47" s="50">
        <f>T47</f>
        <v>150.82</v>
      </c>
      <c r="J47" s="136">
        <v>12.5</v>
      </c>
      <c r="K47" s="51">
        <f>U47</f>
        <v>1885.29</v>
      </c>
      <c r="O47" s="18"/>
      <c r="P47" s="18"/>
      <c r="Q47" s="18"/>
      <c r="R47" s="18"/>
      <c r="S47" s="18"/>
      <c r="T47" s="18">
        <f>ROUND(Source!AD25*Source!AV25*Source!I25,2)</f>
        <v>150.82</v>
      </c>
      <c r="U47" s="18">
        <f>Source!Q25</f>
        <v>1885.29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150.82</v>
      </c>
      <c r="GK47" s="18"/>
      <c r="GL47" s="18">
        <f>T47</f>
        <v>150.82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150.82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395</v>
      </c>
      <c r="D48" s="54"/>
      <c r="E48" s="55"/>
      <c r="F48" s="57">
        <v>207.09</v>
      </c>
      <c r="G48" s="137"/>
      <c r="H48" s="57">
        <f>Source!AE25</f>
        <v>207.09</v>
      </c>
      <c r="I48" s="57">
        <f>GM48</f>
        <v>16.57</v>
      </c>
      <c r="J48" s="137">
        <v>18.3</v>
      </c>
      <c r="K48" s="58">
        <f>Source!R25</f>
        <v>303.18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16.57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396</v>
      </c>
      <c r="D49" s="54"/>
      <c r="E49" s="55">
        <v>95</v>
      </c>
      <c r="F49" s="138" t="s">
        <v>397</v>
      </c>
      <c r="G49" s="137"/>
      <c r="H49" s="57">
        <f>ROUND((Source!AF25*Source!AV25+Source!AE25*Source!AV25)*(Source!FX25)/100,2)</f>
        <v>196.74</v>
      </c>
      <c r="I49" s="57">
        <f>T49</f>
        <v>15.74</v>
      </c>
      <c r="J49" s="137" t="s">
        <v>398</v>
      </c>
      <c r="K49" s="58">
        <f>U49</f>
        <v>245.58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15.74</v>
      </c>
      <c r="U49" s="18">
        <f>Source!X25</f>
        <v>245.58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15.74</v>
      </c>
      <c r="GZ49" s="18"/>
      <c r="HA49" s="18"/>
      <c r="HB49" s="18">
        <f>T49</f>
        <v>15.74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399</v>
      </c>
      <c r="D50" s="70"/>
      <c r="E50" s="71">
        <v>50</v>
      </c>
      <c r="F50" s="139" t="s">
        <v>397</v>
      </c>
      <c r="G50" s="72"/>
      <c r="H50" s="73">
        <f>ROUND((Source!AF25*Source!AV25+Source!AE25*Source!AV25)*(Source!FY25)/100,2)</f>
        <v>103.55</v>
      </c>
      <c r="I50" s="73">
        <f>T50</f>
        <v>8.2899999999999991</v>
      </c>
      <c r="J50" s="72" t="s">
        <v>400</v>
      </c>
      <c r="K50" s="140">
        <f>U50</f>
        <v>121.27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8.2899999999999991</v>
      </c>
      <c r="U50" s="18">
        <f>Source!Y25</f>
        <v>121.27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8.2899999999999991</v>
      </c>
      <c r="HA50" s="18"/>
      <c r="HB50" s="18">
        <f>T50</f>
        <v>8.2899999999999991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88">
        <f>R51</f>
        <v>174.85</v>
      </c>
      <c r="I51" s="89"/>
      <c r="J51" s="88">
        <f>S51</f>
        <v>2252.14</v>
      </c>
      <c r="K51" s="90"/>
      <c r="O51" s="18"/>
      <c r="P51" s="18"/>
      <c r="Q51" s="18"/>
      <c r="R51" s="18">
        <f>SUM(T46:T50)</f>
        <v>174.85</v>
      </c>
      <c r="S51" s="18">
        <f>SUM(U46:U50)</f>
        <v>2252.14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174.85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0.06</v>
      </c>
      <c r="F52" s="65">
        <f>Source!AK27</f>
        <v>1047.5</v>
      </c>
      <c r="G52" s="141" t="s">
        <v>3</v>
      </c>
      <c r="H52" s="65">
        <f>Source!AB27</f>
        <v>1047.5</v>
      </c>
      <c r="I52" s="65"/>
      <c r="J52" s="142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401</v>
      </c>
      <c r="D53" s="47"/>
      <c r="E53" s="48"/>
      <c r="F53" s="50">
        <v>1047.5</v>
      </c>
      <c r="G53" s="136"/>
      <c r="H53" s="50">
        <f>Source!AF27</f>
        <v>1047.5</v>
      </c>
      <c r="I53" s="50">
        <f>T53</f>
        <v>62.85</v>
      </c>
      <c r="J53" s="136">
        <v>18.3</v>
      </c>
      <c r="K53" s="51">
        <f>U53</f>
        <v>1150.1600000000001</v>
      </c>
      <c r="O53" s="18"/>
      <c r="P53" s="18"/>
      <c r="Q53" s="18"/>
      <c r="R53" s="18"/>
      <c r="S53" s="18"/>
      <c r="T53" s="18">
        <f>ROUND(Source!AF27*Source!AV27*Source!I27,2)</f>
        <v>62.85</v>
      </c>
      <c r="U53" s="18">
        <f>Source!S27</f>
        <v>1150.1600000000001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62.85</v>
      </c>
      <c r="GK53" s="18">
        <f>T53</f>
        <v>62.85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62.85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396</v>
      </c>
      <c r="D54" s="54"/>
      <c r="E54" s="55">
        <v>80</v>
      </c>
      <c r="F54" s="138" t="s">
        <v>397</v>
      </c>
      <c r="G54" s="137"/>
      <c r="H54" s="57">
        <f>ROUND((Source!AF27*Source!AV27+Source!AE27*Source!AV27)*(Source!FX27)/100,2)</f>
        <v>838</v>
      </c>
      <c r="I54" s="57">
        <f>T54</f>
        <v>50.28</v>
      </c>
      <c r="J54" s="137" t="s">
        <v>402</v>
      </c>
      <c r="K54" s="58">
        <f>U54</f>
        <v>782.11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50.28</v>
      </c>
      <c r="U54" s="18">
        <f>Source!X27</f>
        <v>782.11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50.28</v>
      </c>
      <c r="GZ54" s="18"/>
      <c r="HA54" s="18"/>
      <c r="HB54" s="18">
        <f>T54</f>
        <v>50.28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399</v>
      </c>
      <c r="D55" s="54"/>
      <c r="E55" s="55">
        <v>45</v>
      </c>
      <c r="F55" s="138" t="s">
        <v>397</v>
      </c>
      <c r="G55" s="137"/>
      <c r="H55" s="57">
        <f>ROUND((Source!AF27*Source!AV27+Source!AE27*Source!AV27)*(Source!FY27)/100,2)</f>
        <v>471.38</v>
      </c>
      <c r="I55" s="57">
        <f>T55</f>
        <v>28.28</v>
      </c>
      <c r="J55" s="137" t="s">
        <v>403</v>
      </c>
      <c r="K55" s="58">
        <f>U55</f>
        <v>414.06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28.28</v>
      </c>
      <c r="U55" s="18">
        <f>Source!Y27</f>
        <v>414.06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28.28</v>
      </c>
      <c r="HA55" s="18"/>
      <c r="HB55" s="18">
        <f>T55</f>
        <v>28.28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404</v>
      </c>
      <c r="D56" s="70" t="s">
        <v>405</v>
      </c>
      <c r="E56" s="71">
        <v>125</v>
      </c>
      <c r="F56" s="72"/>
      <c r="G56" s="72"/>
      <c r="H56" s="72">
        <f>ROUND(Source!AH27,2)</f>
        <v>125</v>
      </c>
      <c r="I56" s="73">
        <f>Source!U27</f>
        <v>7.5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88">
        <f>R57</f>
        <v>141.41</v>
      </c>
      <c r="I57" s="89"/>
      <c r="J57" s="88">
        <f>S57</f>
        <v>2346.33</v>
      </c>
      <c r="K57" s="90"/>
      <c r="O57" s="18"/>
      <c r="P57" s="18"/>
      <c r="Q57" s="18"/>
      <c r="R57" s="18">
        <f>SUM(T52:T56)</f>
        <v>141.41</v>
      </c>
      <c r="S57" s="18">
        <f>SUM(U52:U56)</f>
        <v>2346.33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141.41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5</v>
      </c>
      <c r="F58" s="65">
        <f>Source!AK29</f>
        <v>2048.42</v>
      </c>
      <c r="G58" s="141" t="s">
        <v>3</v>
      </c>
      <c r="H58" s="65">
        <f>Source!AB29</f>
        <v>1856.12</v>
      </c>
      <c r="I58" s="65"/>
      <c r="J58" s="142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401</v>
      </c>
      <c r="D59" s="47"/>
      <c r="E59" s="48"/>
      <c r="F59" s="50">
        <v>126.06</v>
      </c>
      <c r="G59" s="136"/>
      <c r="H59" s="50">
        <f>Source!AF29</f>
        <v>126.06</v>
      </c>
      <c r="I59" s="50">
        <f>T59</f>
        <v>630.29999999999995</v>
      </c>
      <c r="J59" s="136">
        <v>18.3</v>
      </c>
      <c r="K59" s="51">
        <f>U59</f>
        <v>11534.49</v>
      </c>
      <c r="O59" s="18"/>
      <c r="P59" s="18"/>
      <c r="Q59" s="18"/>
      <c r="R59" s="18"/>
      <c r="S59" s="18"/>
      <c r="T59" s="18">
        <f>ROUND(Source!AF29*Source!AV29*Source!I29,2)</f>
        <v>630.29999999999995</v>
      </c>
      <c r="U59" s="18">
        <f>Source!S29</f>
        <v>11534.49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630.29999999999995</v>
      </c>
      <c r="GK59" s="18">
        <f>T59</f>
        <v>630.29999999999995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630.29999999999995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394</v>
      </c>
      <c r="D60" s="54"/>
      <c r="E60" s="55"/>
      <c r="F60" s="57">
        <v>1730.05</v>
      </c>
      <c r="G60" s="137"/>
      <c r="H60" s="57">
        <f>Source!AD29</f>
        <v>1730.05</v>
      </c>
      <c r="I60" s="57">
        <f>T60</f>
        <v>8650.25</v>
      </c>
      <c r="J60" s="137">
        <v>12.5</v>
      </c>
      <c r="K60" s="58">
        <f>U60</f>
        <v>108128.13</v>
      </c>
      <c r="O60" s="18"/>
      <c r="P60" s="18"/>
      <c r="Q60" s="18"/>
      <c r="R60" s="18"/>
      <c r="S60" s="18"/>
      <c r="T60" s="18">
        <f>ROUND(Source!AD29*Source!AV29*Source!I29,2)</f>
        <v>8650.25</v>
      </c>
      <c r="U60" s="18">
        <f>Source!Q29</f>
        <v>108128.13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8650.25</v>
      </c>
      <c r="GK60" s="18"/>
      <c r="GL60" s="18">
        <f>T60</f>
        <v>8650.25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8650.25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395</v>
      </c>
      <c r="D61" s="54"/>
      <c r="E61" s="55"/>
      <c r="F61" s="57">
        <v>85.46</v>
      </c>
      <c r="G61" s="137"/>
      <c r="H61" s="57">
        <f>Source!AE29</f>
        <v>85.46</v>
      </c>
      <c r="I61" s="57">
        <f>GM61</f>
        <v>427.3</v>
      </c>
      <c r="J61" s="137">
        <v>18.3</v>
      </c>
      <c r="K61" s="58">
        <f>Source!R29</f>
        <v>7819.59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427.3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idden="1" x14ac:dyDescent="0.2">
      <c r="A62" s="56"/>
      <c r="B62" s="53"/>
      <c r="C62" s="53" t="s">
        <v>406</v>
      </c>
      <c r="D62" s="54"/>
      <c r="E62" s="55"/>
      <c r="F62" s="57">
        <v>192.31</v>
      </c>
      <c r="G62" s="137"/>
      <c r="H62" s="57">
        <f>Source!AC29</f>
        <v>0.01</v>
      </c>
      <c r="I62" s="57">
        <f>T62</f>
        <v>0.05</v>
      </c>
      <c r="J62" s="137">
        <v>0</v>
      </c>
      <c r="K62" s="58">
        <f>U62</f>
        <v>0</v>
      </c>
      <c r="O62" s="18"/>
      <c r="P62" s="18"/>
      <c r="Q62" s="18"/>
      <c r="R62" s="18"/>
      <c r="S62" s="18"/>
      <c r="T62" s="18">
        <f>ROUND(Source!AC29*Source!AW29*Source!I29,2)</f>
        <v>0.05</v>
      </c>
      <c r="U62" s="18">
        <f>Source!P29</f>
        <v>0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0.05</v>
      </c>
      <c r="GK62" s="18"/>
      <c r="GL62" s="18"/>
      <c r="GM62" s="18"/>
      <c r="GN62" s="18">
        <f>T62</f>
        <v>0.05</v>
      </c>
      <c r="GO62" s="18"/>
      <c r="GP62" s="18">
        <f>T62</f>
        <v>0.05</v>
      </c>
      <c r="GQ62" s="18">
        <f>T62</f>
        <v>0.05</v>
      </c>
      <c r="GR62" s="18"/>
      <c r="GS62" s="18">
        <f>T62</f>
        <v>0.05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0.05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396</v>
      </c>
      <c r="D63" s="54"/>
      <c r="E63" s="55">
        <v>100</v>
      </c>
      <c r="F63" s="138" t="s">
        <v>397</v>
      </c>
      <c r="G63" s="137"/>
      <c r="H63" s="57">
        <f>ROUND((Source!AF29*Source!AV29+Source!AE29*Source!AV29)*(Source!FX29)/100,2)</f>
        <v>211.52</v>
      </c>
      <c r="I63" s="57">
        <f>T63</f>
        <v>1057.5999999999999</v>
      </c>
      <c r="J63" s="137" t="s">
        <v>407</v>
      </c>
      <c r="K63" s="58">
        <f>U63</f>
        <v>16450.97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1057.5999999999999</v>
      </c>
      <c r="U63" s="18">
        <f>Source!X29</f>
        <v>16450.97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1057.5999999999999</v>
      </c>
      <c r="GZ63" s="18"/>
      <c r="HA63" s="18"/>
      <c r="HB63" s="18">
        <f>T63</f>
        <v>1057.5999999999999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399</v>
      </c>
      <c r="D64" s="54"/>
      <c r="E64" s="55">
        <v>65</v>
      </c>
      <c r="F64" s="138" t="s">
        <v>397</v>
      </c>
      <c r="G64" s="137"/>
      <c r="H64" s="57">
        <f>ROUND((Source!AF29*Source!AV29+Source!AE29*Source!AV29)*(Source!FY29)/100,2)</f>
        <v>137.49</v>
      </c>
      <c r="I64" s="57">
        <f>T64</f>
        <v>687.44</v>
      </c>
      <c r="J64" s="137" t="s">
        <v>408</v>
      </c>
      <c r="K64" s="58">
        <f>U64</f>
        <v>10064.120000000001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687.44</v>
      </c>
      <c r="U64" s="18">
        <f>Source!Y29</f>
        <v>10064.120000000001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687.44</v>
      </c>
      <c r="HA64" s="18"/>
      <c r="HB64" s="18">
        <f>T64</f>
        <v>687.44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404</v>
      </c>
      <c r="D65" s="70" t="s">
        <v>405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60.9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88">
        <f>R66</f>
        <v>11025.64</v>
      </c>
      <c r="I66" s="89"/>
      <c r="J66" s="88">
        <f>S66</f>
        <v>146177.71000000002</v>
      </c>
      <c r="K66" s="90"/>
      <c r="O66" s="18"/>
      <c r="P66" s="18"/>
      <c r="Q66" s="18"/>
      <c r="R66" s="18">
        <f>SUM(T58:T65)</f>
        <v>11025.64</v>
      </c>
      <c r="S66" s="18">
        <f>SUM(U58:U65)</f>
        <v>146177.71000000002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11025.64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24" x14ac:dyDescent="0.2">
      <c r="A67" s="61">
        <v>4</v>
      </c>
      <c r="B67" s="67" t="s">
        <v>36</v>
      </c>
      <c r="C67" s="62" t="s">
        <v>37</v>
      </c>
      <c r="D67" s="63" t="s">
        <v>38</v>
      </c>
      <c r="E67" s="64">
        <v>0.5</v>
      </c>
      <c r="F67" s="65">
        <f>Source!AK31</f>
        <v>509.63</v>
      </c>
      <c r="G67" s="141" t="s">
        <v>3</v>
      </c>
      <c r="H67" s="65">
        <f>Source!AB31</f>
        <v>434.84</v>
      </c>
      <c r="I67" s="65"/>
      <c r="J67" s="142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401</v>
      </c>
      <c r="D68" s="47"/>
      <c r="E68" s="48"/>
      <c r="F68" s="50">
        <v>169.31</v>
      </c>
      <c r="G68" s="136"/>
      <c r="H68" s="50">
        <f>Source!AF31</f>
        <v>169.31</v>
      </c>
      <c r="I68" s="50">
        <f>T68</f>
        <v>84.66</v>
      </c>
      <c r="J68" s="136">
        <v>18.3</v>
      </c>
      <c r="K68" s="51">
        <f>U68</f>
        <v>1549.19</v>
      </c>
      <c r="O68" s="18"/>
      <c r="P68" s="18"/>
      <c r="Q68" s="18"/>
      <c r="R68" s="18"/>
      <c r="S68" s="18"/>
      <c r="T68" s="18">
        <f>ROUND(Source!AF31*Source!AV31*Source!I31,2)</f>
        <v>84.66</v>
      </c>
      <c r="U68" s="18">
        <f>Source!S31</f>
        <v>1549.19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84.66</v>
      </c>
      <c r="GK68" s="18">
        <f>T68</f>
        <v>84.66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>
        <f>T68</f>
        <v>84.66</v>
      </c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394</v>
      </c>
      <c r="D69" s="54"/>
      <c r="E69" s="55"/>
      <c r="F69" s="57">
        <v>265.52999999999997</v>
      </c>
      <c r="G69" s="137"/>
      <c r="H69" s="57">
        <f>Source!AD31</f>
        <v>265.52999999999997</v>
      </c>
      <c r="I69" s="57">
        <f>T69</f>
        <v>132.77000000000001</v>
      </c>
      <c r="J69" s="137">
        <v>12.5</v>
      </c>
      <c r="K69" s="58">
        <f>U69</f>
        <v>1659.56</v>
      </c>
      <c r="O69" s="18"/>
      <c r="P69" s="18"/>
      <c r="Q69" s="18"/>
      <c r="R69" s="18"/>
      <c r="S69" s="18"/>
      <c r="T69" s="18">
        <f>ROUND(Source!AD31*Source!AV31*Source!I31,2)</f>
        <v>132.77000000000001</v>
      </c>
      <c r="U69" s="18">
        <f>Source!Q31</f>
        <v>1659.56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132.77000000000001</v>
      </c>
      <c r="GK69" s="18"/>
      <c r="GL69" s="18">
        <f>T69</f>
        <v>132.77000000000001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>
        <f>T69</f>
        <v>132.77000000000001</v>
      </c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395</v>
      </c>
      <c r="D70" s="54"/>
      <c r="E70" s="55"/>
      <c r="F70" s="57">
        <v>33.130000000000003</v>
      </c>
      <c r="G70" s="137"/>
      <c r="H70" s="57">
        <f>Source!AE31</f>
        <v>33.130000000000003</v>
      </c>
      <c r="I70" s="57">
        <f>GM70</f>
        <v>16.57</v>
      </c>
      <c r="J70" s="137">
        <v>18.3</v>
      </c>
      <c r="K70" s="58">
        <f>Source!R31</f>
        <v>303.14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16.57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396</v>
      </c>
      <c r="D71" s="54"/>
      <c r="E71" s="55">
        <v>95</v>
      </c>
      <c r="F71" s="138" t="s">
        <v>397</v>
      </c>
      <c r="G71" s="137"/>
      <c r="H71" s="57">
        <f>ROUND((Source!AF31*Source!AV31+Source!AE31*Source!AV31)*(Source!FX31)/100,2)</f>
        <v>192.32</v>
      </c>
      <c r="I71" s="57">
        <f>T71</f>
        <v>96.17</v>
      </c>
      <c r="J71" s="137" t="s">
        <v>398</v>
      </c>
      <c r="K71" s="58">
        <f>U71</f>
        <v>1500.39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ROUND((ROUND(Source!AF31*Source!AV31*Source!I31,2)+ROUND(Source!AE31*Source!AV31*Source!I31,2))*(Source!FX31)/100,2)</f>
        <v>96.17</v>
      </c>
      <c r="U71" s="18">
        <f>Source!X31</f>
        <v>1500.39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>
        <f>T71</f>
        <v>96.17</v>
      </c>
      <c r="GZ71" s="18"/>
      <c r="HA71" s="18"/>
      <c r="HB71" s="18"/>
      <c r="HC71" s="18">
        <f>T71</f>
        <v>96.17</v>
      </c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399</v>
      </c>
      <c r="D72" s="54"/>
      <c r="E72" s="55">
        <v>65</v>
      </c>
      <c r="F72" s="138" t="s">
        <v>397</v>
      </c>
      <c r="G72" s="137"/>
      <c r="H72" s="57">
        <f>ROUND((Source!AF31*Source!AV31+Source!AE31*Source!AV31)*(Source!FY31)/100,2)</f>
        <v>131.59</v>
      </c>
      <c r="I72" s="57">
        <f>T72</f>
        <v>65.8</v>
      </c>
      <c r="J72" s="137" t="s">
        <v>408</v>
      </c>
      <c r="K72" s="58">
        <f>U72</f>
        <v>963.21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ROUND((ROUND(Source!AF31*Source!AV31*Source!I31,2)+ROUND(Source!AE31*Source!AV31*Source!I31,2))*(Source!FY31)/100,2)</f>
        <v>65.8</v>
      </c>
      <c r="U72" s="18">
        <f>Source!Y31</f>
        <v>963.21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>
        <f>T72</f>
        <v>65.8</v>
      </c>
      <c r="HA72" s="18"/>
      <c r="HB72" s="18"/>
      <c r="HC72" s="18">
        <f>T72</f>
        <v>65.8</v>
      </c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3.5" thickBot="1" x14ac:dyDescent="0.25">
      <c r="A73" s="68"/>
      <c r="B73" s="69"/>
      <c r="C73" s="69" t="s">
        <v>404</v>
      </c>
      <c r="D73" s="70" t="s">
        <v>405</v>
      </c>
      <c r="E73" s="71">
        <v>17.600000000000001</v>
      </c>
      <c r="F73" s="72"/>
      <c r="G73" s="72"/>
      <c r="H73" s="72">
        <f>ROUND(Source!AH31,2)</f>
        <v>17.600000000000001</v>
      </c>
      <c r="I73" s="73">
        <f>Source!U31</f>
        <v>8.8000000000000007</v>
      </c>
      <c r="J73" s="72"/>
      <c r="K73" s="74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0"/>
      <c r="B74" s="59"/>
      <c r="C74" s="59"/>
      <c r="D74" s="59"/>
      <c r="E74" s="59"/>
      <c r="F74" s="59"/>
      <c r="G74" s="59"/>
      <c r="H74" s="88">
        <f>R74</f>
        <v>379.40000000000003</v>
      </c>
      <c r="I74" s="89"/>
      <c r="J74" s="88">
        <f>S74</f>
        <v>5672.35</v>
      </c>
      <c r="K74" s="90"/>
      <c r="O74" s="18"/>
      <c r="P74" s="18"/>
      <c r="Q74" s="18"/>
      <c r="R74" s="18">
        <f>SUM(T67:T73)</f>
        <v>379.40000000000003</v>
      </c>
      <c r="S74" s="18">
        <f>SUM(U67:U73)</f>
        <v>5672.35</v>
      </c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>
        <f>R74</f>
        <v>379.40000000000003</v>
      </c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ht="24" x14ac:dyDescent="0.2">
      <c r="A75" s="61">
        <v>5</v>
      </c>
      <c r="B75" s="67" t="s">
        <v>44</v>
      </c>
      <c r="C75" s="62" t="s">
        <v>45</v>
      </c>
      <c r="D75" s="63" t="s">
        <v>38</v>
      </c>
      <c r="E75" s="64">
        <v>0.5</v>
      </c>
      <c r="F75" s="65">
        <f>Source!AK33</f>
        <v>338.93</v>
      </c>
      <c r="G75" s="141" t="s">
        <v>3</v>
      </c>
      <c r="H75" s="65">
        <f>Source!AB33</f>
        <v>298.82</v>
      </c>
      <c r="I75" s="65"/>
      <c r="J75" s="142"/>
      <c r="K75" s="66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49"/>
      <c r="B76" s="46"/>
      <c r="C76" s="46" t="s">
        <v>401</v>
      </c>
      <c r="D76" s="47"/>
      <c r="E76" s="48"/>
      <c r="F76" s="50">
        <v>223.18</v>
      </c>
      <c r="G76" s="136"/>
      <c r="H76" s="50">
        <f>Source!AF33</f>
        <v>223.18</v>
      </c>
      <c r="I76" s="50">
        <f>T76</f>
        <v>111.59</v>
      </c>
      <c r="J76" s="136">
        <v>18.3</v>
      </c>
      <c r="K76" s="51">
        <f>U76</f>
        <v>2042.1</v>
      </c>
      <c r="O76" s="18"/>
      <c r="P76" s="18"/>
      <c r="Q76" s="18"/>
      <c r="R76" s="18"/>
      <c r="S76" s="18"/>
      <c r="T76" s="18">
        <f>ROUND(Source!AF33*Source!AV33*Source!I33,2)</f>
        <v>111.59</v>
      </c>
      <c r="U76" s="18">
        <f>Source!S33</f>
        <v>2042.1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111.59</v>
      </c>
      <c r="GK76" s="18">
        <f>T76</f>
        <v>111.59</v>
      </c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>
        <f>T76</f>
        <v>111.59</v>
      </c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394</v>
      </c>
      <c r="D77" s="54"/>
      <c r="E77" s="55"/>
      <c r="F77" s="57">
        <v>75.64</v>
      </c>
      <c r="G77" s="137"/>
      <c r="H77" s="57">
        <f>Source!AD33</f>
        <v>75.64</v>
      </c>
      <c r="I77" s="57">
        <f>T77</f>
        <v>37.82</v>
      </c>
      <c r="J77" s="137">
        <v>12.5</v>
      </c>
      <c r="K77" s="58">
        <f>U77</f>
        <v>472.75</v>
      </c>
      <c r="O77" s="18"/>
      <c r="P77" s="18"/>
      <c r="Q77" s="18"/>
      <c r="R77" s="18"/>
      <c r="S77" s="18"/>
      <c r="T77" s="18">
        <f>ROUND(Source!AD33*Source!AV33*Source!I33,2)</f>
        <v>37.82</v>
      </c>
      <c r="U77" s="18">
        <f>Source!Q33</f>
        <v>472.75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37.82</v>
      </c>
      <c r="GK77" s="18"/>
      <c r="GL77" s="18">
        <f>T77</f>
        <v>37.82</v>
      </c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37.82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395</v>
      </c>
      <c r="D78" s="54"/>
      <c r="E78" s="55"/>
      <c r="F78" s="57">
        <v>5.0199999999999996</v>
      </c>
      <c r="G78" s="137"/>
      <c r="H78" s="57">
        <f>Source!AE33</f>
        <v>5.0199999999999996</v>
      </c>
      <c r="I78" s="57">
        <f>GM78</f>
        <v>2.5099999999999998</v>
      </c>
      <c r="J78" s="137">
        <v>18.3</v>
      </c>
      <c r="K78" s="58">
        <f>Source!R33</f>
        <v>45.93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>
        <f>ROUND(Source!AE33*Source!AV33*Source!I33,2)</f>
        <v>2.5099999999999998</v>
      </c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396</v>
      </c>
      <c r="D79" s="54"/>
      <c r="E79" s="55">
        <v>95</v>
      </c>
      <c r="F79" s="138" t="s">
        <v>397</v>
      </c>
      <c r="G79" s="137"/>
      <c r="H79" s="57">
        <f>ROUND((Source!AF33*Source!AV33+Source!AE33*Source!AV33)*(Source!FX33)/100,2)</f>
        <v>216.79</v>
      </c>
      <c r="I79" s="57">
        <f>T79</f>
        <v>108.4</v>
      </c>
      <c r="J79" s="137" t="s">
        <v>398</v>
      </c>
      <c r="K79" s="58">
        <f>U79</f>
        <v>1691.3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ROUND((ROUND(Source!AF33*Source!AV33*Source!I33,2)+ROUND(Source!AE33*Source!AV33*Source!I33,2))*(Source!FX33)/100,2)</f>
        <v>108.4</v>
      </c>
      <c r="U79" s="18">
        <f>Source!X33</f>
        <v>1691.3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>
        <f>T79</f>
        <v>108.4</v>
      </c>
      <c r="GZ79" s="18"/>
      <c r="HA79" s="18"/>
      <c r="HB79" s="18"/>
      <c r="HC79" s="18">
        <f>T79</f>
        <v>108.4</v>
      </c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399</v>
      </c>
      <c r="D80" s="54"/>
      <c r="E80" s="55">
        <v>65</v>
      </c>
      <c r="F80" s="138" t="s">
        <v>397</v>
      </c>
      <c r="G80" s="137"/>
      <c r="H80" s="57">
        <f>ROUND((Source!AF33*Source!AV33+Source!AE33*Source!AV33)*(Source!FY33)/100,2)</f>
        <v>148.33000000000001</v>
      </c>
      <c r="I80" s="57">
        <f>T80</f>
        <v>74.17</v>
      </c>
      <c r="J80" s="137" t="s">
        <v>408</v>
      </c>
      <c r="K80" s="58">
        <f>U80</f>
        <v>1085.78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ROUND((ROUND(Source!AF33*Source!AV33*Source!I33,2)+ROUND(Source!AE33*Source!AV33*Source!I33,2))*(Source!FY33)/100,2)</f>
        <v>74.17</v>
      </c>
      <c r="U80" s="18">
        <f>Source!Y33</f>
        <v>1085.78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>
        <f>T80</f>
        <v>74.17</v>
      </c>
      <c r="HA80" s="18"/>
      <c r="HB80" s="18"/>
      <c r="HC80" s="18">
        <f>T80</f>
        <v>74.17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ht="13.5" thickBot="1" x14ac:dyDescent="0.25">
      <c r="A81" s="68"/>
      <c r="B81" s="69"/>
      <c r="C81" s="69" t="s">
        <v>404</v>
      </c>
      <c r="D81" s="70" t="s">
        <v>405</v>
      </c>
      <c r="E81" s="71">
        <v>23.2</v>
      </c>
      <c r="F81" s="72"/>
      <c r="G81" s="72"/>
      <c r="H81" s="72">
        <f>ROUND(Source!AH33,2)</f>
        <v>23.2</v>
      </c>
      <c r="I81" s="73">
        <f>Source!U33</f>
        <v>11.6</v>
      </c>
      <c r="J81" s="72"/>
      <c r="K81" s="74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60"/>
      <c r="B82" s="59"/>
      <c r="C82" s="59"/>
      <c r="D82" s="59"/>
      <c r="E82" s="59"/>
      <c r="F82" s="59"/>
      <c r="G82" s="59"/>
      <c r="H82" s="88">
        <f>R82</f>
        <v>331.98</v>
      </c>
      <c r="I82" s="89"/>
      <c r="J82" s="88">
        <f>S82</f>
        <v>5291.9299999999994</v>
      </c>
      <c r="K82" s="90"/>
      <c r="O82" s="18"/>
      <c r="P82" s="18"/>
      <c r="Q82" s="18"/>
      <c r="R82" s="18">
        <f>SUM(T75:T81)</f>
        <v>331.98</v>
      </c>
      <c r="S82" s="18">
        <f>SUM(U75:U81)</f>
        <v>5291.9299999999994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>
        <f>R82</f>
        <v>331.98</v>
      </c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ht="36" x14ac:dyDescent="0.2">
      <c r="A83" s="61">
        <v>6</v>
      </c>
      <c r="B83" s="67" t="s">
        <v>48</v>
      </c>
      <c r="C83" s="62" t="s">
        <v>49</v>
      </c>
      <c r="D83" s="63" t="s">
        <v>50</v>
      </c>
      <c r="E83" s="64">
        <v>2</v>
      </c>
      <c r="F83" s="65">
        <f>Source!AK35</f>
        <v>120.35</v>
      </c>
      <c r="G83" s="141" t="s">
        <v>3</v>
      </c>
      <c r="H83" s="65">
        <f>Source!AB35</f>
        <v>73.55</v>
      </c>
      <c r="I83" s="65"/>
      <c r="J83" s="142"/>
      <c r="K83" s="66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49"/>
      <c r="B84" s="46"/>
      <c r="C84" s="46" t="s">
        <v>401</v>
      </c>
      <c r="D84" s="47"/>
      <c r="E84" s="48"/>
      <c r="F84" s="50">
        <v>71.77</v>
      </c>
      <c r="G84" s="136"/>
      <c r="H84" s="50">
        <f>Source!AF35</f>
        <v>71.77</v>
      </c>
      <c r="I84" s="50">
        <f>T84</f>
        <v>143.54</v>
      </c>
      <c r="J84" s="136">
        <v>18.3</v>
      </c>
      <c r="K84" s="51">
        <f>U84</f>
        <v>2626.78</v>
      </c>
      <c r="O84" s="18"/>
      <c r="P84" s="18"/>
      <c r="Q84" s="18"/>
      <c r="R84" s="18"/>
      <c r="S84" s="18"/>
      <c r="T84" s="18">
        <f>ROUND(Source!AF35*Source!AV35*Source!I35,2)</f>
        <v>143.54</v>
      </c>
      <c r="U84" s="18">
        <f>Source!S35</f>
        <v>2626.78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143.54</v>
      </c>
      <c r="GK84" s="18">
        <f>T84</f>
        <v>143.54</v>
      </c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143.54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394</v>
      </c>
      <c r="D85" s="54"/>
      <c r="E85" s="55"/>
      <c r="F85" s="57">
        <v>1.78</v>
      </c>
      <c r="G85" s="137"/>
      <c r="H85" s="57">
        <f>Source!AD35</f>
        <v>1.78</v>
      </c>
      <c r="I85" s="57">
        <f>T85</f>
        <v>3.56</v>
      </c>
      <c r="J85" s="137">
        <v>12.5</v>
      </c>
      <c r="K85" s="58">
        <f>U85</f>
        <v>44.5</v>
      </c>
      <c r="O85" s="18"/>
      <c r="P85" s="18"/>
      <c r="Q85" s="18"/>
      <c r="R85" s="18"/>
      <c r="S85" s="18"/>
      <c r="T85" s="18">
        <f>ROUND(Source!AD35*Source!AV35*Source!I35,2)</f>
        <v>3.56</v>
      </c>
      <c r="U85" s="18">
        <f>Source!Q35</f>
        <v>44.5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3.56</v>
      </c>
      <c r="GK85" s="18"/>
      <c r="GL85" s="18">
        <f>T85</f>
        <v>3.56</v>
      </c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3.56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395</v>
      </c>
      <c r="D86" s="54"/>
      <c r="E86" s="55"/>
      <c r="F86" s="57">
        <v>0.26</v>
      </c>
      <c r="G86" s="137"/>
      <c r="H86" s="57">
        <f>Source!AE35</f>
        <v>0.26</v>
      </c>
      <c r="I86" s="57">
        <f>GM86</f>
        <v>0.52</v>
      </c>
      <c r="J86" s="137">
        <v>18.3</v>
      </c>
      <c r="K86" s="58">
        <f>Source!R35</f>
        <v>9.52</v>
      </c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>
        <f>ROUND(Source!AE35*Source!AV35*Source!I35,2)</f>
        <v>0.52</v>
      </c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396</v>
      </c>
      <c r="D87" s="54"/>
      <c r="E87" s="55">
        <v>95</v>
      </c>
      <c r="F87" s="138" t="s">
        <v>397</v>
      </c>
      <c r="G87" s="137"/>
      <c r="H87" s="57">
        <f>ROUND((Source!AF35*Source!AV35+Source!AE35*Source!AV35)*(Source!FX35)/100,2)</f>
        <v>68.430000000000007</v>
      </c>
      <c r="I87" s="57">
        <f>T87</f>
        <v>136.86000000000001</v>
      </c>
      <c r="J87" s="137" t="s">
        <v>398</v>
      </c>
      <c r="K87" s="58">
        <f>U87</f>
        <v>2135.4</v>
      </c>
      <c r="O87" s="18"/>
      <c r="P87" s="18"/>
      <c r="Q87" s="18"/>
      <c r="R87" s="18"/>
      <c r="S87" s="18"/>
      <c r="T87" s="18">
        <f>ROUND((ROUND(Source!AF35*Source!AV35*Source!I35,2)+ROUND(Source!AE35*Source!AV35*Source!I35,2))*(Source!FX35)/100,2)</f>
        <v>136.86000000000001</v>
      </c>
      <c r="U87" s="18">
        <f>Source!X35</f>
        <v>2135.4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>
        <f>T87</f>
        <v>136.86000000000001</v>
      </c>
      <c r="GZ87" s="18"/>
      <c r="HA87" s="18"/>
      <c r="HB87" s="18"/>
      <c r="HC87" s="18">
        <f>T87</f>
        <v>136.86000000000001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399</v>
      </c>
      <c r="D88" s="54"/>
      <c r="E88" s="55">
        <v>65</v>
      </c>
      <c r="F88" s="138" t="s">
        <v>397</v>
      </c>
      <c r="G88" s="137"/>
      <c r="H88" s="57">
        <f>ROUND((Source!AF35*Source!AV35+Source!AE35*Source!AV35)*(Source!FY35)/100,2)</f>
        <v>46.82</v>
      </c>
      <c r="I88" s="57">
        <f>T88</f>
        <v>93.64</v>
      </c>
      <c r="J88" s="137" t="s">
        <v>408</v>
      </c>
      <c r="K88" s="58">
        <f>U88</f>
        <v>1370.88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ROUND((ROUND(Source!AF35*Source!AV35*Source!I35,2)+ROUND(Source!AE35*Source!AV35*Source!I35,2))*(Source!FY35)/100,2)</f>
        <v>93.64</v>
      </c>
      <c r="U88" s="18">
        <f>Source!Y35</f>
        <v>1370.88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>
        <f>T88</f>
        <v>93.64</v>
      </c>
      <c r="HA88" s="18"/>
      <c r="HB88" s="18"/>
      <c r="HC88" s="18">
        <f>T88</f>
        <v>93.64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13.5" thickBot="1" x14ac:dyDescent="0.25">
      <c r="A89" s="68"/>
      <c r="B89" s="69"/>
      <c r="C89" s="69" t="s">
        <v>404</v>
      </c>
      <c r="D89" s="70" t="s">
        <v>405</v>
      </c>
      <c r="E89" s="71">
        <v>7.46</v>
      </c>
      <c r="F89" s="72"/>
      <c r="G89" s="72"/>
      <c r="H89" s="72">
        <f>ROUND(Source!AH35,2)</f>
        <v>7.46</v>
      </c>
      <c r="I89" s="73">
        <f>Source!U35</f>
        <v>14.92</v>
      </c>
      <c r="J89" s="72"/>
      <c r="K89" s="74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60"/>
      <c r="B90" s="59"/>
      <c r="C90" s="59"/>
      <c r="D90" s="59"/>
      <c r="E90" s="59"/>
      <c r="F90" s="59"/>
      <c r="G90" s="59"/>
      <c r="H90" s="88">
        <f>R90</f>
        <v>377.6</v>
      </c>
      <c r="I90" s="89"/>
      <c r="J90" s="88">
        <f>S90</f>
        <v>6177.56</v>
      </c>
      <c r="K90" s="90"/>
      <c r="O90" s="18"/>
      <c r="P90" s="18"/>
      <c r="Q90" s="18"/>
      <c r="R90" s="18">
        <f>SUM(T83:T89)</f>
        <v>377.6</v>
      </c>
      <c r="S90" s="18">
        <f>SUM(U83:U89)</f>
        <v>6177.56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>
        <f>R90</f>
        <v>377.6</v>
      </c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36" x14ac:dyDescent="0.2">
      <c r="A91" s="61">
        <v>7</v>
      </c>
      <c r="B91" s="67" t="s">
        <v>53</v>
      </c>
      <c r="C91" s="62" t="s">
        <v>54</v>
      </c>
      <c r="D91" s="63" t="s">
        <v>50</v>
      </c>
      <c r="E91" s="64">
        <v>4</v>
      </c>
      <c r="F91" s="65">
        <f>Source!AK37</f>
        <v>664.49000000000012</v>
      </c>
      <c r="G91" s="141" t="s">
        <v>3</v>
      </c>
      <c r="H91" s="65">
        <f>Source!AB37</f>
        <v>661.29</v>
      </c>
      <c r="I91" s="65"/>
      <c r="J91" s="142"/>
      <c r="K91" s="66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49"/>
      <c r="B92" s="46"/>
      <c r="C92" s="46" t="s">
        <v>401</v>
      </c>
      <c r="D92" s="47"/>
      <c r="E92" s="48"/>
      <c r="F92" s="50">
        <v>51.95</v>
      </c>
      <c r="G92" s="136"/>
      <c r="H92" s="50">
        <f>Source!AF37</f>
        <v>51.95</v>
      </c>
      <c r="I92" s="50">
        <f>T92</f>
        <v>207.8</v>
      </c>
      <c r="J92" s="136">
        <v>18.3</v>
      </c>
      <c r="K92" s="51">
        <f>U92</f>
        <v>3802.74</v>
      </c>
      <c r="O92" s="18"/>
      <c r="P92" s="18"/>
      <c r="Q92" s="18"/>
      <c r="R92" s="18"/>
      <c r="S92" s="18"/>
      <c r="T92" s="18">
        <f>ROUND(Source!AF37*Source!AV37*Source!I37,2)</f>
        <v>207.8</v>
      </c>
      <c r="U92" s="18">
        <f>Source!S37</f>
        <v>3802.74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>
        <f>T92</f>
        <v>207.8</v>
      </c>
      <c r="GK92" s="18">
        <f>T92</f>
        <v>207.8</v>
      </c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>
        <f>T92</f>
        <v>207.8</v>
      </c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56"/>
      <c r="B93" s="53"/>
      <c r="C93" s="53" t="s">
        <v>394</v>
      </c>
      <c r="D93" s="54"/>
      <c r="E93" s="55"/>
      <c r="F93" s="57">
        <v>609.33000000000004</v>
      </c>
      <c r="G93" s="137"/>
      <c r="H93" s="57">
        <f>Source!AD37</f>
        <v>609.33000000000004</v>
      </c>
      <c r="I93" s="57">
        <f>T93</f>
        <v>2437.3200000000002</v>
      </c>
      <c r="J93" s="137">
        <v>12.5</v>
      </c>
      <c r="K93" s="58">
        <f>U93</f>
        <v>30466.5</v>
      </c>
      <c r="O93" s="18"/>
      <c r="P93" s="18"/>
      <c r="Q93" s="18"/>
      <c r="R93" s="18"/>
      <c r="S93" s="18"/>
      <c r="T93" s="18">
        <f>ROUND(Source!AD37*Source!AV37*Source!I37,2)</f>
        <v>2437.3200000000002</v>
      </c>
      <c r="U93" s="18">
        <f>Source!Q37</f>
        <v>30466.5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2437.3200000000002</v>
      </c>
      <c r="GK93" s="18"/>
      <c r="GL93" s="18">
        <f>T93</f>
        <v>2437.3200000000002</v>
      </c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2437.3200000000002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395</v>
      </c>
      <c r="D94" s="54"/>
      <c r="E94" s="55"/>
      <c r="F94" s="57">
        <v>57.65</v>
      </c>
      <c r="G94" s="137"/>
      <c r="H94" s="57">
        <f>Source!AE37</f>
        <v>57.65</v>
      </c>
      <c r="I94" s="57">
        <f>GM94</f>
        <v>230.6</v>
      </c>
      <c r="J94" s="137">
        <v>18.3</v>
      </c>
      <c r="K94" s="58">
        <f>Source!R37</f>
        <v>4219.9799999999996</v>
      </c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>
        <f>ROUND(Source!AE37*Source!AV37*Source!I37,2)</f>
        <v>230.6</v>
      </c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idden="1" x14ac:dyDescent="0.2">
      <c r="A95" s="56"/>
      <c r="B95" s="53"/>
      <c r="C95" s="53" t="s">
        <v>406</v>
      </c>
      <c r="D95" s="54"/>
      <c r="E95" s="55"/>
      <c r="F95" s="57">
        <v>3.21</v>
      </c>
      <c r="G95" s="137"/>
      <c r="H95" s="57">
        <f>Source!AC37</f>
        <v>0.01</v>
      </c>
      <c r="I95" s="57">
        <f>T95</f>
        <v>0.04</v>
      </c>
      <c r="J95" s="137">
        <v>0</v>
      </c>
      <c r="K95" s="58">
        <f>U95</f>
        <v>0</v>
      </c>
      <c r="O95" s="18"/>
      <c r="P95" s="18"/>
      <c r="Q95" s="18"/>
      <c r="R95" s="18"/>
      <c r="S95" s="18"/>
      <c r="T95" s="18">
        <f>ROUND(Source!AC37*Source!AW37*Source!I37,2)</f>
        <v>0.04</v>
      </c>
      <c r="U95" s="18">
        <f>Source!P37</f>
        <v>0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>
        <f>T95</f>
        <v>0.04</v>
      </c>
      <c r="GK95" s="18"/>
      <c r="GL95" s="18"/>
      <c r="GM95" s="18"/>
      <c r="GN95" s="18">
        <f>T95</f>
        <v>0.04</v>
      </c>
      <c r="GO95" s="18"/>
      <c r="GP95" s="18">
        <f>T95</f>
        <v>0.04</v>
      </c>
      <c r="GQ95" s="18">
        <f>T95</f>
        <v>0.04</v>
      </c>
      <c r="GR95" s="18"/>
      <c r="GS95" s="18">
        <f>T95</f>
        <v>0.04</v>
      </c>
      <c r="GT95" s="18"/>
      <c r="GU95" s="18"/>
      <c r="GV95" s="18"/>
      <c r="GW95" s="18">
        <f>ROUND(Source!AG37*Source!I37,2)</f>
        <v>0</v>
      </c>
      <c r="GX95" s="18">
        <f>ROUND(Source!AJ37*Source!I37,2)</f>
        <v>0</v>
      </c>
      <c r="GY95" s="18"/>
      <c r="GZ95" s="18"/>
      <c r="HA95" s="18"/>
      <c r="HB95" s="18"/>
      <c r="HC95" s="18">
        <f>T95</f>
        <v>0.04</v>
      </c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396</v>
      </c>
      <c r="D96" s="54"/>
      <c r="E96" s="55">
        <v>95</v>
      </c>
      <c r="F96" s="138" t="s">
        <v>397</v>
      </c>
      <c r="G96" s="137"/>
      <c r="H96" s="57">
        <f>ROUND((Source!AF37*Source!AV37+Source!AE37*Source!AV37)*(Source!FX37)/100,2)</f>
        <v>104.12</v>
      </c>
      <c r="I96" s="57">
        <f>T96</f>
        <v>416.48</v>
      </c>
      <c r="J96" s="137" t="s">
        <v>398</v>
      </c>
      <c r="K96" s="58">
        <f>U96</f>
        <v>6498.4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416.48</v>
      </c>
      <c r="U96" s="18">
        <f>Source!X37</f>
        <v>6498.4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416.48</v>
      </c>
      <c r="GZ96" s="18"/>
      <c r="HA96" s="18"/>
      <c r="HB96" s="18"/>
      <c r="HC96" s="18">
        <f>T96</f>
        <v>416.48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399</v>
      </c>
      <c r="D97" s="54"/>
      <c r="E97" s="55">
        <v>65</v>
      </c>
      <c r="F97" s="138" t="s">
        <v>397</v>
      </c>
      <c r="G97" s="137"/>
      <c r="H97" s="57">
        <f>ROUND((Source!AF37*Source!AV37+Source!AE37*Source!AV37)*(Source!FY37)/100,2)</f>
        <v>71.239999999999995</v>
      </c>
      <c r="I97" s="57">
        <f>T97</f>
        <v>284.95999999999998</v>
      </c>
      <c r="J97" s="137" t="s">
        <v>408</v>
      </c>
      <c r="K97" s="58">
        <f>U97</f>
        <v>4171.8100000000004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284.95999999999998</v>
      </c>
      <c r="U97" s="18">
        <f>Source!Y37</f>
        <v>4171.8100000000004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284.95999999999998</v>
      </c>
      <c r="HA97" s="18"/>
      <c r="HB97" s="18"/>
      <c r="HC97" s="18">
        <f>T97</f>
        <v>284.95999999999998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404</v>
      </c>
      <c r="D98" s="70" t="s">
        <v>405</v>
      </c>
      <c r="E98" s="71">
        <v>5.4</v>
      </c>
      <c r="F98" s="72"/>
      <c r="G98" s="72"/>
      <c r="H98" s="72">
        <f>ROUND(Source!AH37,2)</f>
        <v>5.4</v>
      </c>
      <c r="I98" s="73">
        <f>Source!U37</f>
        <v>21.6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88">
        <f>R99</f>
        <v>3346.6000000000004</v>
      </c>
      <c r="I99" s="89"/>
      <c r="J99" s="88">
        <f>S99</f>
        <v>44939.45</v>
      </c>
      <c r="K99" s="90"/>
      <c r="O99" s="18"/>
      <c r="P99" s="18"/>
      <c r="Q99" s="18"/>
      <c r="R99" s="18">
        <f>SUM(T91:T98)</f>
        <v>3346.6000000000004</v>
      </c>
      <c r="S99" s="18">
        <f>SUM(U91:U98)</f>
        <v>44939.45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3346.6000000000004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50</v>
      </c>
      <c r="E100" s="64">
        <v>2</v>
      </c>
      <c r="F100" s="65">
        <f>Source!AK39</f>
        <v>10.5</v>
      </c>
      <c r="G100" s="141" t="s">
        <v>3</v>
      </c>
      <c r="H100" s="65">
        <f>Source!AB39</f>
        <v>10.5</v>
      </c>
      <c r="I100" s="65"/>
      <c r="J100" s="142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401</v>
      </c>
      <c r="D101" s="47"/>
      <c r="E101" s="48"/>
      <c r="F101" s="50">
        <v>10.5</v>
      </c>
      <c r="G101" s="136"/>
      <c r="H101" s="50">
        <f>Source!AF39</f>
        <v>10.5</v>
      </c>
      <c r="I101" s="50">
        <f>T101</f>
        <v>21</v>
      </c>
      <c r="J101" s="136">
        <v>18.3</v>
      </c>
      <c r="K101" s="51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396</v>
      </c>
      <c r="D102" s="54"/>
      <c r="E102" s="55">
        <v>65</v>
      </c>
      <c r="F102" s="138" t="s">
        <v>397</v>
      </c>
      <c r="G102" s="137"/>
      <c r="H102" s="57">
        <f>ROUND((Source!AF39*Source!AV39+Source!AE39*Source!AV39)*(Source!FX39)/100,2)</f>
        <v>6.83</v>
      </c>
      <c r="I102" s="57">
        <f>T102</f>
        <v>13.65</v>
      </c>
      <c r="J102" s="137" t="s">
        <v>409</v>
      </c>
      <c r="K102" s="58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399</v>
      </c>
      <c r="D103" s="54"/>
      <c r="E103" s="55">
        <v>40</v>
      </c>
      <c r="F103" s="138" t="s">
        <v>397</v>
      </c>
      <c r="G103" s="137"/>
      <c r="H103" s="57">
        <f>ROUND((Source!AF39*Source!AV39+Source!AE39*Source!AV39)*(Source!FY39)/100,2)</f>
        <v>4.2</v>
      </c>
      <c r="I103" s="57">
        <f>T103</f>
        <v>8.4</v>
      </c>
      <c r="J103" s="137" t="s">
        <v>410</v>
      </c>
      <c r="K103" s="58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8"/>
      <c r="B104" s="69"/>
      <c r="C104" s="69" t="s">
        <v>404</v>
      </c>
      <c r="D104" s="70" t="s">
        <v>405</v>
      </c>
      <c r="E104" s="71">
        <v>0.82</v>
      </c>
      <c r="F104" s="72"/>
      <c r="G104" s="72"/>
      <c r="H104" s="72">
        <f>ROUND(Source!AH39,2)</f>
        <v>0.82</v>
      </c>
      <c r="I104" s="73">
        <f>Source!U39</f>
        <v>1.64</v>
      </c>
      <c r="J104" s="72"/>
      <c r="K104" s="74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60"/>
      <c r="B105" s="59"/>
      <c r="C105" s="59"/>
      <c r="D105" s="59"/>
      <c r="E105" s="59"/>
      <c r="F105" s="59"/>
      <c r="G105" s="59"/>
      <c r="H105" s="88">
        <f>R105</f>
        <v>43.05</v>
      </c>
      <c r="I105" s="89"/>
      <c r="J105" s="88">
        <f>S105</f>
        <v>718.65000000000009</v>
      </c>
      <c r="K105" s="90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1">
        <v>9</v>
      </c>
      <c r="B106" s="67" t="s">
        <v>64</v>
      </c>
      <c r="C106" s="62" t="s">
        <v>65</v>
      </c>
      <c r="D106" s="63" t="s">
        <v>66</v>
      </c>
      <c r="E106" s="64">
        <v>2</v>
      </c>
      <c r="F106" s="65">
        <f>Source!AK41</f>
        <v>27.86</v>
      </c>
      <c r="G106" s="141" t="s">
        <v>3</v>
      </c>
      <c r="H106" s="65">
        <f>Source!AB41</f>
        <v>27.86</v>
      </c>
      <c r="I106" s="65"/>
      <c r="J106" s="142"/>
      <c r="K106" s="66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9"/>
      <c r="B107" s="46"/>
      <c r="C107" s="46" t="s">
        <v>401</v>
      </c>
      <c r="D107" s="47"/>
      <c r="E107" s="48"/>
      <c r="F107" s="50">
        <v>27.86</v>
      </c>
      <c r="G107" s="136"/>
      <c r="H107" s="50">
        <f>Source!AF41</f>
        <v>27.86</v>
      </c>
      <c r="I107" s="50">
        <f>T107</f>
        <v>55.72</v>
      </c>
      <c r="J107" s="136">
        <v>18.3</v>
      </c>
      <c r="K107" s="51">
        <f>U107</f>
        <v>1019.68</v>
      </c>
      <c r="O107" s="18"/>
      <c r="P107" s="18"/>
      <c r="Q107" s="18"/>
      <c r="R107" s="18"/>
      <c r="S107" s="18"/>
      <c r="T107" s="18">
        <f>ROUND(Source!AF41*Source!AV41*Source!I41,2)</f>
        <v>55.72</v>
      </c>
      <c r="U107" s="18">
        <f>Source!S41</f>
        <v>1019.68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55.72</v>
      </c>
      <c r="GK107" s="18">
        <f>T107</f>
        <v>55.72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55.72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396</v>
      </c>
      <c r="D108" s="54"/>
      <c r="E108" s="55">
        <v>65</v>
      </c>
      <c r="F108" s="138" t="s">
        <v>397</v>
      </c>
      <c r="G108" s="137"/>
      <c r="H108" s="57">
        <f>ROUND((Source!AF41*Source!AV41+Source!AE41*Source!AV41)*(Source!FX41)/100,2)</f>
        <v>18.11</v>
      </c>
      <c r="I108" s="57">
        <f>T108</f>
        <v>36.22</v>
      </c>
      <c r="J108" s="137" t="s">
        <v>409</v>
      </c>
      <c r="K108" s="58">
        <f>U108</f>
        <v>560.82000000000005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36.22</v>
      </c>
      <c r="U108" s="18">
        <f>Source!X41</f>
        <v>560.82000000000005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36.22</v>
      </c>
      <c r="GZ108" s="18"/>
      <c r="HA108" s="18"/>
      <c r="HB108" s="18"/>
      <c r="HC108" s="18"/>
      <c r="HD108" s="18"/>
      <c r="HE108" s="18">
        <f>T108</f>
        <v>36.22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6"/>
      <c r="B109" s="53"/>
      <c r="C109" s="53" t="s">
        <v>399</v>
      </c>
      <c r="D109" s="54"/>
      <c r="E109" s="55">
        <v>40</v>
      </c>
      <c r="F109" s="138" t="s">
        <v>397</v>
      </c>
      <c r="G109" s="137"/>
      <c r="H109" s="57">
        <f>ROUND((Source!AF41*Source!AV41+Source!AE41*Source!AV41)*(Source!FY41)/100,2)</f>
        <v>11.14</v>
      </c>
      <c r="I109" s="57">
        <f>T109</f>
        <v>22.29</v>
      </c>
      <c r="J109" s="137" t="s">
        <v>410</v>
      </c>
      <c r="K109" s="58">
        <f>U109</f>
        <v>326.3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22.29</v>
      </c>
      <c r="U109" s="18">
        <f>Source!Y41</f>
        <v>326.3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22.29</v>
      </c>
      <c r="HA109" s="18"/>
      <c r="HB109" s="18"/>
      <c r="HC109" s="18"/>
      <c r="HD109" s="18"/>
      <c r="HE109" s="18">
        <f>T109</f>
        <v>22.29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8"/>
      <c r="B110" s="69"/>
      <c r="C110" s="69" t="s">
        <v>404</v>
      </c>
      <c r="D110" s="70" t="s">
        <v>405</v>
      </c>
      <c r="E110" s="71">
        <v>2.4300000000000002</v>
      </c>
      <c r="F110" s="72"/>
      <c r="G110" s="72"/>
      <c r="H110" s="72">
        <f>ROUND(Source!AH41,2)</f>
        <v>2.4300000000000002</v>
      </c>
      <c r="I110" s="73">
        <f>Source!U41</f>
        <v>4.8600000000000003</v>
      </c>
      <c r="J110" s="72"/>
      <c r="K110" s="74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60"/>
      <c r="B111" s="59"/>
      <c r="C111" s="59"/>
      <c r="D111" s="59"/>
      <c r="E111" s="59"/>
      <c r="F111" s="59"/>
      <c r="G111" s="59"/>
      <c r="H111" s="88">
        <f>R111</f>
        <v>114.22999999999999</v>
      </c>
      <c r="I111" s="89"/>
      <c r="J111" s="88">
        <f>S111</f>
        <v>1906.8</v>
      </c>
      <c r="K111" s="90"/>
      <c r="O111" s="18"/>
      <c r="P111" s="18"/>
      <c r="Q111" s="18"/>
      <c r="R111" s="18">
        <f>SUM(T106:T110)</f>
        <v>114.22999999999999</v>
      </c>
      <c r="S111" s="18">
        <f>SUM(U106:U110)</f>
        <v>1906.8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114.22999999999999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1">
        <v>10</v>
      </c>
      <c r="B112" s="67" t="s">
        <v>69</v>
      </c>
      <c r="C112" s="62" t="s">
        <v>70</v>
      </c>
      <c r="D112" s="63" t="s">
        <v>38</v>
      </c>
      <c r="E112" s="64">
        <v>1</v>
      </c>
      <c r="F112" s="65">
        <f>Source!AK43</f>
        <v>358.54</v>
      </c>
      <c r="G112" s="141" t="s">
        <v>3</v>
      </c>
      <c r="H112" s="65">
        <f>Source!AB43</f>
        <v>357.54</v>
      </c>
      <c r="I112" s="65"/>
      <c r="J112" s="142"/>
      <c r="K112" s="66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9"/>
      <c r="B113" s="46"/>
      <c r="C113" s="46" t="s">
        <v>401</v>
      </c>
      <c r="D113" s="47"/>
      <c r="E113" s="48"/>
      <c r="F113" s="50">
        <v>50.12</v>
      </c>
      <c r="G113" s="136"/>
      <c r="H113" s="50">
        <f>Source!AF43</f>
        <v>50.12</v>
      </c>
      <c r="I113" s="50">
        <f>T113</f>
        <v>50.12</v>
      </c>
      <c r="J113" s="136">
        <v>18.3</v>
      </c>
      <c r="K113" s="51">
        <f>U113</f>
        <v>917.2</v>
      </c>
      <c r="O113" s="18"/>
      <c r="P113" s="18"/>
      <c r="Q113" s="18"/>
      <c r="R113" s="18"/>
      <c r="S113" s="18"/>
      <c r="T113" s="18">
        <f>ROUND(Source!AF43*Source!AV43*Source!I43,2)</f>
        <v>50.12</v>
      </c>
      <c r="U113" s="18">
        <f>Source!S43</f>
        <v>917.2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50.12</v>
      </c>
      <c r="GK113" s="18">
        <f>T113</f>
        <v>50.12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50.12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394</v>
      </c>
      <c r="D114" s="54"/>
      <c r="E114" s="55"/>
      <c r="F114" s="57">
        <v>307.42</v>
      </c>
      <c r="G114" s="137"/>
      <c r="H114" s="57">
        <f>Source!AD43</f>
        <v>307.42</v>
      </c>
      <c r="I114" s="57">
        <f>T114</f>
        <v>307.42</v>
      </c>
      <c r="J114" s="137">
        <v>12.5</v>
      </c>
      <c r="K114" s="58">
        <f>U114</f>
        <v>3842.75</v>
      </c>
      <c r="O114" s="18"/>
      <c r="P114" s="18"/>
      <c r="Q114" s="18"/>
      <c r="R114" s="18"/>
      <c r="S114" s="18"/>
      <c r="T114" s="18">
        <f>ROUND(Source!AD43*Source!AV43*Source!I43,2)</f>
        <v>307.42</v>
      </c>
      <c r="U114" s="18">
        <f>Source!Q43</f>
        <v>3842.75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307.42</v>
      </c>
      <c r="GK114" s="18"/>
      <c r="GL114" s="18">
        <f>T114</f>
        <v>307.42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307.42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6"/>
      <c r="B115" s="53"/>
      <c r="C115" s="53" t="s">
        <v>395</v>
      </c>
      <c r="D115" s="54"/>
      <c r="E115" s="55"/>
      <c r="F115" s="57">
        <v>43.43</v>
      </c>
      <c r="G115" s="137"/>
      <c r="H115" s="57">
        <f>Source!AE43</f>
        <v>43.43</v>
      </c>
      <c r="I115" s="57">
        <f>GM115</f>
        <v>43.43</v>
      </c>
      <c r="J115" s="137">
        <v>18.3</v>
      </c>
      <c r="K115" s="58">
        <f>Source!R43</f>
        <v>794.77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43.43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6"/>
      <c r="B116" s="53"/>
      <c r="C116" s="53" t="s">
        <v>396</v>
      </c>
      <c r="D116" s="54"/>
      <c r="E116" s="55">
        <v>95</v>
      </c>
      <c r="F116" s="138" t="s">
        <v>397</v>
      </c>
      <c r="G116" s="137"/>
      <c r="H116" s="57">
        <f>ROUND((Source!AF43*Source!AV43+Source!AE43*Source!AV43)*(Source!FX43)/100,2)</f>
        <v>88.87</v>
      </c>
      <c r="I116" s="57">
        <f>T116</f>
        <v>88.87</v>
      </c>
      <c r="J116" s="137" t="s">
        <v>398</v>
      </c>
      <c r="K116" s="58">
        <f>U116</f>
        <v>1386.7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88.87</v>
      </c>
      <c r="U116" s="18">
        <f>Source!X43</f>
        <v>1386.7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88.87</v>
      </c>
      <c r="GZ116" s="18"/>
      <c r="HA116" s="18"/>
      <c r="HB116" s="18"/>
      <c r="HC116" s="18">
        <f>T116</f>
        <v>88.87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399</v>
      </c>
      <c r="D117" s="54"/>
      <c r="E117" s="55">
        <v>65</v>
      </c>
      <c r="F117" s="138" t="s">
        <v>397</v>
      </c>
      <c r="G117" s="137"/>
      <c r="H117" s="57">
        <f>ROUND((Source!AF43*Source!AV43+Source!AE43*Source!AV43)*(Source!FY43)/100,2)</f>
        <v>60.81</v>
      </c>
      <c r="I117" s="57">
        <f>T117</f>
        <v>60.81</v>
      </c>
      <c r="J117" s="137" t="s">
        <v>408</v>
      </c>
      <c r="K117" s="58">
        <f>U117</f>
        <v>890.22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60.81</v>
      </c>
      <c r="U117" s="18">
        <f>Source!Y43</f>
        <v>890.22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60.81</v>
      </c>
      <c r="HA117" s="18"/>
      <c r="HB117" s="18"/>
      <c r="HC117" s="18">
        <f>T117</f>
        <v>60.81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8"/>
      <c r="B118" s="69"/>
      <c r="C118" s="69" t="s">
        <v>404</v>
      </c>
      <c r="D118" s="70" t="s">
        <v>405</v>
      </c>
      <c r="E118" s="71">
        <v>5.21</v>
      </c>
      <c r="F118" s="72"/>
      <c r="G118" s="72"/>
      <c r="H118" s="72">
        <f>ROUND(Source!AH43,2)</f>
        <v>5.21</v>
      </c>
      <c r="I118" s="73">
        <f>Source!U43</f>
        <v>5.21</v>
      </c>
      <c r="J118" s="72"/>
      <c r="K118" s="74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60"/>
      <c r="B119" s="59"/>
      <c r="C119" s="59"/>
      <c r="D119" s="59"/>
      <c r="E119" s="59"/>
      <c r="F119" s="59"/>
      <c r="G119" s="59"/>
      <c r="H119" s="88">
        <f>R119</f>
        <v>507.22</v>
      </c>
      <c r="I119" s="89"/>
      <c r="J119" s="88">
        <f>S119</f>
        <v>7036.87</v>
      </c>
      <c r="K119" s="90"/>
      <c r="O119" s="18"/>
      <c r="P119" s="18"/>
      <c r="Q119" s="18"/>
      <c r="R119" s="18">
        <f>SUM(T112:T118)</f>
        <v>507.22</v>
      </c>
      <c r="S119" s="18">
        <f>SUM(U112:U118)</f>
        <v>7036.87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507.22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1">
        <v>11</v>
      </c>
      <c r="B120" s="67" t="s">
        <v>73</v>
      </c>
      <c r="C120" s="62" t="s">
        <v>74</v>
      </c>
      <c r="D120" s="63" t="s">
        <v>15</v>
      </c>
      <c r="E120" s="64">
        <v>0.61</v>
      </c>
      <c r="F120" s="65">
        <f>Source!AK45</f>
        <v>451.97</v>
      </c>
      <c r="G120" s="141" t="s">
        <v>3</v>
      </c>
      <c r="H120" s="65">
        <f>Source!AB45</f>
        <v>451.97</v>
      </c>
      <c r="I120" s="65"/>
      <c r="J120" s="142"/>
      <c r="K120" s="66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9"/>
      <c r="B121" s="46"/>
      <c r="C121" s="46" t="s">
        <v>394</v>
      </c>
      <c r="D121" s="47"/>
      <c r="E121" s="48"/>
      <c r="F121" s="50">
        <v>451.97</v>
      </c>
      <c r="G121" s="136"/>
      <c r="H121" s="50">
        <f>Source!AD45</f>
        <v>451.97</v>
      </c>
      <c r="I121" s="50">
        <f>T121</f>
        <v>275.7</v>
      </c>
      <c r="J121" s="136">
        <v>12.5</v>
      </c>
      <c r="K121" s="51">
        <f>U121</f>
        <v>3446.27</v>
      </c>
      <c r="O121" s="18"/>
      <c r="P121" s="18"/>
      <c r="Q121" s="18"/>
      <c r="R121" s="18"/>
      <c r="S121" s="18"/>
      <c r="T121" s="18">
        <f>ROUND(Source!AD45*Source!AV45*Source!I45,2)</f>
        <v>275.7</v>
      </c>
      <c r="U121" s="18">
        <f>Source!Q45</f>
        <v>3446.27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275.7</v>
      </c>
      <c r="GK121" s="18"/>
      <c r="GL121" s="18">
        <f>T121</f>
        <v>275.7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275.7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6"/>
      <c r="B122" s="53"/>
      <c r="C122" s="53" t="s">
        <v>395</v>
      </c>
      <c r="D122" s="54"/>
      <c r="E122" s="55"/>
      <c r="F122" s="57">
        <v>88.16</v>
      </c>
      <c r="G122" s="137"/>
      <c r="H122" s="57">
        <f>Source!AE45</f>
        <v>88.16</v>
      </c>
      <c r="I122" s="57">
        <f>GM122</f>
        <v>53.78</v>
      </c>
      <c r="J122" s="137">
        <v>18.3</v>
      </c>
      <c r="K122" s="58">
        <f>Source!R45</f>
        <v>984.13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53.78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396</v>
      </c>
      <c r="D123" s="54"/>
      <c r="E123" s="55">
        <v>95</v>
      </c>
      <c r="F123" s="138" t="s">
        <v>397</v>
      </c>
      <c r="G123" s="137"/>
      <c r="H123" s="57">
        <f>ROUND((Source!AF45*Source!AV45+Source!AE45*Source!AV45)*(Source!FX45)/100,2)</f>
        <v>83.75</v>
      </c>
      <c r="I123" s="57">
        <f>T123</f>
        <v>51.09</v>
      </c>
      <c r="J123" s="137" t="s">
        <v>398</v>
      </c>
      <c r="K123" s="58">
        <f>U123</f>
        <v>797.15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51.09</v>
      </c>
      <c r="U123" s="18">
        <f>Source!X45</f>
        <v>797.15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51.09</v>
      </c>
      <c r="GZ123" s="18"/>
      <c r="HA123" s="18"/>
      <c r="HB123" s="18">
        <f>T123</f>
        <v>51.09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8"/>
      <c r="B124" s="69"/>
      <c r="C124" s="69" t="s">
        <v>399</v>
      </c>
      <c r="D124" s="70"/>
      <c r="E124" s="71">
        <v>50</v>
      </c>
      <c r="F124" s="139" t="s">
        <v>397</v>
      </c>
      <c r="G124" s="72"/>
      <c r="H124" s="73">
        <f>ROUND((Source!AF45*Source!AV45+Source!AE45*Source!AV45)*(Source!FY45)/100,2)</f>
        <v>44.08</v>
      </c>
      <c r="I124" s="73">
        <f>T124</f>
        <v>26.89</v>
      </c>
      <c r="J124" s="72" t="s">
        <v>400</v>
      </c>
      <c r="K124" s="140">
        <f>U124</f>
        <v>393.65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26.89</v>
      </c>
      <c r="U124" s="18">
        <f>Source!Y45</f>
        <v>393.65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26.89</v>
      </c>
      <c r="HA124" s="18"/>
      <c r="HB124" s="18">
        <f>T124</f>
        <v>26.89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60"/>
      <c r="B125" s="59"/>
      <c r="C125" s="59"/>
      <c r="D125" s="59"/>
      <c r="E125" s="59"/>
      <c r="F125" s="59"/>
      <c r="G125" s="59"/>
      <c r="H125" s="88">
        <f>R125</f>
        <v>353.67999999999995</v>
      </c>
      <c r="I125" s="89"/>
      <c r="J125" s="88">
        <f>S125</f>
        <v>4637.07</v>
      </c>
      <c r="K125" s="90"/>
      <c r="O125" s="18"/>
      <c r="P125" s="18"/>
      <c r="Q125" s="18"/>
      <c r="R125" s="18">
        <f>SUM(T120:T124)</f>
        <v>353.67999999999995</v>
      </c>
      <c r="S125" s="18">
        <f>SUM(U120:U124)</f>
        <v>4637.07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353.67999999999995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1">
        <v>12</v>
      </c>
      <c r="B126" s="67" t="s">
        <v>78</v>
      </c>
      <c r="C126" s="62" t="s">
        <v>79</v>
      </c>
      <c r="D126" s="63" t="s">
        <v>80</v>
      </c>
      <c r="E126" s="64">
        <v>2</v>
      </c>
      <c r="F126" s="65">
        <v>341.81</v>
      </c>
      <c r="G126" s="143"/>
      <c r="H126" s="65">
        <f>Source!AC47</f>
        <v>341.81</v>
      </c>
      <c r="I126" s="65">
        <f>T126</f>
        <v>683.62</v>
      </c>
      <c r="J126" s="143">
        <v>7.5</v>
      </c>
      <c r="K126" s="66">
        <f>U126</f>
        <v>5127.1499999999996</v>
      </c>
      <c r="O126" s="18"/>
      <c r="P126" s="18"/>
      <c r="Q126" s="18"/>
      <c r="R126" s="18"/>
      <c r="S126" s="18"/>
      <c r="T126" s="18">
        <f>ROUND(Source!AC47*Source!AW47*Source!I47,2)</f>
        <v>683.62</v>
      </c>
      <c r="U126" s="18">
        <f>Source!P47</f>
        <v>5127.1499999999996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683.62</v>
      </c>
      <c r="GK126" s="18"/>
      <c r="GL126" s="18"/>
      <c r="GM126" s="18"/>
      <c r="GN126" s="18">
        <f>T126</f>
        <v>683.62</v>
      </c>
      <c r="GO126" s="18"/>
      <c r="GP126" s="18">
        <f>T126</f>
        <v>683.62</v>
      </c>
      <c r="GQ126" s="18">
        <f>T126</f>
        <v>683.62</v>
      </c>
      <c r="GR126" s="18"/>
      <c r="GS126" s="18">
        <f>T126</f>
        <v>683.62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683.62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4"/>
      <c r="B127" s="145" t="s">
        <v>411</v>
      </c>
      <c r="C127" s="145" t="s">
        <v>412</v>
      </c>
      <c r="D127" s="146"/>
      <c r="E127" s="146"/>
      <c r="F127" s="146"/>
      <c r="G127" s="146"/>
      <c r="H127" s="146"/>
      <c r="I127" s="146"/>
      <c r="J127" s="146"/>
      <c r="K127" s="147"/>
    </row>
    <row r="128" spans="1:255" x14ac:dyDescent="0.2">
      <c r="A128" s="60"/>
      <c r="B128" s="59"/>
      <c r="C128" s="59"/>
      <c r="D128" s="59"/>
      <c r="E128" s="59"/>
      <c r="F128" s="59"/>
      <c r="G128" s="59"/>
      <c r="H128" s="88">
        <f>R128</f>
        <v>683.62</v>
      </c>
      <c r="I128" s="89"/>
      <c r="J128" s="88">
        <f>S128</f>
        <v>5127.1499999999996</v>
      </c>
      <c r="K128" s="90"/>
      <c r="O128" s="18"/>
      <c r="P128" s="18"/>
      <c r="Q128" s="18"/>
      <c r="R128" s="18">
        <f>SUM(T126:T127)</f>
        <v>683.62</v>
      </c>
      <c r="S128" s="18">
        <f>SUM(U126:U127)</f>
        <v>5127.1499999999996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683.62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1">
        <v>13</v>
      </c>
      <c r="B129" s="67" t="s">
        <v>78</v>
      </c>
      <c r="C129" s="62" t="s">
        <v>86</v>
      </c>
      <c r="D129" s="63" t="s">
        <v>87</v>
      </c>
      <c r="E129" s="64">
        <v>100</v>
      </c>
      <c r="F129" s="65">
        <v>45.59</v>
      </c>
      <c r="G129" s="143"/>
      <c r="H129" s="65">
        <f>Source!AC49</f>
        <v>45.59</v>
      </c>
      <c r="I129" s="65">
        <f>T129</f>
        <v>4559</v>
      </c>
      <c r="J129" s="143">
        <v>7.5</v>
      </c>
      <c r="K129" s="66">
        <f>U129</f>
        <v>34192.5</v>
      </c>
      <c r="O129" s="18"/>
      <c r="P129" s="18"/>
      <c r="Q129" s="18"/>
      <c r="R129" s="18"/>
      <c r="S129" s="18"/>
      <c r="T129" s="18">
        <f>ROUND(Source!AC49*Source!AW49*Source!I49,2)</f>
        <v>4559</v>
      </c>
      <c r="U129" s="18">
        <f>Source!P49</f>
        <v>34192.5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4559</v>
      </c>
      <c r="GK129" s="18"/>
      <c r="GL129" s="18"/>
      <c r="GM129" s="18"/>
      <c r="GN129" s="18">
        <f>T129</f>
        <v>4559</v>
      </c>
      <c r="GO129" s="18"/>
      <c r="GP129" s="18">
        <f>T129</f>
        <v>4559</v>
      </c>
      <c r="GQ129" s="18">
        <f>T129</f>
        <v>4559</v>
      </c>
      <c r="GR129" s="18"/>
      <c r="GS129" s="18">
        <f>T129</f>
        <v>4559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4559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4"/>
      <c r="B130" s="145" t="s">
        <v>411</v>
      </c>
      <c r="C130" s="145" t="s">
        <v>413</v>
      </c>
      <c r="D130" s="146"/>
      <c r="E130" s="146"/>
      <c r="F130" s="146"/>
      <c r="G130" s="146"/>
      <c r="H130" s="146"/>
      <c r="I130" s="146"/>
      <c r="J130" s="146"/>
      <c r="K130" s="147"/>
    </row>
    <row r="131" spans="1:255" x14ac:dyDescent="0.2">
      <c r="A131" s="60"/>
      <c r="B131" s="59"/>
      <c r="C131" s="59"/>
      <c r="D131" s="59"/>
      <c r="E131" s="59"/>
      <c r="F131" s="59"/>
      <c r="G131" s="59"/>
      <c r="H131" s="88">
        <f>R131</f>
        <v>4559</v>
      </c>
      <c r="I131" s="89"/>
      <c r="J131" s="88">
        <f>S131</f>
        <v>34192.5</v>
      </c>
      <c r="K131" s="90"/>
      <c r="O131" s="18"/>
      <c r="P131" s="18"/>
      <c r="Q131" s="18"/>
      <c r="R131" s="18">
        <f>SUM(T129:T130)</f>
        <v>4559</v>
      </c>
      <c r="S131" s="18">
        <f>SUM(U129:U130)</f>
        <v>34192.5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4559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1">
        <v>14</v>
      </c>
      <c r="B132" s="67" t="s">
        <v>78</v>
      </c>
      <c r="C132" s="62" t="s">
        <v>90</v>
      </c>
      <c r="D132" s="63" t="s">
        <v>50</v>
      </c>
      <c r="E132" s="64">
        <v>2</v>
      </c>
      <c r="F132" s="65">
        <v>153.46</v>
      </c>
      <c r="G132" s="143"/>
      <c r="H132" s="65">
        <f>Source!AC51</f>
        <v>153.46</v>
      </c>
      <c r="I132" s="65">
        <f>T132</f>
        <v>306.92</v>
      </c>
      <c r="J132" s="143">
        <v>7.5</v>
      </c>
      <c r="K132" s="66">
        <f>U132</f>
        <v>2301.9</v>
      </c>
      <c r="O132" s="18"/>
      <c r="P132" s="18"/>
      <c r="Q132" s="18"/>
      <c r="R132" s="18"/>
      <c r="S132" s="18"/>
      <c r="T132" s="18">
        <f>ROUND(Source!AC51*Source!AW51*Source!I51,2)</f>
        <v>306.92</v>
      </c>
      <c r="U132" s="18">
        <f>Source!P51</f>
        <v>2301.9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306.92</v>
      </c>
      <c r="GK132" s="18"/>
      <c r="GL132" s="18"/>
      <c r="GM132" s="18"/>
      <c r="GN132" s="18">
        <f>T132</f>
        <v>306.92</v>
      </c>
      <c r="GO132" s="18"/>
      <c r="GP132" s="18">
        <f>T132</f>
        <v>306.92</v>
      </c>
      <c r="GQ132" s="18">
        <f>T132</f>
        <v>306.92</v>
      </c>
      <c r="GR132" s="18"/>
      <c r="GS132" s="18">
        <f>T132</f>
        <v>306.92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306.92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4"/>
      <c r="B133" s="145" t="s">
        <v>411</v>
      </c>
      <c r="C133" s="145" t="s">
        <v>414</v>
      </c>
      <c r="D133" s="146"/>
      <c r="E133" s="146"/>
      <c r="F133" s="146"/>
      <c r="G133" s="146"/>
      <c r="H133" s="146"/>
      <c r="I133" s="146"/>
      <c r="J133" s="146"/>
      <c r="K133" s="147"/>
    </row>
    <row r="134" spans="1:255" x14ac:dyDescent="0.2">
      <c r="A134" s="60"/>
      <c r="B134" s="59"/>
      <c r="C134" s="59"/>
      <c r="D134" s="59"/>
      <c r="E134" s="59"/>
      <c r="F134" s="59"/>
      <c r="G134" s="59"/>
      <c r="H134" s="88">
        <f>R134</f>
        <v>306.92</v>
      </c>
      <c r="I134" s="89"/>
      <c r="J134" s="88">
        <f>S134</f>
        <v>2301.9</v>
      </c>
      <c r="K134" s="90"/>
      <c r="O134" s="18"/>
      <c r="P134" s="18"/>
      <c r="Q134" s="18"/>
      <c r="R134" s="18">
        <f>SUM(T132:T133)</f>
        <v>306.92</v>
      </c>
      <c r="S134" s="18">
        <f>SUM(U132:U133)</f>
        <v>2301.9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306.92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15</v>
      </c>
      <c r="B135" s="67" t="s">
        <v>78</v>
      </c>
      <c r="C135" s="62" t="s">
        <v>93</v>
      </c>
      <c r="D135" s="63" t="s">
        <v>50</v>
      </c>
      <c r="E135" s="64">
        <v>2</v>
      </c>
      <c r="F135" s="65">
        <v>170.87</v>
      </c>
      <c r="G135" s="143"/>
      <c r="H135" s="65">
        <f>Source!AC53</f>
        <v>170.87</v>
      </c>
      <c r="I135" s="65">
        <f>T135</f>
        <v>341.74</v>
      </c>
      <c r="J135" s="143">
        <v>7.5</v>
      </c>
      <c r="K135" s="66">
        <f>U135</f>
        <v>2563.0500000000002</v>
      </c>
      <c r="O135" s="18"/>
      <c r="P135" s="18"/>
      <c r="Q135" s="18"/>
      <c r="R135" s="18"/>
      <c r="S135" s="18"/>
      <c r="T135" s="18">
        <f>ROUND(Source!AC53*Source!AW53*Source!I53,2)</f>
        <v>341.74</v>
      </c>
      <c r="U135" s="18">
        <f>Source!P53</f>
        <v>2563.0500000000002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341.74</v>
      </c>
      <c r="GK135" s="18"/>
      <c r="GL135" s="18"/>
      <c r="GM135" s="18"/>
      <c r="GN135" s="18">
        <f>T135</f>
        <v>341.74</v>
      </c>
      <c r="GO135" s="18"/>
      <c r="GP135" s="18">
        <f>T135</f>
        <v>341.74</v>
      </c>
      <c r="GQ135" s="18">
        <f>T135</f>
        <v>341.74</v>
      </c>
      <c r="GR135" s="18"/>
      <c r="GS135" s="18">
        <f>T135</f>
        <v>341.74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341.74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4"/>
      <c r="B136" s="145" t="s">
        <v>411</v>
      </c>
      <c r="C136" s="145" t="s">
        <v>415</v>
      </c>
      <c r="D136" s="146"/>
      <c r="E136" s="146"/>
      <c r="F136" s="146"/>
      <c r="G136" s="146"/>
      <c r="H136" s="146"/>
      <c r="I136" s="146"/>
      <c r="J136" s="146"/>
      <c r="K136" s="147"/>
    </row>
    <row r="137" spans="1:255" x14ac:dyDescent="0.2">
      <c r="A137" s="60"/>
      <c r="B137" s="59"/>
      <c r="C137" s="59"/>
      <c r="D137" s="59"/>
      <c r="E137" s="59"/>
      <c r="F137" s="59"/>
      <c r="G137" s="59"/>
      <c r="H137" s="88">
        <f>R137</f>
        <v>341.74</v>
      </c>
      <c r="I137" s="89"/>
      <c r="J137" s="88">
        <f>S137</f>
        <v>2563.0500000000002</v>
      </c>
      <c r="K137" s="90"/>
      <c r="O137" s="18"/>
      <c r="P137" s="18"/>
      <c r="Q137" s="18"/>
      <c r="R137" s="18">
        <f>SUM(T135:T136)</f>
        <v>341.74</v>
      </c>
      <c r="S137" s="18">
        <f>SUM(U135:U136)</f>
        <v>2563.0500000000002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341.74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16</v>
      </c>
      <c r="B138" s="67" t="s">
        <v>78</v>
      </c>
      <c r="C138" s="62" t="s">
        <v>96</v>
      </c>
      <c r="D138" s="63" t="s">
        <v>87</v>
      </c>
      <c r="E138" s="64">
        <v>225</v>
      </c>
      <c r="F138" s="65">
        <v>114.67</v>
      </c>
      <c r="G138" s="143"/>
      <c r="H138" s="65">
        <f>Source!AC55</f>
        <v>114.67</v>
      </c>
      <c r="I138" s="65">
        <f>T138</f>
        <v>25800.75</v>
      </c>
      <c r="J138" s="143">
        <v>7.5</v>
      </c>
      <c r="K138" s="66">
        <f>U138</f>
        <v>193505.63</v>
      </c>
      <c r="O138" s="18"/>
      <c r="P138" s="18"/>
      <c r="Q138" s="18"/>
      <c r="R138" s="18"/>
      <c r="S138" s="18"/>
      <c r="T138" s="18">
        <f>ROUND(Source!AC55*Source!AW55*Source!I55,2)</f>
        <v>25800.75</v>
      </c>
      <c r="U138" s="18">
        <f>Source!P55</f>
        <v>193505.63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25800.75</v>
      </c>
      <c r="GK138" s="18"/>
      <c r="GL138" s="18"/>
      <c r="GM138" s="18"/>
      <c r="GN138" s="18">
        <f>T138</f>
        <v>25800.75</v>
      </c>
      <c r="GO138" s="18"/>
      <c r="GP138" s="18">
        <f>T138</f>
        <v>25800.75</v>
      </c>
      <c r="GQ138" s="18">
        <f>T138</f>
        <v>25800.75</v>
      </c>
      <c r="GR138" s="18"/>
      <c r="GS138" s="18">
        <f>T138</f>
        <v>25800.75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25800.75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4"/>
      <c r="B139" s="145" t="s">
        <v>411</v>
      </c>
      <c r="C139" s="145" t="s">
        <v>416</v>
      </c>
      <c r="D139" s="146"/>
      <c r="E139" s="146"/>
      <c r="F139" s="146"/>
      <c r="G139" s="146"/>
      <c r="H139" s="146"/>
      <c r="I139" s="146"/>
      <c r="J139" s="146"/>
      <c r="K139" s="147"/>
    </row>
    <row r="140" spans="1:255" x14ac:dyDescent="0.2">
      <c r="A140" s="60"/>
      <c r="B140" s="59"/>
      <c r="C140" s="59"/>
      <c r="D140" s="59"/>
      <c r="E140" s="59"/>
      <c r="F140" s="59"/>
      <c r="G140" s="59"/>
      <c r="H140" s="88">
        <f>R140</f>
        <v>25800.75</v>
      </c>
      <c r="I140" s="89"/>
      <c r="J140" s="88">
        <f>S140</f>
        <v>193505.63</v>
      </c>
      <c r="K140" s="90"/>
      <c r="O140" s="18"/>
      <c r="P140" s="18"/>
      <c r="Q140" s="18"/>
      <c r="R140" s="18">
        <f>SUM(T138:T139)</f>
        <v>25800.75</v>
      </c>
      <c r="S140" s="18">
        <f>SUM(U138:U139)</f>
        <v>193505.63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25800.75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17</v>
      </c>
      <c r="B141" s="67" t="s">
        <v>78</v>
      </c>
      <c r="C141" s="62" t="s">
        <v>99</v>
      </c>
      <c r="D141" s="63" t="s">
        <v>80</v>
      </c>
      <c r="E141" s="64">
        <v>1272</v>
      </c>
      <c r="F141" s="65">
        <v>1.75</v>
      </c>
      <c r="G141" s="143"/>
      <c r="H141" s="65">
        <f>Source!AC57</f>
        <v>1.75</v>
      </c>
      <c r="I141" s="65">
        <f>T141</f>
        <v>2226</v>
      </c>
      <c r="J141" s="143">
        <v>7.5</v>
      </c>
      <c r="K141" s="66">
        <f>U141</f>
        <v>16695</v>
      </c>
      <c r="O141" s="18"/>
      <c r="P141" s="18"/>
      <c r="Q141" s="18"/>
      <c r="R141" s="18"/>
      <c r="S141" s="18"/>
      <c r="T141" s="18">
        <f>ROUND(Source!AC57*Source!AW57*Source!I57,2)</f>
        <v>2226</v>
      </c>
      <c r="U141" s="18">
        <f>Source!P57</f>
        <v>16695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2226</v>
      </c>
      <c r="GK141" s="18"/>
      <c r="GL141" s="18"/>
      <c r="GM141" s="18"/>
      <c r="GN141" s="18">
        <f>T141</f>
        <v>2226</v>
      </c>
      <c r="GO141" s="18"/>
      <c r="GP141" s="18">
        <f>T141</f>
        <v>2226</v>
      </c>
      <c r="GQ141" s="18">
        <f>T141</f>
        <v>2226</v>
      </c>
      <c r="GR141" s="18"/>
      <c r="GS141" s="18">
        <f>T141</f>
        <v>2226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2226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4"/>
      <c r="B142" s="145" t="s">
        <v>411</v>
      </c>
      <c r="C142" s="145" t="s">
        <v>417</v>
      </c>
      <c r="D142" s="146"/>
      <c r="E142" s="146"/>
      <c r="F142" s="146"/>
      <c r="G142" s="146"/>
      <c r="H142" s="146"/>
      <c r="I142" s="146"/>
      <c r="J142" s="146"/>
      <c r="K142" s="147"/>
    </row>
    <row r="143" spans="1:255" x14ac:dyDescent="0.2">
      <c r="A143" s="60"/>
      <c r="B143" s="59"/>
      <c r="C143" s="59"/>
      <c r="D143" s="59"/>
      <c r="E143" s="59"/>
      <c r="F143" s="59"/>
      <c r="G143" s="59"/>
      <c r="H143" s="88">
        <f>R143</f>
        <v>2226</v>
      </c>
      <c r="I143" s="89"/>
      <c r="J143" s="88">
        <f>S143</f>
        <v>16695</v>
      </c>
      <c r="K143" s="90"/>
      <c r="O143" s="18"/>
      <c r="P143" s="18"/>
      <c r="Q143" s="18"/>
      <c r="R143" s="18">
        <f>SUM(T141:T142)</f>
        <v>2226</v>
      </c>
      <c r="S143" s="18">
        <f>SUM(U141:U142)</f>
        <v>16695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2226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18</v>
      </c>
      <c r="B144" s="67" t="s">
        <v>78</v>
      </c>
      <c r="C144" s="62" t="s">
        <v>102</v>
      </c>
      <c r="D144" s="63" t="s">
        <v>103</v>
      </c>
      <c r="E144" s="64">
        <v>20</v>
      </c>
      <c r="F144" s="65">
        <v>23.73</v>
      </c>
      <c r="G144" s="143"/>
      <c r="H144" s="65">
        <f>Source!AC59</f>
        <v>23.73</v>
      </c>
      <c r="I144" s="65">
        <f>T144</f>
        <v>474.6</v>
      </c>
      <c r="J144" s="143">
        <v>7.5</v>
      </c>
      <c r="K144" s="66">
        <f>U144</f>
        <v>3559.5</v>
      </c>
      <c r="O144" s="18"/>
      <c r="P144" s="18"/>
      <c r="Q144" s="18"/>
      <c r="R144" s="18"/>
      <c r="S144" s="18"/>
      <c r="T144" s="18">
        <f>ROUND(Source!AC59*Source!AW59*Source!I59,2)</f>
        <v>474.6</v>
      </c>
      <c r="U144" s="18">
        <f>Source!P59</f>
        <v>3559.5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474.6</v>
      </c>
      <c r="GK144" s="18"/>
      <c r="GL144" s="18"/>
      <c r="GM144" s="18"/>
      <c r="GN144" s="18">
        <f>T144</f>
        <v>474.6</v>
      </c>
      <c r="GO144" s="18"/>
      <c r="GP144" s="18">
        <f>T144</f>
        <v>474.6</v>
      </c>
      <c r="GQ144" s="18">
        <f>T144</f>
        <v>474.6</v>
      </c>
      <c r="GR144" s="18"/>
      <c r="GS144" s="18">
        <f>T144</f>
        <v>474.6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474.6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4"/>
      <c r="B145" s="145" t="s">
        <v>411</v>
      </c>
      <c r="C145" s="145" t="s">
        <v>418</v>
      </c>
      <c r="D145" s="146"/>
      <c r="E145" s="146"/>
      <c r="F145" s="146"/>
      <c r="G145" s="146"/>
      <c r="H145" s="146"/>
      <c r="I145" s="146"/>
      <c r="J145" s="146"/>
      <c r="K145" s="147"/>
    </row>
    <row r="146" spans="1:255" x14ac:dyDescent="0.2">
      <c r="A146" s="60"/>
      <c r="B146" s="59"/>
      <c r="C146" s="59"/>
      <c r="D146" s="59"/>
      <c r="E146" s="59"/>
      <c r="F146" s="59"/>
      <c r="G146" s="59"/>
      <c r="H146" s="88">
        <f>R146</f>
        <v>474.6</v>
      </c>
      <c r="I146" s="89"/>
      <c r="J146" s="88">
        <f>S146</f>
        <v>3559.5</v>
      </c>
      <c r="K146" s="90"/>
      <c r="O146" s="18"/>
      <c r="P146" s="18"/>
      <c r="Q146" s="18"/>
      <c r="R146" s="18">
        <f>SUM(T144:T145)</f>
        <v>474.6</v>
      </c>
      <c r="S146" s="18">
        <f>SUM(U144:U145)</f>
        <v>3559.5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474.6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19</v>
      </c>
      <c r="B147" s="67" t="s">
        <v>78</v>
      </c>
      <c r="C147" s="62" t="s">
        <v>106</v>
      </c>
      <c r="D147" s="63" t="s">
        <v>107</v>
      </c>
      <c r="E147" s="64">
        <v>2</v>
      </c>
      <c r="F147" s="65">
        <v>79.930000000000007</v>
      </c>
      <c r="G147" s="143"/>
      <c r="H147" s="65">
        <f>Source!AC61</f>
        <v>79.930000000000007</v>
      </c>
      <c r="I147" s="65">
        <f>T147</f>
        <v>159.86000000000001</v>
      </c>
      <c r="J147" s="143">
        <v>7.5</v>
      </c>
      <c r="K147" s="66">
        <f>U147</f>
        <v>1198.95</v>
      </c>
      <c r="O147" s="18"/>
      <c r="P147" s="18"/>
      <c r="Q147" s="18"/>
      <c r="R147" s="18"/>
      <c r="S147" s="18"/>
      <c r="T147" s="18">
        <f>ROUND(Source!AC61*Source!AW61*Source!I61,2)</f>
        <v>159.86000000000001</v>
      </c>
      <c r="U147" s="18">
        <f>Source!P61</f>
        <v>1198.95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159.86000000000001</v>
      </c>
      <c r="GK147" s="18"/>
      <c r="GL147" s="18"/>
      <c r="GM147" s="18"/>
      <c r="GN147" s="18">
        <f>T147</f>
        <v>159.86000000000001</v>
      </c>
      <c r="GO147" s="18"/>
      <c r="GP147" s="18">
        <f>T147</f>
        <v>159.86000000000001</v>
      </c>
      <c r="GQ147" s="18">
        <f>T147</f>
        <v>159.86000000000001</v>
      </c>
      <c r="GR147" s="18"/>
      <c r="GS147" s="18">
        <f>T147</f>
        <v>159.86000000000001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159.86000000000001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4"/>
      <c r="B148" s="145" t="s">
        <v>411</v>
      </c>
      <c r="C148" s="145" t="s">
        <v>419</v>
      </c>
      <c r="D148" s="146"/>
      <c r="E148" s="146"/>
      <c r="F148" s="146"/>
      <c r="G148" s="146"/>
      <c r="H148" s="146"/>
      <c r="I148" s="146"/>
      <c r="J148" s="146"/>
      <c r="K148" s="147"/>
    </row>
    <row r="149" spans="1:255" x14ac:dyDescent="0.2">
      <c r="A149" s="60"/>
      <c r="B149" s="59"/>
      <c r="C149" s="59"/>
      <c r="D149" s="59"/>
      <c r="E149" s="59"/>
      <c r="F149" s="59"/>
      <c r="G149" s="59"/>
      <c r="H149" s="88">
        <f>R149</f>
        <v>159.86000000000001</v>
      </c>
      <c r="I149" s="89"/>
      <c r="J149" s="88">
        <f>S149</f>
        <v>1198.95</v>
      </c>
      <c r="K149" s="90"/>
      <c r="O149" s="18"/>
      <c r="P149" s="18"/>
      <c r="Q149" s="18"/>
      <c r="R149" s="18">
        <f>SUM(T147:T148)</f>
        <v>159.86000000000001</v>
      </c>
      <c r="S149" s="18">
        <f>SUM(U147:U148)</f>
        <v>1198.95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159.86000000000001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20</v>
      </c>
      <c r="B150" s="67" t="s">
        <v>78</v>
      </c>
      <c r="C150" s="62" t="s">
        <v>110</v>
      </c>
      <c r="D150" s="63" t="s">
        <v>80</v>
      </c>
      <c r="E150" s="64">
        <v>7</v>
      </c>
      <c r="F150" s="65">
        <v>31.14</v>
      </c>
      <c r="G150" s="143"/>
      <c r="H150" s="65">
        <f>Source!AC63</f>
        <v>31.14</v>
      </c>
      <c r="I150" s="65">
        <f>T150</f>
        <v>217.98</v>
      </c>
      <c r="J150" s="143">
        <v>7.5</v>
      </c>
      <c r="K150" s="66">
        <f>U150</f>
        <v>1634.85</v>
      </c>
      <c r="O150" s="18"/>
      <c r="P150" s="18"/>
      <c r="Q150" s="18"/>
      <c r="R150" s="18"/>
      <c r="S150" s="18"/>
      <c r="T150" s="18">
        <f>ROUND(Source!AC63*Source!AW63*Source!I63,2)</f>
        <v>217.98</v>
      </c>
      <c r="U150" s="18">
        <f>Source!P63</f>
        <v>1634.85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217.98</v>
      </c>
      <c r="GK150" s="18"/>
      <c r="GL150" s="18"/>
      <c r="GM150" s="18"/>
      <c r="GN150" s="18">
        <f>T150</f>
        <v>217.98</v>
      </c>
      <c r="GO150" s="18"/>
      <c r="GP150" s="18">
        <f>T150</f>
        <v>217.98</v>
      </c>
      <c r="GQ150" s="18">
        <f>T150</f>
        <v>217.98</v>
      </c>
      <c r="GR150" s="18"/>
      <c r="GS150" s="18">
        <f>T150</f>
        <v>217.98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217.98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4"/>
      <c r="B151" s="145" t="s">
        <v>411</v>
      </c>
      <c r="C151" s="145" t="s">
        <v>420</v>
      </c>
      <c r="D151" s="146"/>
      <c r="E151" s="146"/>
      <c r="F151" s="146"/>
      <c r="G151" s="146"/>
      <c r="H151" s="146"/>
      <c r="I151" s="146"/>
      <c r="J151" s="146"/>
      <c r="K151" s="147"/>
    </row>
    <row r="152" spans="1:255" x14ac:dyDescent="0.2">
      <c r="A152" s="60"/>
      <c r="B152" s="59"/>
      <c r="C152" s="59"/>
      <c r="D152" s="59"/>
      <c r="E152" s="59"/>
      <c r="F152" s="59"/>
      <c r="G152" s="59"/>
      <c r="H152" s="88">
        <f>R152</f>
        <v>217.98</v>
      </c>
      <c r="I152" s="89"/>
      <c r="J152" s="88">
        <f>S152</f>
        <v>1634.85</v>
      </c>
      <c r="K152" s="90"/>
      <c r="O152" s="18"/>
      <c r="P152" s="18"/>
      <c r="Q152" s="18"/>
      <c r="R152" s="18">
        <f>SUM(T150:T151)</f>
        <v>217.98</v>
      </c>
      <c r="S152" s="18">
        <f>SUM(U150:U151)</f>
        <v>1634.85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217.98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21</v>
      </c>
      <c r="B153" s="67" t="s">
        <v>78</v>
      </c>
      <c r="C153" s="62" t="s">
        <v>113</v>
      </c>
      <c r="D153" s="63" t="s">
        <v>114</v>
      </c>
      <c r="E153" s="64">
        <v>20</v>
      </c>
      <c r="F153" s="65">
        <v>4.6900000000000004</v>
      </c>
      <c r="G153" s="143"/>
      <c r="H153" s="65">
        <f>Source!AC65</f>
        <v>4.6900000000000004</v>
      </c>
      <c r="I153" s="65">
        <f>T153</f>
        <v>93.8</v>
      </c>
      <c r="J153" s="143">
        <v>7.5</v>
      </c>
      <c r="K153" s="66">
        <f>U153</f>
        <v>703.5</v>
      </c>
      <c r="O153" s="18"/>
      <c r="P153" s="18"/>
      <c r="Q153" s="18"/>
      <c r="R153" s="18"/>
      <c r="S153" s="18"/>
      <c r="T153" s="18">
        <f>ROUND(Source!AC65*Source!AW65*Source!I65,2)</f>
        <v>93.8</v>
      </c>
      <c r="U153" s="18">
        <f>Source!P65</f>
        <v>703.5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93.8</v>
      </c>
      <c r="GK153" s="18"/>
      <c r="GL153" s="18"/>
      <c r="GM153" s="18"/>
      <c r="GN153" s="18">
        <f>T153</f>
        <v>93.8</v>
      </c>
      <c r="GO153" s="18"/>
      <c r="GP153" s="18">
        <f>T153</f>
        <v>93.8</v>
      </c>
      <c r="GQ153" s="18">
        <f>T153</f>
        <v>93.8</v>
      </c>
      <c r="GR153" s="18"/>
      <c r="GS153" s="18">
        <f>T153</f>
        <v>93.8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93.8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4"/>
      <c r="B154" s="145" t="s">
        <v>411</v>
      </c>
      <c r="C154" s="145" t="s">
        <v>421</v>
      </c>
      <c r="D154" s="146"/>
      <c r="E154" s="146"/>
      <c r="F154" s="146"/>
      <c r="G154" s="146"/>
      <c r="H154" s="146"/>
      <c r="I154" s="146"/>
      <c r="J154" s="146"/>
      <c r="K154" s="147"/>
    </row>
    <row r="155" spans="1:255" x14ac:dyDescent="0.2">
      <c r="A155" s="60"/>
      <c r="B155" s="59"/>
      <c r="C155" s="59"/>
      <c r="D155" s="59"/>
      <c r="E155" s="59"/>
      <c r="F155" s="59"/>
      <c r="G155" s="59"/>
      <c r="H155" s="88">
        <f>R155</f>
        <v>93.8</v>
      </c>
      <c r="I155" s="89"/>
      <c r="J155" s="88">
        <f>S155</f>
        <v>703.5</v>
      </c>
      <c r="K155" s="90"/>
      <c r="O155" s="18"/>
      <c r="P155" s="18"/>
      <c r="Q155" s="18"/>
      <c r="R155" s="18">
        <f>SUM(T153:T154)</f>
        <v>93.8</v>
      </c>
      <c r="S155" s="18">
        <f>SUM(U153:U154)</f>
        <v>703.5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93.8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22</v>
      </c>
      <c r="B156" s="67" t="s">
        <v>78</v>
      </c>
      <c r="C156" s="62" t="s">
        <v>117</v>
      </c>
      <c r="D156" s="63" t="s">
        <v>103</v>
      </c>
      <c r="E156" s="64">
        <v>8</v>
      </c>
      <c r="F156" s="65">
        <v>118.03</v>
      </c>
      <c r="G156" s="143"/>
      <c r="H156" s="65">
        <f>Source!AC67</f>
        <v>118.03</v>
      </c>
      <c r="I156" s="65">
        <f>T156</f>
        <v>944.24</v>
      </c>
      <c r="J156" s="143">
        <v>7.5</v>
      </c>
      <c r="K156" s="66">
        <f>U156</f>
        <v>7081.8</v>
      </c>
      <c r="O156" s="18"/>
      <c r="P156" s="18"/>
      <c r="Q156" s="18"/>
      <c r="R156" s="18"/>
      <c r="S156" s="18"/>
      <c r="T156" s="18">
        <f>ROUND(Source!AC67*Source!AW67*Source!I67,2)</f>
        <v>944.24</v>
      </c>
      <c r="U156" s="18">
        <f>Source!P67</f>
        <v>7081.8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944.24</v>
      </c>
      <c r="GK156" s="18"/>
      <c r="GL156" s="18"/>
      <c r="GM156" s="18"/>
      <c r="GN156" s="18">
        <f>T156</f>
        <v>944.24</v>
      </c>
      <c r="GO156" s="18"/>
      <c r="GP156" s="18">
        <f>T156</f>
        <v>944.24</v>
      </c>
      <c r="GQ156" s="18">
        <f>T156</f>
        <v>944.24</v>
      </c>
      <c r="GR156" s="18"/>
      <c r="GS156" s="18">
        <f>T156</f>
        <v>944.24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944.24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4"/>
      <c r="B157" s="145" t="s">
        <v>411</v>
      </c>
      <c r="C157" s="145" t="s">
        <v>422</v>
      </c>
      <c r="D157" s="146"/>
      <c r="E157" s="146"/>
      <c r="F157" s="146"/>
      <c r="G157" s="146"/>
      <c r="H157" s="146"/>
      <c r="I157" s="146"/>
      <c r="J157" s="146"/>
      <c r="K157" s="147"/>
    </row>
    <row r="158" spans="1:255" x14ac:dyDescent="0.2">
      <c r="A158" s="60"/>
      <c r="B158" s="59"/>
      <c r="C158" s="59"/>
      <c r="D158" s="59"/>
      <c r="E158" s="59"/>
      <c r="F158" s="59"/>
      <c r="G158" s="59"/>
      <c r="H158" s="88">
        <f>R158</f>
        <v>944.24</v>
      </c>
      <c r="I158" s="89"/>
      <c r="J158" s="88">
        <f>S158</f>
        <v>7081.8</v>
      </c>
      <c r="K158" s="90"/>
      <c r="O158" s="18"/>
      <c r="P158" s="18"/>
      <c r="Q158" s="18"/>
      <c r="R158" s="18">
        <f>SUM(T156:T157)</f>
        <v>944.24</v>
      </c>
      <c r="S158" s="18">
        <f>SUM(U156:U157)</f>
        <v>7081.8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944.24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1">
        <v>23</v>
      </c>
      <c r="B159" s="67" t="s">
        <v>78</v>
      </c>
      <c r="C159" s="62" t="s">
        <v>120</v>
      </c>
      <c r="D159" s="63" t="s">
        <v>121</v>
      </c>
      <c r="E159" s="64">
        <v>2</v>
      </c>
      <c r="F159" s="65">
        <v>36.159999999999997</v>
      </c>
      <c r="G159" s="143"/>
      <c r="H159" s="65">
        <f>Source!AC69</f>
        <v>36.159999999999997</v>
      </c>
      <c r="I159" s="65">
        <f>T159</f>
        <v>72.319999999999993</v>
      </c>
      <c r="J159" s="143">
        <v>7.5</v>
      </c>
      <c r="K159" s="66">
        <f>U159</f>
        <v>542.4</v>
      </c>
      <c r="O159" s="18"/>
      <c r="P159" s="18"/>
      <c r="Q159" s="18"/>
      <c r="R159" s="18"/>
      <c r="S159" s="18"/>
      <c r="T159" s="18">
        <f>ROUND(Source!AC69*Source!AW69*Source!I69,2)</f>
        <v>72.319999999999993</v>
      </c>
      <c r="U159" s="18">
        <f>Source!P69</f>
        <v>542.4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72.319999999999993</v>
      </c>
      <c r="GK159" s="18"/>
      <c r="GL159" s="18"/>
      <c r="GM159" s="18"/>
      <c r="GN159" s="18">
        <f>T159</f>
        <v>72.319999999999993</v>
      </c>
      <c r="GO159" s="18"/>
      <c r="GP159" s="18">
        <f>T159</f>
        <v>72.319999999999993</v>
      </c>
      <c r="GQ159" s="18">
        <f>T159</f>
        <v>72.319999999999993</v>
      </c>
      <c r="GR159" s="18"/>
      <c r="GS159" s="18">
        <f>T159</f>
        <v>72.319999999999993</v>
      </c>
      <c r="GT159" s="18"/>
      <c r="GU159" s="18"/>
      <c r="GV159" s="18"/>
      <c r="GW159" s="18">
        <f>ROUND(Source!AG69*Source!I69,2)</f>
        <v>0</v>
      </c>
      <c r="GX159" s="18">
        <f>ROUND(Source!AJ69*Source!I69,2)</f>
        <v>0</v>
      </c>
      <c r="GY159" s="18"/>
      <c r="GZ159" s="18"/>
      <c r="HA159" s="18"/>
      <c r="HB159" s="18">
        <f>T159</f>
        <v>72.319999999999993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3.5" thickBot="1" x14ac:dyDescent="0.25">
      <c r="A160" s="144"/>
      <c r="B160" s="145" t="s">
        <v>411</v>
      </c>
      <c r="C160" s="145" t="s">
        <v>423</v>
      </c>
      <c r="D160" s="146"/>
      <c r="E160" s="146"/>
      <c r="F160" s="146"/>
      <c r="G160" s="146"/>
      <c r="H160" s="146"/>
      <c r="I160" s="146"/>
      <c r="J160" s="146"/>
      <c r="K160" s="147"/>
    </row>
    <row r="161" spans="1:255" x14ac:dyDescent="0.2">
      <c r="A161" s="60"/>
      <c r="B161" s="59"/>
      <c r="C161" s="59"/>
      <c r="D161" s="59"/>
      <c r="E161" s="59"/>
      <c r="F161" s="59"/>
      <c r="G161" s="59"/>
      <c r="H161" s="88">
        <f>R161</f>
        <v>72.319999999999993</v>
      </c>
      <c r="I161" s="89"/>
      <c r="J161" s="88">
        <f>S161</f>
        <v>542.4</v>
      </c>
      <c r="K161" s="90"/>
      <c r="O161" s="18"/>
      <c r="P161" s="18"/>
      <c r="Q161" s="18"/>
      <c r="R161" s="18">
        <f>SUM(T159:T160)</f>
        <v>72.319999999999993</v>
      </c>
      <c r="S161" s="18">
        <f>SUM(U159:U160)</f>
        <v>542.4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>
        <f>R161</f>
        <v>72.319999999999993</v>
      </c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61">
        <v>24</v>
      </c>
      <c r="B162" s="67" t="s">
        <v>78</v>
      </c>
      <c r="C162" s="62" t="s">
        <v>124</v>
      </c>
      <c r="D162" s="63" t="s">
        <v>50</v>
      </c>
      <c r="E162" s="64">
        <v>2</v>
      </c>
      <c r="F162" s="65">
        <v>36.159999999999997</v>
      </c>
      <c r="G162" s="143"/>
      <c r="H162" s="65">
        <f>Source!AC71</f>
        <v>36.159999999999997</v>
      </c>
      <c r="I162" s="65">
        <f>T162</f>
        <v>72.319999999999993</v>
      </c>
      <c r="J162" s="143">
        <v>7.5</v>
      </c>
      <c r="K162" s="66">
        <f>U162</f>
        <v>542.4</v>
      </c>
      <c r="O162" s="18"/>
      <c r="P162" s="18"/>
      <c r="Q162" s="18"/>
      <c r="R162" s="18"/>
      <c r="S162" s="18"/>
      <c r="T162" s="18">
        <f>ROUND(Source!AC71*Source!AW71*Source!I71,2)</f>
        <v>72.319999999999993</v>
      </c>
      <c r="U162" s="18">
        <f>Source!P71</f>
        <v>542.4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72.319999999999993</v>
      </c>
      <c r="GK162" s="18"/>
      <c r="GL162" s="18"/>
      <c r="GM162" s="18"/>
      <c r="GN162" s="18">
        <f>T162</f>
        <v>72.319999999999993</v>
      </c>
      <c r="GO162" s="18"/>
      <c r="GP162" s="18">
        <f>T162</f>
        <v>72.319999999999993</v>
      </c>
      <c r="GQ162" s="18">
        <f>T162</f>
        <v>72.319999999999993</v>
      </c>
      <c r="GR162" s="18"/>
      <c r="GS162" s="18">
        <f>T162</f>
        <v>72.319999999999993</v>
      </c>
      <c r="GT162" s="18"/>
      <c r="GU162" s="18"/>
      <c r="GV162" s="18"/>
      <c r="GW162" s="18">
        <f>ROUND(Source!AG71*Source!I71,2)</f>
        <v>0</v>
      </c>
      <c r="GX162" s="18">
        <f>ROUND(Source!AJ71*Source!I71,2)</f>
        <v>0</v>
      </c>
      <c r="GY162" s="18"/>
      <c r="GZ162" s="18"/>
      <c r="HA162" s="18"/>
      <c r="HB162" s="18">
        <f>T162</f>
        <v>72.319999999999993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3.5" thickBot="1" x14ac:dyDescent="0.25">
      <c r="A163" s="144"/>
      <c r="B163" s="145" t="s">
        <v>411</v>
      </c>
      <c r="C163" s="145" t="s">
        <v>423</v>
      </c>
      <c r="D163" s="146"/>
      <c r="E163" s="146"/>
      <c r="F163" s="146"/>
      <c r="G163" s="146"/>
      <c r="H163" s="146"/>
      <c r="I163" s="146"/>
      <c r="J163" s="146"/>
      <c r="K163" s="147"/>
    </row>
    <row r="164" spans="1:255" ht="13.5" thickBot="1" x14ac:dyDescent="0.25">
      <c r="A164" s="60"/>
      <c r="B164" s="59"/>
      <c r="C164" s="59"/>
      <c r="D164" s="59"/>
      <c r="E164" s="59"/>
      <c r="F164" s="59"/>
      <c r="G164" s="59"/>
      <c r="H164" s="88">
        <f>R164</f>
        <v>72.319999999999993</v>
      </c>
      <c r="I164" s="89"/>
      <c r="J164" s="88">
        <f>S164</f>
        <v>542.4</v>
      </c>
      <c r="K164" s="90"/>
      <c r="O164" s="18"/>
      <c r="P164" s="18"/>
      <c r="Q164" s="18"/>
      <c r="R164" s="18">
        <f>SUM(T162:T163)</f>
        <v>72.319999999999993</v>
      </c>
      <c r="S164" s="18">
        <f>SUM(U162:U163)</f>
        <v>542.4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>
        <f>R164</f>
        <v>72.319999999999993</v>
      </c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148"/>
      <c r="B165" s="148"/>
      <c r="C165" s="75" t="s">
        <v>424</v>
      </c>
      <c r="D165" s="75"/>
      <c r="E165" s="75"/>
      <c r="F165" s="75"/>
      <c r="G165" s="75"/>
      <c r="H165" s="87">
        <f>FM165</f>
        <v>52748.810000000005</v>
      </c>
      <c r="I165" s="87"/>
      <c r="J165" s="87">
        <f>DP165</f>
        <v>496805.49</v>
      </c>
      <c r="K165" s="87"/>
      <c r="P165" s="18">
        <f>SUM(R46:R164)</f>
        <v>52748.810000000005</v>
      </c>
      <c r="Q165" s="18">
        <f>SUM(S46:S164)</f>
        <v>496805.49000000005</v>
      </c>
      <c r="R165" s="18"/>
      <c r="S165" s="18"/>
      <c r="T165" s="18"/>
      <c r="U165" s="18"/>
      <c r="V165" s="18"/>
      <c r="W165" s="18"/>
      <c r="X165" s="18"/>
      <c r="Y165" s="18">
        <v>513</v>
      </c>
      <c r="Z165" s="18" t="s">
        <v>425</v>
      </c>
      <c r="AA165" s="18"/>
      <c r="AB165" s="18" t="s">
        <v>375</v>
      </c>
      <c r="AC165" s="18" t="str">
        <f>Source!G79</f>
        <v>Новая локальная смета</v>
      </c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>
        <f>Source!DM79</f>
        <v>137.03</v>
      </c>
      <c r="CX165" s="18">
        <f>Source!DN79</f>
        <v>59.613200000000006</v>
      </c>
      <c r="CY165" s="18">
        <f>Source!DG79</f>
        <v>444621.02</v>
      </c>
      <c r="CZ165" s="18">
        <f>Source!DK79</f>
        <v>25026.639999999999</v>
      </c>
      <c r="DA165" s="18">
        <f>Source!DI79</f>
        <v>149945.75</v>
      </c>
      <c r="DB165" s="18">
        <f>Source!DJ79</f>
        <v>14480.24</v>
      </c>
      <c r="DC165" s="18">
        <f>Source!DH79</f>
        <v>269648.63</v>
      </c>
      <c r="DD165" s="18">
        <f>Source!EG79</f>
        <v>0</v>
      </c>
      <c r="DE165" s="18">
        <f>Source!EN79</f>
        <v>269648.63</v>
      </c>
      <c r="DF165" s="18">
        <f>Source!EO79</f>
        <v>269648.63</v>
      </c>
      <c r="DG165" s="18">
        <f>Source!EP79</f>
        <v>0</v>
      </c>
      <c r="DH165" s="18">
        <f>Source!EQ79</f>
        <v>269648.63</v>
      </c>
      <c r="DI165" s="18">
        <f>Source!EH79</f>
        <v>0</v>
      </c>
      <c r="DJ165" s="18">
        <f>Source!EI79</f>
        <v>0</v>
      </c>
      <c r="DK165" s="18">
        <f>Source!ER79</f>
        <v>0</v>
      </c>
      <c r="DL165" s="18">
        <f>Source!DL79</f>
        <v>0</v>
      </c>
      <c r="DM165" s="18">
        <f>Source!DO79</f>
        <v>0</v>
      </c>
      <c r="DN165" s="18">
        <f>Source!DP79</f>
        <v>32260.19</v>
      </c>
      <c r="DO165" s="18">
        <f>Source!DQ79</f>
        <v>19924.28</v>
      </c>
      <c r="DP165" s="18">
        <f>Source!EJ79</f>
        <v>496805.49</v>
      </c>
      <c r="DQ165" s="18">
        <f>Source!EK79</f>
        <v>425061.88</v>
      </c>
      <c r="DR165" s="18">
        <f>Source!EL79</f>
        <v>69118.16</v>
      </c>
      <c r="DS165" s="18">
        <f>Source!EH79</f>
        <v>0</v>
      </c>
      <c r="DT165" s="18">
        <f>Source!EM79</f>
        <v>2625.45</v>
      </c>
      <c r="DU165" s="18">
        <f>Source!EK79+Source!EL79</f>
        <v>494180.04000000004</v>
      </c>
      <c r="DV165" s="18"/>
      <c r="DW165" s="18">
        <f>Source!ES79</f>
        <v>0</v>
      </c>
      <c r="DX165" s="18">
        <f>Source!ET79</f>
        <v>0</v>
      </c>
      <c r="DY165" s="18">
        <f>Source!EU79</f>
        <v>0</v>
      </c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>
        <f>Source!DM79</f>
        <v>137.03</v>
      </c>
      <c r="EU165" s="18">
        <f>Source!DN79</f>
        <v>59.613200000000006</v>
      </c>
      <c r="EV165" s="18">
        <f t="shared" ref="EV165:FQ165" si="0">SUM(GJ46:GJ164)</f>
        <v>49316.480000000003</v>
      </c>
      <c r="EW165" s="18">
        <f t="shared" si="0"/>
        <v>1367.58</v>
      </c>
      <c r="EX165" s="18">
        <f t="shared" si="0"/>
        <v>11995.66</v>
      </c>
      <c r="EY165" s="18">
        <f t="shared" si="0"/>
        <v>791.27999999999986</v>
      </c>
      <c r="EZ165" s="18">
        <f t="shared" si="0"/>
        <v>35953.24</v>
      </c>
      <c r="FA165" s="18">
        <f t="shared" si="0"/>
        <v>0</v>
      </c>
      <c r="FB165" s="18">
        <f t="shared" si="0"/>
        <v>35953.24</v>
      </c>
      <c r="FC165" s="18">
        <f t="shared" si="0"/>
        <v>35953.24</v>
      </c>
      <c r="FD165" s="18">
        <f t="shared" si="0"/>
        <v>0</v>
      </c>
      <c r="FE165" s="18">
        <f t="shared" si="0"/>
        <v>35953.24</v>
      </c>
      <c r="FF165" s="18">
        <f t="shared" si="0"/>
        <v>0</v>
      </c>
      <c r="FG165" s="18">
        <f t="shared" si="0"/>
        <v>0</v>
      </c>
      <c r="FH165" s="18">
        <f t="shared" si="0"/>
        <v>0</v>
      </c>
      <c r="FI165" s="18">
        <f t="shared" si="0"/>
        <v>0</v>
      </c>
      <c r="FJ165" s="18">
        <f t="shared" si="0"/>
        <v>0</v>
      </c>
      <c r="FK165" s="18">
        <f t="shared" si="0"/>
        <v>2071.3600000000006</v>
      </c>
      <c r="FL165" s="18">
        <f t="shared" si="0"/>
        <v>1360.97</v>
      </c>
      <c r="FM165" s="18">
        <f t="shared" si="0"/>
        <v>52748.810000000005</v>
      </c>
      <c r="FN165" s="18">
        <f t="shared" si="0"/>
        <v>47648.73</v>
      </c>
      <c r="FO165" s="18">
        <f t="shared" si="0"/>
        <v>4942.8000000000011</v>
      </c>
      <c r="FP165" s="18">
        <f t="shared" si="0"/>
        <v>0</v>
      </c>
      <c r="FQ165" s="18">
        <f t="shared" si="0"/>
        <v>157.28</v>
      </c>
      <c r="FR165" s="18">
        <f>FN165+FO165</f>
        <v>52591.530000000006</v>
      </c>
      <c r="FS165" s="18">
        <f>SUM(HG46:HG164)</f>
        <v>0</v>
      </c>
      <c r="FT165" s="18">
        <f>SUM(HH46:HH164)</f>
        <v>0</v>
      </c>
      <c r="FU165" s="18">
        <f>SUM(HI46:HI164)</f>
        <v>0</v>
      </c>
      <c r="FV165" s="18">
        <f>SUM(HJ46:HJ164)</f>
        <v>0</v>
      </c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x14ac:dyDescent="0.2">
      <c r="A166" s="126"/>
      <c r="B166" s="126"/>
      <c r="C166" s="126"/>
      <c r="D166" s="126"/>
      <c r="E166" s="126"/>
      <c r="F166" s="126"/>
      <c r="G166" s="126"/>
      <c r="H166" s="149"/>
      <c r="I166" s="149"/>
      <c r="J166" s="149"/>
      <c r="K166" s="149"/>
    </row>
    <row r="167" spans="1:255" x14ac:dyDescent="0.2">
      <c r="A167" s="126"/>
      <c r="B167" s="126"/>
      <c r="C167" s="19" t="s">
        <v>131</v>
      </c>
      <c r="D167" s="19"/>
      <c r="E167" s="19"/>
      <c r="F167" s="19"/>
      <c r="G167" s="19"/>
      <c r="H167" s="85">
        <f>EV165</f>
        <v>49316.480000000003</v>
      </c>
      <c r="I167" s="85"/>
      <c r="J167" s="85">
        <f>CY165</f>
        <v>444621.02</v>
      </c>
      <c r="K167" s="150"/>
    </row>
    <row r="168" spans="1:255" x14ac:dyDescent="0.2">
      <c r="A168" s="126"/>
      <c r="B168" s="126"/>
      <c r="C168" s="19" t="s">
        <v>428</v>
      </c>
      <c r="D168" s="19"/>
      <c r="E168" s="19"/>
      <c r="F168" s="19"/>
      <c r="G168" s="19"/>
      <c r="H168" s="86"/>
      <c r="I168" s="86"/>
      <c r="J168" s="86"/>
      <c r="K168" s="149"/>
    </row>
    <row r="169" spans="1:255" x14ac:dyDescent="0.2">
      <c r="A169" s="126"/>
      <c r="B169" s="126"/>
      <c r="C169" s="19" t="s">
        <v>429</v>
      </c>
      <c r="D169" s="19"/>
      <c r="E169" s="19"/>
      <c r="F169" s="19"/>
      <c r="G169" s="19"/>
      <c r="H169" s="85">
        <f>EW165</f>
        <v>1367.58</v>
      </c>
      <c r="I169" s="85"/>
      <c r="J169" s="85">
        <f>CZ165</f>
        <v>25026.639999999999</v>
      </c>
      <c r="K169" s="150"/>
    </row>
    <row r="170" spans="1:255" x14ac:dyDescent="0.2">
      <c r="A170" s="126"/>
      <c r="B170" s="126"/>
      <c r="C170" s="19" t="s">
        <v>430</v>
      </c>
      <c r="D170" s="19"/>
      <c r="E170" s="19"/>
      <c r="F170" s="19"/>
      <c r="G170" s="19"/>
      <c r="H170" s="85">
        <f>EX165</f>
        <v>11995.66</v>
      </c>
      <c r="I170" s="85"/>
      <c r="J170" s="85">
        <f>DA165</f>
        <v>149945.75</v>
      </c>
      <c r="K170" s="150"/>
    </row>
    <row r="171" spans="1:255" x14ac:dyDescent="0.2">
      <c r="A171" s="126"/>
      <c r="B171" s="126"/>
      <c r="C171" s="19" t="s">
        <v>431</v>
      </c>
      <c r="D171" s="19"/>
      <c r="E171" s="19"/>
      <c r="F171" s="19"/>
      <c r="G171" s="19"/>
      <c r="H171" s="85">
        <f>EZ165</f>
        <v>35953.24</v>
      </c>
      <c r="I171" s="85"/>
      <c r="J171" s="85">
        <f>DC165</f>
        <v>269648.63</v>
      </c>
      <c r="K171" s="150"/>
    </row>
    <row r="172" spans="1:255" x14ac:dyDescent="0.2">
      <c r="A172" s="126"/>
      <c r="B172" s="126"/>
      <c r="C172" s="19"/>
      <c r="D172" s="19"/>
      <c r="E172" s="19"/>
      <c r="F172" s="19"/>
      <c r="G172" s="19"/>
      <c r="H172" s="86"/>
      <c r="I172" s="86"/>
      <c r="J172" s="86"/>
      <c r="K172" s="149"/>
    </row>
    <row r="173" spans="1:255" x14ac:dyDescent="0.2">
      <c r="A173" s="126"/>
      <c r="B173" s="126"/>
      <c r="C173" s="19" t="s">
        <v>432</v>
      </c>
      <c r="D173" s="19"/>
      <c r="E173" s="19"/>
      <c r="F173" s="19"/>
      <c r="G173" s="19"/>
      <c r="H173" s="85">
        <f>FK165</f>
        <v>2071.3600000000006</v>
      </c>
      <c r="I173" s="85"/>
      <c r="J173" s="85">
        <f>DN165</f>
        <v>32260.19</v>
      </c>
      <c r="K173" s="150"/>
    </row>
    <row r="174" spans="1:255" x14ac:dyDescent="0.2">
      <c r="A174" s="126"/>
      <c r="B174" s="126"/>
      <c r="C174" s="19" t="s">
        <v>433</v>
      </c>
      <c r="D174" s="19"/>
      <c r="E174" s="19"/>
      <c r="F174" s="19"/>
      <c r="G174" s="19"/>
      <c r="H174" s="85">
        <f>FL165</f>
        <v>1360.97</v>
      </c>
      <c r="I174" s="85"/>
      <c r="J174" s="85">
        <f>DO165</f>
        <v>19924.28</v>
      </c>
      <c r="K174" s="150"/>
    </row>
    <row r="175" spans="1:255" x14ac:dyDescent="0.2">
      <c r="A175" s="126"/>
      <c r="B175" s="126"/>
      <c r="C175" s="19" t="s">
        <v>434</v>
      </c>
      <c r="D175" s="19"/>
      <c r="E175" s="19"/>
      <c r="F175" s="19"/>
      <c r="G175" s="19"/>
      <c r="H175" s="85">
        <f>FM165</f>
        <v>52748.810000000005</v>
      </c>
      <c r="I175" s="85"/>
      <c r="J175" s="85">
        <f>DP165</f>
        <v>496805.49</v>
      </c>
      <c r="K175" s="150"/>
    </row>
    <row r="176" spans="1:255" x14ac:dyDescent="0.2">
      <c r="A176" s="126"/>
      <c r="B176" s="126"/>
      <c r="C176" s="19" t="s">
        <v>435</v>
      </c>
      <c r="D176" s="19"/>
      <c r="E176" s="19"/>
      <c r="F176" s="19"/>
      <c r="G176" s="19"/>
      <c r="H176" s="86"/>
      <c r="I176" s="86"/>
      <c r="J176" s="86"/>
      <c r="K176" s="149"/>
    </row>
    <row r="177" spans="1:255" x14ac:dyDescent="0.2">
      <c r="A177" s="126"/>
      <c r="B177" s="126"/>
      <c r="C177" s="19" t="s">
        <v>436</v>
      </c>
      <c r="D177" s="19"/>
      <c r="E177" s="19"/>
      <c r="F177" s="19"/>
      <c r="G177" s="19"/>
      <c r="H177" s="85">
        <f>FN165</f>
        <v>47648.73</v>
      </c>
      <c r="I177" s="85"/>
      <c r="J177" s="85">
        <f>DQ165</f>
        <v>425061.88</v>
      </c>
      <c r="K177" s="150"/>
    </row>
    <row r="178" spans="1:255" x14ac:dyDescent="0.2">
      <c r="A178" s="126"/>
      <c r="B178" s="126"/>
      <c r="C178" s="19" t="s">
        <v>437</v>
      </c>
      <c r="D178" s="19"/>
      <c r="E178" s="19"/>
      <c r="F178" s="19"/>
      <c r="G178" s="19"/>
      <c r="H178" s="85">
        <f>FO165</f>
        <v>4942.8000000000011</v>
      </c>
      <c r="I178" s="85"/>
      <c r="J178" s="85">
        <f>DR165</f>
        <v>69118.16</v>
      </c>
      <c r="K178" s="150"/>
    </row>
    <row r="179" spans="1:255" hidden="1" x14ac:dyDescent="0.2">
      <c r="A179" s="126"/>
      <c r="B179" s="126"/>
      <c r="C179" s="19" t="s">
        <v>438</v>
      </c>
      <c r="D179" s="19"/>
      <c r="E179" s="19"/>
      <c r="F179" s="19"/>
      <c r="G179" s="19"/>
      <c r="H179" s="85">
        <f>FP165</f>
        <v>0</v>
      </c>
      <c r="I179" s="85"/>
      <c r="J179" s="85">
        <f>DS165</f>
        <v>0</v>
      </c>
      <c r="K179" s="150"/>
    </row>
    <row r="180" spans="1:255" x14ac:dyDescent="0.2">
      <c r="A180" s="126"/>
      <c r="B180" s="126"/>
      <c r="C180" s="19" t="s">
        <v>439</v>
      </c>
      <c r="D180" s="19"/>
      <c r="E180" s="19"/>
      <c r="F180" s="19"/>
      <c r="G180" s="19"/>
      <c r="H180" s="85">
        <f>FQ165</f>
        <v>157.28</v>
      </c>
      <c r="I180" s="85"/>
      <c r="J180" s="85">
        <f>DT165</f>
        <v>2625.45</v>
      </c>
      <c r="K180" s="150"/>
    </row>
    <row r="181" spans="1:255" x14ac:dyDescent="0.2">
      <c r="A181" s="126"/>
      <c r="B181" s="126"/>
      <c r="C181" s="19"/>
      <c r="D181" s="19"/>
      <c r="E181" s="19"/>
      <c r="F181" s="19"/>
      <c r="G181" s="19"/>
      <c r="H181" s="86"/>
      <c r="I181" s="86"/>
      <c r="J181" s="86"/>
      <c r="K181" s="149"/>
    </row>
    <row r="182" spans="1:255" x14ac:dyDescent="0.2">
      <c r="A182" s="126"/>
      <c r="B182" s="126"/>
      <c r="C182" s="19" t="s">
        <v>440</v>
      </c>
      <c r="D182" s="19"/>
      <c r="E182" s="19"/>
      <c r="F182" s="19"/>
      <c r="G182" s="19"/>
      <c r="H182" s="85">
        <f>H175</f>
        <v>52748.810000000005</v>
      </c>
      <c r="I182" s="85"/>
      <c r="J182" s="85">
        <f>J175</f>
        <v>496805.49</v>
      </c>
      <c r="K182" s="150"/>
    </row>
    <row r="183" spans="1:255" hidden="1" x14ac:dyDescent="0.2">
      <c r="A183" s="126"/>
      <c r="B183" s="126"/>
      <c r="C183" s="19" t="s">
        <v>441</v>
      </c>
      <c r="D183" s="19"/>
      <c r="E183" s="76">
        <v>18</v>
      </c>
      <c r="F183" s="77" t="s">
        <v>397</v>
      </c>
      <c r="G183" s="19"/>
      <c r="H183" s="19"/>
      <c r="I183" s="19"/>
      <c r="J183" s="85">
        <f>ROUND(J182*E183/100,2)</f>
        <v>89424.99</v>
      </c>
      <c r="K183" s="151"/>
    </row>
    <row r="184" spans="1:255" hidden="1" x14ac:dyDescent="0.2">
      <c r="A184" s="126"/>
      <c r="B184" s="126"/>
      <c r="C184" s="19" t="s">
        <v>442</v>
      </c>
      <c r="D184" s="19"/>
      <c r="E184" s="19"/>
      <c r="F184" s="19"/>
      <c r="G184" s="19"/>
      <c r="H184" s="19"/>
      <c r="I184" s="19"/>
      <c r="J184" s="85">
        <f>J183+J182</f>
        <v>586230.48</v>
      </c>
      <c r="K184" s="150"/>
    </row>
    <row r="185" spans="1:255" x14ac:dyDescent="0.2">
      <c r="A185" s="126"/>
      <c r="B185" s="126"/>
      <c r="C185" s="19"/>
      <c r="D185" s="19"/>
      <c r="E185" s="19"/>
      <c r="F185" s="19"/>
      <c r="G185" s="19"/>
      <c r="H185" s="19"/>
      <c r="I185" s="19"/>
      <c r="J185" s="86"/>
      <c r="K185" s="149"/>
    </row>
    <row r="186" spans="1:255" hidden="1" outlineLevel="1" x14ac:dyDescent="0.2">
      <c r="A186" s="126"/>
      <c r="B186" s="126"/>
      <c r="C186" s="19"/>
      <c r="D186" s="19"/>
      <c r="E186" s="19"/>
      <c r="F186" s="19"/>
      <c r="G186" s="19"/>
      <c r="H186" s="19"/>
      <c r="I186" s="19"/>
      <c r="J186" s="19"/>
      <c r="K186" s="126"/>
    </row>
    <row r="187" spans="1:255" hidden="1" outlineLevel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</row>
    <row r="188" spans="1:255" hidden="1" outlineLevel="1" x14ac:dyDescent="0.2">
      <c r="A188" s="78" t="s">
        <v>443</v>
      </c>
      <c r="B188" s="78"/>
      <c r="C188" s="84"/>
      <c r="D188" s="84"/>
      <c r="E188" s="84"/>
      <c r="F188" s="84"/>
      <c r="G188" s="79"/>
      <c r="H188" s="79"/>
      <c r="I188" s="84"/>
      <c r="J188" s="84"/>
      <c r="K188" s="126"/>
      <c r="BY188" s="80">
        <f>C188</f>
        <v>0</v>
      </c>
      <c r="BZ188" s="80">
        <f>I188</f>
        <v>0</v>
      </c>
      <c r="IU188" s="18"/>
    </row>
    <row r="189" spans="1:255" s="82" customFormat="1" ht="11.25" hidden="1" outlineLevel="1" x14ac:dyDescent="0.2">
      <c r="A189" s="81"/>
      <c r="B189" s="81"/>
      <c r="C189" s="83" t="s">
        <v>444</v>
      </c>
      <c r="D189" s="83"/>
      <c r="E189" s="83"/>
      <c r="F189" s="83"/>
      <c r="G189" s="83"/>
      <c r="H189" s="83"/>
      <c r="I189" s="83" t="s">
        <v>445</v>
      </c>
      <c r="J189" s="83"/>
    </row>
    <row r="190" spans="1:255" hidden="1" outlineLevel="1" x14ac:dyDescent="0.2">
      <c r="A190" s="152"/>
      <c r="B190" s="152"/>
      <c r="C190" s="152"/>
      <c r="D190" s="152"/>
      <c r="E190" s="152"/>
      <c r="F190" s="152"/>
      <c r="G190" s="153" t="s">
        <v>446</v>
      </c>
      <c r="H190" s="152"/>
      <c r="I190" s="152"/>
      <c r="J190" s="152"/>
      <c r="K190" s="126"/>
    </row>
    <row r="191" spans="1:255" hidden="1" outlineLevel="1" x14ac:dyDescent="0.2">
      <c r="A191" s="78" t="s">
        <v>447</v>
      </c>
      <c r="B191" s="78"/>
      <c r="C191" s="84"/>
      <c r="D191" s="84"/>
      <c r="E191" s="84"/>
      <c r="F191" s="84"/>
      <c r="G191" s="79"/>
      <c r="H191" s="79"/>
      <c r="I191" s="84"/>
      <c r="J191" s="84"/>
      <c r="K191" s="126"/>
      <c r="BY191" s="80">
        <f>C191</f>
        <v>0</v>
      </c>
      <c r="BZ191" s="80">
        <f>I191</f>
        <v>0</v>
      </c>
      <c r="IU191" s="18"/>
    </row>
    <row r="192" spans="1:255" s="82" customFormat="1" ht="11.25" hidden="1" outlineLevel="1" x14ac:dyDescent="0.2">
      <c r="A192" s="81"/>
      <c r="B192" s="81"/>
      <c r="C192" s="83" t="s">
        <v>444</v>
      </c>
      <c r="D192" s="83"/>
      <c r="E192" s="83"/>
      <c r="F192" s="83"/>
      <c r="G192" s="83"/>
      <c r="H192" s="83"/>
      <c r="I192" s="83" t="s">
        <v>445</v>
      </c>
      <c r="J192" s="83"/>
    </row>
    <row r="193" spans="1:255" hidden="1" outlineLevel="1" x14ac:dyDescent="0.2">
      <c r="A193" s="152"/>
      <c r="B193" s="152"/>
      <c r="C193" s="152"/>
      <c r="D193" s="152"/>
      <c r="E193" s="152"/>
      <c r="F193" s="152"/>
      <c r="G193" s="153" t="s">
        <v>446</v>
      </c>
      <c r="H193" s="152"/>
      <c r="I193" s="152"/>
      <c r="J193" s="152"/>
      <c r="K193" s="126"/>
    </row>
    <row r="194" spans="1:255" collapsed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</row>
    <row r="195" spans="1:255" outlineLevel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</row>
    <row r="196" spans="1:255" outlineLevel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</row>
    <row r="197" spans="1:255" outlineLevel="1" x14ac:dyDescent="0.2">
      <c r="A197" s="78" t="s">
        <v>448</v>
      </c>
      <c r="B197" s="78"/>
      <c r="C197" s="84"/>
      <c r="D197" s="84"/>
      <c r="E197" s="84"/>
      <c r="F197" s="84"/>
      <c r="G197" s="79"/>
      <c r="H197" s="79"/>
      <c r="I197" s="84"/>
      <c r="J197" s="84"/>
      <c r="K197" s="126"/>
      <c r="BY197" s="80">
        <f>C197</f>
        <v>0</v>
      </c>
      <c r="BZ197" s="80">
        <f>I197</f>
        <v>0</v>
      </c>
      <c r="IU197" s="18"/>
    </row>
    <row r="198" spans="1:255" s="82" customFormat="1" ht="11.25" outlineLevel="1" x14ac:dyDescent="0.2">
      <c r="A198" s="81"/>
      <c r="B198" s="81"/>
      <c r="C198" s="83" t="s">
        <v>444</v>
      </c>
      <c r="D198" s="83"/>
      <c r="E198" s="83"/>
      <c r="F198" s="83"/>
      <c r="G198" s="83"/>
      <c r="H198" s="83"/>
      <c r="I198" s="83" t="s">
        <v>445</v>
      </c>
      <c r="J198" s="83"/>
    </row>
    <row r="199" spans="1:255" outlineLevel="1" x14ac:dyDescent="0.2">
      <c r="A199" s="152"/>
      <c r="B199" s="152"/>
      <c r="C199" s="152"/>
      <c r="D199" s="152"/>
      <c r="E199" s="152"/>
      <c r="F199" s="152"/>
      <c r="G199" s="153" t="s">
        <v>446</v>
      </c>
      <c r="H199" s="152"/>
      <c r="I199" s="152"/>
      <c r="J199" s="152"/>
      <c r="K199" s="126"/>
    </row>
    <row r="200" spans="1:255" outlineLevel="1" x14ac:dyDescent="0.2">
      <c r="A200" s="78" t="s">
        <v>449</v>
      </c>
      <c r="B200" s="78"/>
      <c r="C200" s="84"/>
      <c r="D200" s="84"/>
      <c r="E200" s="84"/>
      <c r="F200" s="84"/>
      <c r="G200" s="79"/>
      <c r="H200" s="79"/>
      <c r="I200" s="84"/>
      <c r="J200" s="84"/>
      <c r="K200" s="126"/>
      <c r="BY200" s="80">
        <f>C200</f>
        <v>0</v>
      </c>
      <c r="BZ200" s="80">
        <f>I200</f>
        <v>0</v>
      </c>
      <c r="IU200" s="18"/>
    </row>
    <row r="201" spans="1:255" s="82" customFormat="1" ht="11.25" outlineLevel="1" x14ac:dyDescent="0.2">
      <c r="A201" s="81"/>
      <c r="B201" s="81"/>
      <c r="C201" s="83" t="s">
        <v>444</v>
      </c>
      <c r="D201" s="83"/>
      <c r="E201" s="83"/>
      <c r="F201" s="83"/>
      <c r="G201" s="83"/>
      <c r="H201" s="83"/>
      <c r="I201" s="83" t="s">
        <v>445</v>
      </c>
      <c r="J201" s="83"/>
    </row>
    <row r="202" spans="1:255" outlineLevel="1" x14ac:dyDescent="0.2">
      <c r="A202" s="152"/>
      <c r="B202" s="152"/>
      <c r="C202" s="152"/>
      <c r="D202" s="152"/>
      <c r="E202" s="152"/>
      <c r="F202" s="152"/>
      <c r="G202" s="153" t="s">
        <v>446</v>
      </c>
      <c r="H202" s="152"/>
      <c r="I202" s="152"/>
      <c r="J202" s="152"/>
      <c r="K202" s="126"/>
    </row>
    <row r="203" spans="1:255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</row>
    <row r="204" spans="1:255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Y204" s="18">
        <v>999</v>
      </c>
      <c r="Z204" s="18" t="s">
        <v>450</v>
      </c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</row>
  </sheetData>
  <mergeCells count="15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5:I105"/>
    <mergeCell ref="J105:K105"/>
    <mergeCell ref="H111:I111"/>
    <mergeCell ref="J111:K111"/>
    <mergeCell ref="H74:I74"/>
    <mergeCell ref="J74:K74"/>
    <mergeCell ref="H82:I82"/>
    <mergeCell ref="J82:K82"/>
    <mergeCell ref="H90:I90"/>
    <mergeCell ref="J90:K90"/>
    <mergeCell ref="H131:I131"/>
    <mergeCell ref="J131:K131"/>
    <mergeCell ref="H134:I134"/>
    <mergeCell ref="J134:K134"/>
    <mergeCell ref="H137:I137"/>
    <mergeCell ref="J137:K137"/>
    <mergeCell ref="H119:I119"/>
    <mergeCell ref="J119:K119"/>
    <mergeCell ref="H125:I125"/>
    <mergeCell ref="J125:K125"/>
    <mergeCell ref="H128:I128"/>
    <mergeCell ref="J128:K128"/>
    <mergeCell ref="H149:I149"/>
    <mergeCell ref="J149:K149"/>
    <mergeCell ref="H152:I152"/>
    <mergeCell ref="J152:K152"/>
    <mergeCell ref="H155:I155"/>
    <mergeCell ref="J155:K155"/>
    <mergeCell ref="H140:I140"/>
    <mergeCell ref="J140:K140"/>
    <mergeCell ref="H143:I143"/>
    <mergeCell ref="J143:K143"/>
    <mergeCell ref="H146:I146"/>
    <mergeCell ref="J146:K146"/>
    <mergeCell ref="H165:I165"/>
    <mergeCell ref="J165:K165"/>
    <mergeCell ref="H166:I166"/>
    <mergeCell ref="J166:K166"/>
    <mergeCell ref="H167:I167"/>
    <mergeCell ref="J167:K167"/>
    <mergeCell ref="H158:I158"/>
    <mergeCell ref="J158:K158"/>
    <mergeCell ref="H161:I161"/>
    <mergeCell ref="J161:K161"/>
    <mergeCell ref="H164:I164"/>
    <mergeCell ref="J164:K164"/>
    <mergeCell ref="H171:I171"/>
    <mergeCell ref="J171:K171"/>
    <mergeCell ref="H172:I172"/>
    <mergeCell ref="J172:K172"/>
    <mergeCell ref="H173:I173"/>
    <mergeCell ref="J173:K173"/>
    <mergeCell ref="H168:I168"/>
    <mergeCell ref="J168:K168"/>
    <mergeCell ref="H169:I169"/>
    <mergeCell ref="J169:K169"/>
    <mergeCell ref="H170:I170"/>
    <mergeCell ref="J170:K170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J183:K183"/>
    <mergeCell ref="J184:K184"/>
    <mergeCell ref="J185:K185"/>
    <mergeCell ref="C188:F188"/>
    <mergeCell ref="I188:J188"/>
    <mergeCell ref="C189:H189"/>
    <mergeCell ref="I189:J189"/>
    <mergeCell ref="H180:I180"/>
    <mergeCell ref="J180:K180"/>
    <mergeCell ref="H181:I181"/>
    <mergeCell ref="J181:K181"/>
    <mergeCell ref="H182:I182"/>
    <mergeCell ref="J182:K182"/>
    <mergeCell ref="C198:H198"/>
    <mergeCell ref="I198:J198"/>
    <mergeCell ref="C200:F200"/>
    <mergeCell ref="I200:J200"/>
    <mergeCell ref="C201:H201"/>
    <mergeCell ref="I201:J201"/>
    <mergeCell ref="C191:F191"/>
    <mergeCell ref="I191:J191"/>
    <mergeCell ref="C192:H192"/>
    <mergeCell ref="I192:J192"/>
    <mergeCell ref="C197:F197"/>
    <mergeCell ref="I197:J197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340</v>
      </c>
    </row>
    <row r="6" spans="1:133" x14ac:dyDescent="0.2">
      <c r="G6">
        <v>10</v>
      </c>
      <c r="H6" t="s">
        <v>336</v>
      </c>
    </row>
    <row r="7" spans="1:133" x14ac:dyDescent="0.2">
      <c r="G7">
        <v>2</v>
      </c>
      <c r="H7" t="s">
        <v>337</v>
      </c>
    </row>
    <row r="8" spans="1:133" x14ac:dyDescent="0.2">
      <c r="G8">
        <f>IF((Source!AR79&lt;&gt;'1.Смета.или.Акт'!P165),0,1)</f>
        <v>1</v>
      </c>
      <c r="H8" t="s">
        <v>426</v>
      </c>
    </row>
    <row r="9" spans="1:133" x14ac:dyDescent="0.2">
      <c r="G9" s="11" t="s">
        <v>338</v>
      </c>
      <c r="H9" t="s">
        <v>339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0,4 кВ от ТП419 до ВЛИ по ул.Холодная г.Орёл</v>
      </c>
      <c r="H18" s="3"/>
      <c r="I18" s="3"/>
      <c r="J18" s="3"/>
      <c r="K18" s="3"/>
      <c r="L18" s="3"/>
      <c r="M18" s="3"/>
      <c r="N18" s="3"/>
      <c r="O18" s="3">
        <f t="shared" ref="O18:AT18" si="1">O108</f>
        <v>49316.480000000003</v>
      </c>
      <c r="P18" s="3">
        <f t="shared" si="1"/>
        <v>35953.24</v>
      </c>
      <c r="Q18" s="3">
        <f t="shared" si="1"/>
        <v>11995.66</v>
      </c>
      <c r="R18" s="3">
        <f t="shared" si="1"/>
        <v>791.28</v>
      </c>
      <c r="S18" s="3">
        <f t="shared" si="1"/>
        <v>1367.58</v>
      </c>
      <c r="T18" s="3">
        <f t="shared" si="1"/>
        <v>0</v>
      </c>
      <c r="U18" s="3">
        <f t="shared" si="1"/>
        <v>137.03</v>
      </c>
      <c r="V18" s="3">
        <f t="shared" si="1"/>
        <v>59.613200000000006</v>
      </c>
      <c r="W18" s="3">
        <f t="shared" si="1"/>
        <v>0</v>
      </c>
      <c r="X18" s="3">
        <f t="shared" si="1"/>
        <v>2071.36</v>
      </c>
      <c r="Y18" s="3">
        <f t="shared" si="1"/>
        <v>1360.97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52748.81</v>
      </c>
      <c r="AS18" s="3">
        <f t="shared" si="1"/>
        <v>47648.73</v>
      </c>
      <c r="AT18" s="3">
        <f t="shared" si="1"/>
        <v>4942.8</v>
      </c>
      <c r="AU18" s="3">
        <f t="shared" ref="AU18:BZ18" si="2">AU108</f>
        <v>157.28</v>
      </c>
      <c r="AV18" s="3">
        <f t="shared" si="2"/>
        <v>35953.24</v>
      </c>
      <c r="AW18" s="3">
        <f t="shared" si="2"/>
        <v>35953.24</v>
      </c>
      <c r="AX18" s="3">
        <f t="shared" si="2"/>
        <v>0</v>
      </c>
      <c r="AY18" s="3">
        <f t="shared" si="2"/>
        <v>35953.24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444621.02</v>
      </c>
      <c r="DH18" s="4">
        <f t="shared" si="4"/>
        <v>269648.63</v>
      </c>
      <c r="DI18" s="4">
        <f t="shared" si="4"/>
        <v>149945.75</v>
      </c>
      <c r="DJ18" s="4">
        <f t="shared" si="4"/>
        <v>14480.24</v>
      </c>
      <c r="DK18" s="4">
        <f t="shared" si="4"/>
        <v>25026.639999999999</v>
      </c>
      <c r="DL18" s="4">
        <f t="shared" si="4"/>
        <v>0</v>
      </c>
      <c r="DM18" s="4">
        <f t="shared" si="4"/>
        <v>137.03</v>
      </c>
      <c r="DN18" s="4">
        <f t="shared" si="4"/>
        <v>59.613200000000006</v>
      </c>
      <c r="DO18" s="4">
        <f t="shared" si="4"/>
        <v>0</v>
      </c>
      <c r="DP18" s="4">
        <f t="shared" si="4"/>
        <v>32260.19</v>
      </c>
      <c r="DQ18" s="4">
        <f t="shared" si="4"/>
        <v>19924.28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496805.49</v>
      </c>
      <c r="EK18" s="4">
        <f t="shared" si="4"/>
        <v>425061.88</v>
      </c>
      <c r="EL18" s="4">
        <f t="shared" si="4"/>
        <v>69118.16</v>
      </c>
      <c r="EM18" s="4">
        <f t="shared" ref="EM18:FR18" si="5">EM108</f>
        <v>2625.45</v>
      </c>
      <c r="EN18" s="4">
        <f t="shared" si="5"/>
        <v>269648.63</v>
      </c>
      <c r="EO18" s="4">
        <f t="shared" si="5"/>
        <v>269648.63</v>
      </c>
      <c r="EP18" s="4">
        <f t="shared" si="5"/>
        <v>0</v>
      </c>
      <c r="EQ18" s="4">
        <f t="shared" si="5"/>
        <v>269648.63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49316.480000000003</v>
      </c>
      <c r="P22" s="3">
        <f t="shared" si="8"/>
        <v>35953.24</v>
      </c>
      <c r="Q22" s="3">
        <f t="shared" si="8"/>
        <v>11995.66</v>
      </c>
      <c r="R22" s="3">
        <f t="shared" si="8"/>
        <v>791.28</v>
      </c>
      <c r="S22" s="3">
        <f t="shared" si="8"/>
        <v>1367.58</v>
      </c>
      <c r="T22" s="3">
        <f t="shared" si="8"/>
        <v>0</v>
      </c>
      <c r="U22" s="3">
        <f t="shared" si="8"/>
        <v>137.03</v>
      </c>
      <c r="V22" s="3">
        <f t="shared" si="8"/>
        <v>59.613200000000006</v>
      </c>
      <c r="W22" s="3">
        <f t="shared" si="8"/>
        <v>0</v>
      </c>
      <c r="X22" s="3">
        <f t="shared" si="8"/>
        <v>2071.36</v>
      </c>
      <c r="Y22" s="3">
        <f t="shared" si="8"/>
        <v>1360.97</v>
      </c>
      <c r="Z22" s="3">
        <f t="shared" si="8"/>
        <v>0</v>
      </c>
      <c r="AA22" s="3">
        <f t="shared" si="8"/>
        <v>0</v>
      </c>
      <c r="AB22" s="3">
        <f t="shared" si="8"/>
        <v>49316.480000000003</v>
      </c>
      <c r="AC22" s="3">
        <f t="shared" si="8"/>
        <v>35953.24</v>
      </c>
      <c r="AD22" s="3">
        <f t="shared" si="8"/>
        <v>11995.66</v>
      </c>
      <c r="AE22" s="3">
        <f t="shared" si="8"/>
        <v>791.28</v>
      </c>
      <c r="AF22" s="3">
        <f t="shared" si="8"/>
        <v>1367.58</v>
      </c>
      <c r="AG22" s="3">
        <f t="shared" si="8"/>
        <v>0</v>
      </c>
      <c r="AH22" s="3">
        <f t="shared" si="8"/>
        <v>137.03</v>
      </c>
      <c r="AI22" s="3">
        <f t="shared" si="8"/>
        <v>59.613200000000006</v>
      </c>
      <c r="AJ22" s="3">
        <f t="shared" si="8"/>
        <v>0</v>
      </c>
      <c r="AK22" s="3">
        <f t="shared" si="8"/>
        <v>2071.36</v>
      </c>
      <c r="AL22" s="3">
        <f t="shared" si="8"/>
        <v>1360.97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52748.81</v>
      </c>
      <c r="AS22" s="3">
        <f t="shared" si="8"/>
        <v>47648.73</v>
      </c>
      <c r="AT22" s="3">
        <f t="shared" si="8"/>
        <v>4942.8</v>
      </c>
      <c r="AU22" s="3">
        <f t="shared" ref="AU22:BZ22" si="9">AU79</f>
        <v>157.28</v>
      </c>
      <c r="AV22" s="3">
        <f t="shared" si="9"/>
        <v>35953.24</v>
      </c>
      <c r="AW22" s="3">
        <f t="shared" si="9"/>
        <v>35953.24</v>
      </c>
      <c r="AX22" s="3">
        <f t="shared" si="9"/>
        <v>0</v>
      </c>
      <c r="AY22" s="3">
        <f t="shared" si="9"/>
        <v>35953.24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52748.81</v>
      </c>
      <c r="CB22" s="3">
        <f t="shared" si="10"/>
        <v>47648.73</v>
      </c>
      <c r="CC22" s="3">
        <f t="shared" si="10"/>
        <v>4942.8</v>
      </c>
      <c r="CD22" s="3">
        <f t="shared" si="10"/>
        <v>157.28</v>
      </c>
      <c r="CE22" s="3">
        <f t="shared" si="10"/>
        <v>35953.24</v>
      </c>
      <c r="CF22" s="3">
        <f t="shared" si="10"/>
        <v>35953.24</v>
      </c>
      <c r="CG22" s="3">
        <f t="shared" si="10"/>
        <v>0</v>
      </c>
      <c r="CH22" s="3">
        <f t="shared" si="10"/>
        <v>35953.24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444621.02</v>
      </c>
      <c r="DH22" s="4">
        <f t="shared" si="11"/>
        <v>269648.63</v>
      </c>
      <c r="DI22" s="4">
        <f t="shared" si="11"/>
        <v>149945.75</v>
      </c>
      <c r="DJ22" s="4">
        <f t="shared" si="11"/>
        <v>14480.24</v>
      </c>
      <c r="DK22" s="4">
        <f t="shared" si="11"/>
        <v>25026.639999999999</v>
      </c>
      <c r="DL22" s="4">
        <f t="shared" si="11"/>
        <v>0</v>
      </c>
      <c r="DM22" s="4">
        <f t="shared" si="11"/>
        <v>137.03</v>
      </c>
      <c r="DN22" s="4">
        <f t="shared" si="11"/>
        <v>59.613200000000006</v>
      </c>
      <c r="DO22" s="4">
        <f t="shared" si="11"/>
        <v>0</v>
      </c>
      <c r="DP22" s="4">
        <f t="shared" si="11"/>
        <v>32260.19</v>
      </c>
      <c r="DQ22" s="4">
        <f t="shared" si="11"/>
        <v>19924.28</v>
      </c>
      <c r="DR22" s="4">
        <f t="shared" si="11"/>
        <v>0</v>
      </c>
      <c r="DS22" s="4">
        <f t="shared" si="11"/>
        <v>0</v>
      </c>
      <c r="DT22" s="4">
        <f t="shared" si="11"/>
        <v>444621.02</v>
      </c>
      <c r="DU22" s="4">
        <f t="shared" si="11"/>
        <v>269648.63</v>
      </c>
      <c r="DV22" s="4">
        <f t="shared" si="11"/>
        <v>149945.75</v>
      </c>
      <c r="DW22" s="4">
        <f t="shared" si="11"/>
        <v>14480.24</v>
      </c>
      <c r="DX22" s="4">
        <f t="shared" si="11"/>
        <v>25026.639999999999</v>
      </c>
      <c r="DY22" s="4">
        <f t="shared" si="11"/>
        <v>0</v>
      </c>
      <c r="DZ22" s="4">
        <f t="shared" si="11"/>
        <v>137.03</v>
      </c>
      <c r="EA22" s="4">
        <f t="shared" si="11"/>
        <v>59.613200000000006</v>
      </c>
      <c r="EB22" s="4">
        <f t="shared" si="11"/>
        <v>0</v>
      </c>
      <c r="EC22" s="4">
        <f t="shared" si="11"/>
        <v>32260.19</v>
      </c>
      <c r="ED22" s="4">
        <f t="shared" si="11"/>
        <v>19924.28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496805.49</v>
      </c>
      <c r="EK22" s="4">
        <f t="shared" si="11"/>
        <v>425061.88</v>
      </c>
      <c r="EL22" s="4">
        <f t="shared" si="11"/>
        <v>69118.16</v>
      </c>
      <c r="EM22" s="4">
        <f t="shared" ref="EM22:FR22" si="12">EM79</f>
        <v>2625.45</v>
      </c>
      <c r="EN22" s="4">
        <f t="shared" si="12"/>
        <v>269648.63</v>
      </c>
      <c r="EO22" s="4">
        <f t="shared" si="12"/>
        <v>269648.63</v>
      </c>
      <c r="EP22" s="4">
        <f t="shared" si="12"/>
        <v>0</v>
      </c>
      <c r="EQ22" s="4">
        <f t="shared" si="12"/>
        <v>269648.63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496805.49</v>
      </c>
      <c r="FT22" s="4">
        <f t="shared" si="13"/>
        <v>425061.88</v>
      </c>
      <c r="FU22" s="4">
        <f t="shared" si="13"/>
        <v>69118.16</v>
      </c>
      <c r="FV22" s="4">
        <f t="shared" si="13"/>
        <v>2625.45</v>
      </c>
      <c r="FW22" s="4">
        <f t="shared" si="13"/>
        <v>269648.63</v>
      </c>
      <c r="FX22" s="4">
        <f t="shared" si="13"/>
        <v>269648.63</v>
      </c>
      <c r="FY22" s="4">
        <f t="shared" si="13"/>
        <v>0</v>
      </c>
      <c r="FZ22" s="4">
        <f t="shared" si="13"/>
        <v>269648.63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0.08</v>
      </c>
      <c r="J24" s="2">
        <v>0</v>
      </c>
      <c r="K24" s="2"/>
      <c r="L24" s="2"/>
      <c r="M24" s="2"/>
      <c r="N24" s="2"/>
      <c r="O24" s="2">
        <f t="shared" ref="O24:O55" si="14">ROUND(CP24,2)</f>
        <v>150.82</v>
      </c>
      <c r="P24" s="2">
        <f t="shared" ref="P24:P55" si="15">ROUND(CQ24*I24,2)</f>
        <v>0</v>
      </c>
      <c r="Q24" s="2">
        <f t="shared" ref="Q24:Q55" si="16">ROUND(CR24*I24,2)</f>
        <v>150.82</v>
      </c>
      <c r="R24" s="2">
        <f t="shared" ref="R24:R55" si="17">ROUND(CS24*I24,2)</f>
        <v>16.57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1.2272000000000001</v>
      </c>
      <c r="W24" s="2">
        <f t="shared" ref="W24:W55" si="22">ROUND(CX24*I24,2)</f>
        <v>0</v>
      </c>
      <c r="X24" s="2">
        <f t="shared" ref="X24:X55" si="23">ROUND(CY24,2)</f>
        <v>15.74</v>
      </c>
      <c r="Y24" s="2">
        <f t="shared" ref="Y24:Y55" si="24">ROUND(CZ24,2)</f>
        <v>8.2899999999999991</v>
      </c>
      <c r="Z24" s="2"/>
      <c r="AA24" s="2">
        <v>34701113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150.82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15.7415</v>
      </c>
      <c r="CZ24" s="2">
        <f t="shared" ref="CZ24:CZ55" si="43">(((S24+(R24*IF(0,0,1)))*AU24)/100)</f>
        <v>8.2850000000000001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174.85</v>
      </c>
      <c r="GN24" s="2">
        <f t="shared" ref="GN24:GN55" si="47">IF(OR(BI24=0,BI24=1),ROUND(O24+X24+Y24+GK24,2),0)</f>
        <v>174.85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0.08</v>
      </c>
      <c r="J25">
        <v>0</v>
      </c>
      <c r="O25">
        <f t="shared" si="14"/>
        <v>1885.29</v>
      </c>
      <c r="P25">
        <f t="shared" si="15"/>
        <v>0</v>
      </c>
      <c r="Q25">
        <f t="shared" si="16"/>
        <v>1885.29</v>
      </c>
      <c r="R25">
        <f t="shared" si="17"/>
        <v>303.18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1.2272000000000001</v>
      </c>
      <c r="W25">
        <f t="shared" si="22"/>
        <v>0</v>
      </c>
      <c r="X25">
        <f t="shared" si="23"/>
        <v>245.58</v>
      </c>
      <c r="Y25">
        <f t="shared" si="24"/>
        <v>121.27</v>
      </c>
      <c r="AA25">
        <v>34701114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1885.29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245.57580000000002</v>
      </c>
      <c r="CZ25">
        <f t="shared" si="43"/>
        <v>121.27200000000001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2252.14</v>
      </c>
      <c r="GN25">
        <f t="shared" si="47"/>
        <v>2252.14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0.06</v>
      </c>
      <c r="J26" s="2">
        <v>0</v>
      </c>
      <c r="K26" s="2"/>
      <c r="L26" s="2"/>
      <c r="M26" s="2"/>
      <c r="N26" s="2"/>
      <c r="O26" s="2">
        <f t="shared" si="14"/>
        <v>62.85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62.85</v>
      </c>
      <c r="T26" s="2">
        <f t="shared" si="19"/>
        <v>0</v>
      </c>
      <c r="U26" s="2">
        <f t="shared" si="20"/>
        <v>7.5</v>
      </c>
      <c r="V26" s="2">
        <f t="shared" si="21"/>
        <v>0</v>
      </c>
      <c r="W26" s="2">
        <f t="shared" si="22"/>
        <v>0</v>
      </c>
      <c r="X26" s="2">
        <f t="shared" si="23"/>
        <v>50.28</v>
      </c>
      <c r="Y26" s="2">
        <f t="shared" si="24"/>
        <v>28.28</v>
      </c>
      <c r="Z26" s="2"/>
      <c r="AA26" s="2">
        <v>34701113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62.85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50.28</v>
      </c>
      <c r="CZ26" s="2">
        <f t="shared" si="43"/>
        <v>28.282499999999999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141.41</v>
      </c>
      <c r="GN26" s="2">
        <f t="shared" si="47"/>
        <v>141.41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0.06</v>
      </c>
      <c r="J27">
        <v>0</v>
      </c>
      <c r="O27">
        <f t="shared" si="14"/>
        <v>1150.1600000000001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1150.1600000000001</v>
      </c>
      <c r="T27">
        <f t="shared" si="19"/>
        <v>0</v>
      </c>
      <c r="U27">
        <f t="shared" si="20"/>
        <v>7.5</v>
      </c>
      <c r="V27">
        <f t="shared" si="21"/>
        <v>0</v>
      </c>
      <c r="W27">
        <f t="shared" si="22"/>
        <v>0</v>
      </c>
      <c r="X27">
        <f t="shared" si="23"/>
        <v>782.11</v>
      </c>
      <c r="Y27">
        <f t="shared" si="24"/>
        <v>414.06</v>
      </c>
      <c r="AA27">
        <v>34701114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1150.1600000000001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782.10880000000009</v>
      </c>
      <c r="CZ27">
        <f t="shared" si="43"/>
        <v>414.05760000000004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2346.33</v>
      </c>
      <c r="GN27">
        <f t="shared" si="47"/>
        <v>2346.33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5</v>
      </c>
      <c r="J28" s="2">
        <v>0</v>
      </c>
      <c r="K28" s="2"/>
      <c r="L28" s="2"/>
      <c r="M28" s="2"/>
      <c r="N28" s="2"/>
      <c r="O28" s="2">
        <f t="shared" si="14"/>
        <v>9280.6</v>
      </c>
      <c r="P28" s="2">
        <f t="shared" si="15"/>
        <v>0.05</v>
      </c>
      <c r="Q28" s="2">
        <f t="shared" si="16"/>
        <v>8650.25</v>
      </c>
      <c r="R28" s="2">
        <f t="shared" si="17"/>
        <v>427.3</v>
      </c>
      <c r="S28" s="2">
        <f t="shared" si="18"/>
        <v>630.29999999999995</v>
      </c>
      <c r="T28" s="2">
        <f t="shared" si="19"/>
        <v>0</v>
      </c>
      <c r="U28" s="2">
        <f t="shared" si="20"/>
        <v>60.9</v>
      </c>
      <c r="V28" s="2">
        <f t="shared" si="21"/>
        <v>31.65</v>
      </c>
      <c r="W28" s="2">
        <f t="shared" si="22"/>
        <v>0</v>
      </c>
      <c r="X28" s="2">
        <f t="shared" si="23"/>
        <v>1057.5999999999999</v>
      </c>
      <c r="Y28" s="2">
        <f t="shared" si="24"/>
        <v>687.44</v>
      </c>
      <c r="Z28" s="2"/>
      <c r="AA28" s="2">
        <v>34701113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9280.5999999999985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1057.5999999999999</v>
      </c>
      <c r="CZ28" s="2">
        <f t="shared" si="43"/>
        <v>687.44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1297201485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11025.64</v>
      </c>
      <c r="GN28" s="2">
        <f t="shared" si="47"/>
        <v>11025.64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5</v>
      </c>
      <c r="J29">
        <v>0</v>
      </c>
      <c r="O29">
        <f t="shared" si="14"/>
        <v>119662.62</v>
      </c>
      <c r="P29">
        <f t="shared" si="15"/>
        <v>0</v>
      </c>
      <c r="Q29">
        <f t="shared" si="16"/>
        <v>108128.13</v>
      </c>
      <c r="R29">
        <f t="shared" si="17"/>
        <v>7819.59</v>
      </c>
      <c r="S29">
        <f t="shared" si="18"/>
        <v>11534.49</v>
      </c>
      <c r="T29">
        <f t="shared" si="19"/>
        <v>0</v>
      </c>
      <c r="U29">
        <f t="shared" si="20"/>
        <v>60.9</v>
      </c>
      <c r="V29">
        <f t="shared" si="21"/>
        <v>31.65</v>
      </c>
      <c r="W29">
        <f t="shared" si="22"/>
        <v>0</v>
      </c>
      <c r="X29">
        <f t="shared" si="23"/>
        <v>16450.97</v>
      </c>
      <c r="Y29">
        <f t="shared" si="24"/>
        <v>10064.120000000001</v>
      </c>
      <c r="AA29">
        <v>34701114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119662.62000000001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16450.968000000001</v>
      </c>
      <c r="CZ29">
        <f t="shared" si="43"/>
        <v>10064.121600000002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1297201485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146177.71</v>
      </c>
      <c r="GN29">
        <f t="shared" si="47"/>
        <v>146177.71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ROW(SmtRes!A18)</f>
        <v>18</v>
      </c>
      <c r="D30" s="2">
        <f>ROW(EtalonRes!A36)</f>
        <v>36</v>
      </c>
      <c r="E30" s="2" t="s">
        <v>35</v>
      </c>
      <c r="F30" s="2" t="s">
        <v>36</v>
      </c>
      <c r="G30" s="2" t="s">
        <v>37</v>
      </c>
      <c r="H30" s="2" t="s">
        <v>38</v>
      </c>
      <c r="I30" s="2">
        <f>'1.Смета.или.Акт'!E67</f>
        <v>0.5</v>
      </c>
      <c r="J30" s="2">
        <v>0</v>
      </c>
      <c r="K30" s="2"/>
      <c r="L30" s="2"/>
      <c r="M30" s="2"/>
      <c r="N30" s="2"/>
      <c r="O30" s="2">
        <f t="shared" si="14"/>
        <v>217.43</v>
      </c>
      <c r="P30" s="2">
        <f t="shared" si="15"/>
        <v>0</v>
      </c>
      <c r="Q30" s="2">
        <f t="shared" si="16"/>
        <v>132.77000000000001</v>
      </c>
      <c r="R30" s="2">
        <f t="shared" si="17"/>
        <v>16.57</v>
      </c>
      <c r="S30" s="2">
        <f t="shared" si="18"/>
        <v>84.66</v>
      </c>
      <c r="T30" s="2">
        <f t="shared" si="19"/>
        <v>0</v>
      </c>
      <c r="U30" s="2">
        <f t="shared" si="20"/>
        <v>8.8000000000000007</v>
      </c>
      <c r="V30" s="2">
        <f t="shared" si="21"/>
        <v>1.32</v>
      </c>
      <c r="W30" s="2">
        <f t="shared" si="22"/>
        <v>0</v>
      </c>
      <c r="X30" s="2">
        <f t="shared" si="23"/>
        <v>96.17</v>
      </c>
      <c r="Y30" s="2">
        <f t="shared" si="24"/>
        <v>65.8</v>
      </c>
      <c r="Z30" s="2"/>
      <c r="AA30" s="2">
        <v>34701113</v>
      </c>
      <c r="AB30" s="2">
        <f t="shared" si="25"/>
        <v>434.84</v>
      </c>
      <c r="AC30" s="2">
        <f>ROUND((ES30+(SUM(SmtRes!BC13:'SmtRes'!BC18)+SUM(EtalonRes!AL25:'EtalonRes'!AL36))),2)</f>
        <v>0</v>
      </c>
      <c r="AD30" s="2">
        <f t="shared" si="26"/>
        <v>265.52999999999997</v>
      </c>
      <c r="AE30" s="2">
        <f t="shared" si="27"/>
        <v>33.130000000000003</v>
      </c>
      <c r="AF30" s="2">
        <f t="shared" si="28"/>
        <v>169.31</v>
      </c>
      <c r="AG30" s="2">
        <f t="shared" si="29"/>
        <v>0</v>
      </c>
      <c r="AH30" s="2">
        <f t="shared" si="30"/>
        <v>17.600000000000001</v>
      </c>
      <c r="AI30" s="2">
        <f t="shared" si="31"/>
        <v>2.64</v>
      </c>
      <c r="AJ30" s="2">
        <f t="shared" si="32"/>
        <v>0</v>
      </c>
      <c r="AK30" s="2">
        <v>509.63</v>
      </c>
      <c r="AL30" s="2">
        <v>74.790000000000006</v>
      </c>
      <c r="AM30" s="2">
        <v>265.52999999999997</v>
      </c>
      <c r="AN30" s="2">
        <v>33.130000000000003</v>
      </c>
      <c r="AO30" s="2">
        <v>169.31</v>
      </c>
      <c r="AP30" s="2">
        <v>0</v>
      </c>
      <c r="AQ30" s="2">
        <v>17.600000000000001</v>
      </c>
      <c r="AR30" s="2">
        <v>2.64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39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217.43</v>
      </c>
      <c r="CQ30" s="2">
        <f t="shared" si="34"/>
        <v>0</v>
      </c>
      <c r="CR30" s="2">
        <f t="shared" si="35"/>
        <v>265.52999999999997</v>
      </c>
      <c r="CS30" s="2">
        <f t="shared" si="36"/>
        <v>33.130000000000003</v>
      </c>
      <c r="CT30" s="2">
        <f t="shared" si="37"/>
        <v>169.31</v>
      </c>
      <c r="CU30" s="2">
        <f t="shared" si="38"/>
        <v>0</v>
      </c>
      <c r="CV30" s="2">
        <f t="shared" si="39"/>
        <v>17.600000000000001</v>
      </c>
      <c r="CW30" s="2">
        <f t="shared" si="40"/>
        <v>2.64</v>
      </c>
      <c r="CX30" s="2">
        <f t="shared" si="41"/>
        <v>0</v>
      </c>
      <c r="CY30" s="2">
        <f t="shared" si="42"/>
        <v>96.16849999999998</v>
      </c>
      <c r="CZ30" s="2">
        <f t="shared" si="43"/>
        <v>65.799499999999995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38</v>
      </c>
      <c r="DW30" s="2" t="s">
        <v>38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40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41</v>
      </c>
      <c r="EM30" s="2" t="s">
        <v>42</v>
      </c>
      <c r="EN30" s="2"/>
      <c r="EO30" s="2" t="s">
        <v>3</v>
      </c>
      <c r="EP30" s="2"/>
      <c r="EQ30" s="2">
        <v>0</v>
      </c>
      <c r="ER30" s="2">
        <v>509.63</v>
      </c>
      <c r="ES30" s="2">
        <v>74.790000000000006</v>
      </c>
      <c r="ET30" s="2">
        <v>265.52999999999997</v>
      </c>
      <c r="EU30" s="2">
        <v>33.130000000000003</v>
      </c>
      <c r="EV30" s="2">
        <v>169.31</v>
      </c>
      <c r="EW30" s="2">
        <v>17.600000000000001</v>
      </c>
      <c r="EX30" s="2">
        <v>2.64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486716072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379.4</v>
      </c>
      <c r="GN30" s="2">
        <f t="shared" si="47"/>
        <v>0</v>
      </c>
      <c r="GO30" s="2">
        <f t="shared" si="48"/>
        <v>379.4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ROW(SmtRes!A24)</f>
        <v>24</v>
      </c>
      <c r="D31">
        <f>ROW(EtalonRes!A48)</f>
        <v>48</v>
      </c>
      <c r="E31" t="s">
        <v>35</v>
      </c>
      <c r="F31" t="s">
        <v>36</v>
      </c>
      <c r="G31" t="s">
        <v>37</v>
      </c>
      <c r="H31" t="s">
        <v>38</v>
      </c>
      <c r="I31">
        <f>'1.Смета.или.Акт'!E67</f>
        <v>0.5</v>
      </c>
      <c r="J31">
        <v>0</v>
      </c>
      <c r="O31">
        <f t="shared" si="14"/>
        <v>3208.75</v>
      </c>
      <c r="P31">
        <f t="shared" si="15"/>
        <v>0</v>
      </c>
      <c r="Q31">
        <f t="shared" si="16"/>
        <v>1659.56</v>
      </c>
      <c r="R31">
        <f t="shared" si="17"/>
        <v>303.14</v>
      </c>
      <c r="S31">
        <f t="shared" si="18"/>
        <v>1549.19</v>
      </c>
      <c r="T31">
        <f t="shared" si="19"/>
        <v>0</v>
      </c>
      <c r="U31">
        <f t="shared" si="20"/>
        <v>8.8000000000000007</v>
      </c>
      <c r="V31">
        <f t="shared" si="21"/>
        <v>1.32</v>
      </c>
      <c r="W31">
        <f t="shared" si="22"/>
        <v>0</v>
      </c>
      <c r="X31">
        <f t="shared" si="23"/>
        <v>1500.39</v>
      </c>
      <c r="Y31">
        <f t="shared" si="24"/>
        <v>963.21</v>
      </c>
      <c r="AA31">
        <v>34701114</v>
      </c>
      <c r="AB31">
        <f t="shared" si="25"/>
        <v>434.84</v>
      </c>
      <c r="AC31">
        <f>ROUND((ES31+(SUM(SmtRes!BC19:'SmtRes'!BC24)+SUM(EtalonRes!AL37:'EtalonRes'!AL48))),2)</f>
        <v>0</v>
      </c>
      <c r="AD31">
        <f t="shared" si="26"/>
        <v>265.52999999999997</v>
      </c>
      <c r="AE31">
        <f t="shared" si="27"/>
        <v>33.130000000000003</v>
      </c>
      <c r="AF31">
        <f t="shared" si="28"/>
        <v>169.31</v>
      </c>
      <c r="AG31">
        <f t="shared" si="29"/>
        <v>0</v>
      </c>
      <c r="AH31">
        <f t="shared" si="30"/>
        <v>17.600000000000001</v>
      </c>
      <c r="AI31">
        <f t="shared" si="31"/>
        <v>2.64</v>
      </c>
      <c r="AJ31">
        <f t="shared" si="32"/>
        <v>0</v>
      </c>
      <c r="AK31">
        <f>AL31+AM31+AO31</f>
        <v>509.63</v>
      </c>
      <c r="AL31">
        <v>74.790000000000006</v>
      </c>
      <c r="AM31" s="52">
        <f>'1.Смета.или.Акт'!F69</f>
        <v>265.52999999999997</v>
      </c>
      <c r="AN31" s="52">
        <f>'1.Смета.или.Акт'!F70</f>
        <v>33.130000000000003</v>
      </c>
      <c r="AO31" s="52">
        <f>'1.Смета.или.Акт'!F68</f>
        <v>169.31</v>
      </c>
      <c r="AP31">
        <v>0</v>
      </c>
      <c r="AQ31">
        <f>'1.Смета.или.Акт'!E73</f>
        <v>17.600000000000001</v>
      </c>
      <c r="AR31">
        <v>2.64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39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3208.75</v>
      </c>
      <c r="CQ31">
        <f t="shared" si="34"/>
        <v>0</v>
      </c>
      <c r="CR31">
        <f t="shared" si="35"/>
        <v>3319.1249999999995</v>
      </c>
      <c r="CS31">
        <f t="shared" si="36"/>
        <v>606.27900000000011</v>
      </c>
      <c r="CT31">
        <f t="shared" si="37"/>
        <v>3098.373</v>
      </c>
      <c r="CU31">
        <f t="shared" si="38"/>
        <v>0</v>
      </c>
      <c r="CV31">
        <f t="shared" si="39"/>
        <v>17.600000000000001</v>
      </c>
      <c r="CW31">
        <f t="shared" si="40"/>
        <v>2.64</v>
      </c>
      <c r="CX31">
        <f t="shared" si="41"/>
        <v>0</v>
      </c>
      <c r="CY31">
        <f t="shared" si="42"/>
        <v>1500.3872999999999</v>
      </c>
      <c r="CZ31">
        <f t="shared" si="43"/>
        <v>963.21160000000009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38</v>
      </c>
      <c r="DW31" t="str">
        <f>'1.Смета.или.Акт'!D67</f>
        <v>100 м</v>
      </c>
      <c r="DX31">
        <v>100</v>
      </c>
      <c r="EE31">
        <v>32653241</v>
      </c>
      <c r="EF31">
        <v>2</v>
      </c>
      <c r="EG31" t="s">
        <v>40</v>
      </c>
      <c r="EH31">
        <v>0</v>
      </c>
      <c r="EI31" t="s">
        <v>3</v>
      </c>
      <c r="EJ31">
        <v>2</v>
      </c>
      <c r="EK31">
        <v>108001</v>
      </c>
      <c r="EL31" t="s">
        <v>41</v>
      </c>
      <c r="EM31" t="s">
        <v>42</v>
      </c>
      <c r="EO31" t="s">
        <v>3</v>
      </c>
      <c r="EQ31">
        <v>0</v>
      </c>
      <c r="ER31">
        <f>ES31+ET31+EV31</f>
        <v>509.63</v>
      </c>
      <c r="ES31">
        <v>74.790000000000006</v>
      </c>
      <c r="ET31" s="52">
        <f>'1.Смета.или.Акт'!F69</f>
        <v>265.52999999999997</v>
      </c>
      <c r="EU31" s="52">
        <f>'1.Смета.или.Акт'!F70</f>
        <v>33.130000000000003</v>
      </c>
      <c r="EV31" s="52">
        <f>'1.Смета.или.Акт'!F68</f>
        <v>169.31</v>
      </c>
      <c r="EW31">
        <f>'1.Смета.или.Акт'!E73</f>
        <v>17.600000000000001</v>
      </c>
      <c r="EX31">
        <v>2.64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95</v>
      </c>
      <c r="FY31">
        <v>65</v>
      </c>
      <c r="GA31" t="s">
        <v>3</v>
      </c>
      <c r="GD31">
        <v>0</v>
      </c>
      <c r="GF31">
        <v>486716072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5672.35</v>
      </c>
      <c r="GN31">
        <f t="shared" si="47"/>
        <v>0</v>
      </c>
      <c r="GO31">
        <f t="shared" si="48"/>
        <v>5672.35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ROW(SmtRes!A30)</f>
        <v>30</v>
      </c>
      <c r="D32" s="2">
        <f>ROW(EtalonRes!A58)</f>
        <v>58</v>
      </c>
      <c r="E32" s="2" t="s">
        <v>43</v>
      </c>
      <c r="F32" s="2" t="s">
        <v>44</v>
      </c>
      <c r="G32" s="2" t="s">
        <v>45</v>
      </c>
      <c r="H32" s="2" t="s">
        <v>38</v>
      </c>
      <c r="I32" s="2">
        <f>'1.Смета.или.Акт'!E75</f>
        <v>0.5</v>
      </c>
      <c r="J32" s="2">
        <v>0</v>
      </c>
      <c r="K32" s="2"/>
      <c r="L32" s="2"/>
      <c r="M32" s="2"/>
      <c r="N32" s="2"/>
      <c r="O32" s="2">
        <f t="shared" si="14"/>
        <v>149.41</v>
      </c>
      <c r="P32" s="2">
        <f t="shared" si="15"/>
        <v>0</v>
      </c>
      <c r="Q32" s="2">
        <f t="shared" si="16"/>
        <v>37.82</v>
      </c>
      <c r="R32" s="2">
        <f t="shared" si="17"/>
        <v>2.5099999999999998</v>
      </c>
      <c r="S32" s="2">
        <f t="shared" si="18"/>
        <v>111.59</v>
      </c>
      <c r="T32" s="2">
        <f t="shared" si="19"/>
        <v>0</v>
      </c>
      <c r="U32" s="2">
        <f t="shared" si="20"/>
        <v>11.6</v>
      </c>
      <c r="V32" s="2">
        <f t="shared" si="21"/>
        <v>0.2</v>
      </c>
      <c r="W32" s="2">
        <f t="shared" si="22"/>
        <v>0</v>
      </c>
      <c r="X32" s="2">
        <f t="shared" si="23"/>
        <v>108.4</v>
      </c>
      <c r="Y32" s="2">
        <f t="shared" si="24"/>
        <v>74.17</v>
      </c>
      <c r="Z32" s="2"/>
      <c r="AA32" s="2">
        <v>34701113</v>
      </c>
      <c r="AB32" s="2">
        <f t="shared" si="25"/>
        <v>298.82</v>
      </c>
      <c r="AC32" s="2">
        <f>ROUND((ES32+(SUM(SmtRes!BC25:'SmtRes'!BC30)+SUM(EtalonRes!AL49:'EtalonRes'!AL58))),2)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46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149.41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108.395</v>
      </c>
      <c r="CZ32" s="2">
        <f t="shared" si="43"/>
        <v>74.165000000000006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38</v>
      </c>
      <c r="DW32" s="2" t="s">
        <v>38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40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41</v>
      </c>
      <c r="EM32" s="2" t="s">
        <v>42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-619634662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331.98</v>
      </c>
      <c r="GN32" s="2">
        <f t="shared" si="47"/>
        <v>0</v>
      </c>
      <c r="GO32" s="2">
        <f t="shared" si="48"/>
        <v>331.98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ROW(SmtRes!A36)</f>
        <v>36</v>
      </c>
      <c r="D33">
        <f>ROW(EtalonRes!A68)</f>
        <v>68</v>
      </c>
      <c r="E33" t="s">
        <v>43</v>
      </c>
      <c r="F33" t="s">
        <v>44</v>
      </c>
      <c r="G33" t="s">
        <v>45</v>
      </c>
      <c r="H33" t="s">
        <v>38</v>
      </c>
      <c r="I33">
        <f>'1.Смета.или.Акт'!E75</f>
        <v>0.5</v>
      </c>
      <c r="J33">
        <v>0</v>
      </c>
      <c r="O33">
        <f t="shared" si="14"/>
        <v>2514.85</v>
      </c>
      <c r="P33">
        <f t="shared" si="15"/>
        <v>0</v>
      </c>
      <c r="Q33">
        <f t="shared" si="16"/>
        <v>472.75</v>
      </c>
      <c r="R33">
        <f t="shared" si="17"/>
        <v>45.93</v>
      </c>
      <c r="S33">
        <f t="shared" si="18"/>
        <v>2042.1</v>
      </c>
      <c r="T33">
        <f t="shared" si="19"/>
        <v>0</v>
      </c>
      <c r="U33">
        <f t="shared" si="20"/>
        <v>11.6</v>
      </c>
      <c r="V33">
        <f t="shared" si="21"/>
        <v>0.2</v>
      </c>
      <c r="W33">
        <f t="shared" si="22"/>
        <v>0</v>
      </c>
      <c r="X33">
        <f t="shared" si="23"/>
        <v>1691.3</v>
      </c>
      <c r="Y33">
        <f t="shared" si="24"/>
        <v>1085.78</v>
      </c>
      <c r="AA33">
        <v>34701114</v>
      </c>
      <c r="AB33">
        <f t="shared" si="25"/>
        <v>298.82</v>
      </c>
      <c r="AC33">
        <f>ROUND((ES33+(SUM(SmtRes!BC31:'SmtRes'!BC36)+SUM(EtalonRes!AL59:'EtalonRes'!AL68))),2)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2">
        <f>'1.Смета.или.Акт'!F77</f>
        <v>75.64</v>
      </c>
      <c r="AN33" s="52">
        <f>'1.Смета.или.Акт'!F78</f>
        <v>5.0199999999999996</v>
      </c>
      <c r="AO33" s="52">
        <f>'1.Смета.или.Акт'!F76</f>
        <v>223.18</v>
      </c>
      <c r="AP33">
        <v>0</v>
      </c>
      <c r="AQ33">
        <f>'1.Смета.или.Акт'!E81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'1.Смета.или.Акт'!J76</f>
        <v>18.3</v>
      </c>
      <c r="BB33">
        <f>'1.Смета.или.Акт'!J77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46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'1.Смета.или.Акт'!J78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2514.85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1691.3043</v>
      </c>
      <c r="CZ33">
        <f t="shared" si="43"/>
        <v>1085.7755999999999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38</v>
      </c>
      <c r="DW33" t="str">
        <f>'1.Смета.или.Акт'!D75</f>
        <v>100 м</v>
      </c>
      <c r="DX33">
        <v>100</v>
      </c>
      <c r="EE33">
        <v>32653241</v>
      </c>
      <c r="EF33">
        <v>2</v>
      </c>
      <c r="EG33" t="s">
        <v>40</v>
      </c>
      <c r="EH33">
        <v>0</v>
      </c>
      <c r="EI33" t="s">
        <v>3</v>
      </c>
      <c r="EJ33">
        <v>2</v>
      </c>
      <c r="EK33">
        <v>108001</v>
      </c>
      <c r="EL33" t="s">
        <v>41</v>
      </c>
      <c r="EM33" t="s">
        <v>42</v>
      </c>
      <c r="EO33" t="s">
        <v>3</v>
      </c>
      <c r="EQ33">
        <v>0</v>
      </c>
      <c r="ER33">
        <f>ES33+ET33+EV33</f>
        <v>338.93</v>
      </c>
      <c r="ES33">
        <v>40.11</v>
      </c>
      <c r="ET33" s="52">
        <f>'1.Смета.или.Акт'!F77</f>
        <v>75.64</v>
      </c>
      <c r="EU33" s="52">
        <f>'1.Смета.или.Акт'!F78</f>
        <v>5.0199999999999996</v>
      </c>
      <c r="EV33" s="52">
        <f>'1.Смета.или.Акт'!F76</f>
        <v>223.18</v>
      </c>
      <c r="EW33">
        <f>'1.Смета.или.Акт'!E81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-619634662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5291.93</v>
      </c>
      <c r="GN33">
        <f t="shared" si="47"/>
        <v>0</v>
      </c>
      <c r="GO33">
        <f t="shared" si="48"/>
        <v>5291.93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ROW(SmtRes!A40)</f>
        <v>40</v>
      </c>
      <c r="D34" s="2">
        <f>ROW(EtalonRes!A77)</f>
        <v>77</v>
      </c>
      <c r="E34" s="2" t="s">
        <v>47</v>
      </c>
      <c r="F34" s="2" t="s">
        <v>48</v>
      </c>
      <c r="G34" s="2" t="s">
        <v>49</v>
      </c>
      <c r="H34" s="2" t="s">
        <v>50</v>
      </c>
      <c r="I34" s="2">
        <f>'1.Смета.или.Акт'!E83</f>
        <v>2</v>
      </c>
      <c r="J34" s="2">
        <v>0</v>
      </c>
      <c r="K34" s="2"/>
      <c r="L34" s="2"/>
      <c r="M34" s="2"/>
      <c r="N34" s="2"/>
      <c r="O34" s="2">
        <f t="shared" si="14"/>
        <v>147.1</v>
      </c>
      <c r="P34" s="2">
        <f t="shared" si="15"/>
        <v>0</v>
      </c>
      <c r="Q34" s="2">
        <f t="shared" si="16"/>
        <v>3.56</v>
      </c>
      <c r="R34" s="2">
        <f t="shared" si="17"/>
        <v>0.52</v>
      </c>
      <c r="S34" s="2">
        <f t="shared" si="18"/>
        <v>143.54</v>
      </c>
      <c r="T34" s="2">
        <f t="shared" si="19"/>
        <v>0</v>
      </c>
      <c r="U34" s="2">
        <f t="shared" si="20"/>
        <v>14.92</v>
      </c>
      <c r="V34" s="2">
        <f t="shared" si="21"/>
        <v>0.04</v>
      </c>
      <c r="W34" s="2">
        <f t="shared" si="22"/>
        <v>0</v>
      </c>
      <c r="X34" s="2">
        <f t="shared" si="23"/>
        <v>136.86000000000001</v>
      </c>
      <c r="Y34" s="2">
        <f t="shared" si="24"/>
        <v>93.64</v>
      </c>
      <c r="Z34" s="2"/>
      <c r="AA34" s="2">
        <v>34701113</v>
      </c>
      <c r="AB34" s="2">
        <f t="shared" si="25"/>
        <v>73.55</v>
      </c>
      <c r="AC34" s="2">
        <f>ROUND((ES34+(SUM(SmtRes!BC37:'SmtRes'!BC40)+SUM(EtalonRes!AL69:'EtalonRes'!AL77))),2)</f>
        <v>0</v>
      </c>
      <c r="AD34" s="2">
        <f t="shared" si="26"/>
        <v>1.78</v>
      </c>
      <c r="AE34" s="2">
        <f t="shared" si="27"/>
        <v>0.26</v>
      </c>
      <c r="AF34" s="2">
        <f t="shared" si="28"/>
        <v>71.77</v>
      </c>
      <c r="AG34" s="2">
        <f t="shared" si="29"/>
        <v>0</v>
      </c>
      <c r="AH34" s="2">
        <f t="shared" si="30"/>
        <v>7.46</v>
      </c>
      <c r="AI34" s="2">
        <f t="shared" si="31"/>
        <v>0.02</v>
      </c>
      <c r="AJ34" s="2">
        <f t="shared" si="32"/>
        <v>0</v>
      </c>
      <c r="AK34" s="2">
        <v>120.35</v>
      </c>
      <c r="AL34" s="2">
        <v>46.8</v>
      </c>
      <c r="AM34" s="2">
        <v>1.78</v>
      </c>
      <c r="AN34" s="2">
        <v>0.26</v>
      </c>
      <c r="AO34" s="2">
        <v>71.77</v>
      </c>
      <c r="AP34" s="2">
        <v>0</v>
      </c>
      <c r="AQ34" s="2">
        <v>7.46</v>
      </c>
      <c r="AR34" s="2">
        <v>0.02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51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147.1</v>
      </c>
      <c r="CQ34" s="2">
        <f t="shared" si="34"/>
        <v>0</v>
      </c>
      <c r="CR34" s="2">
        <f t="shared" si="35"/>
        <v>1.78</v>
      </c>
      <c r="CS34" s="2">
        <f t="shared" si="36"/>
        <v>0.26</v>
      </c>
      <c r="CT34" s="2">
        <f t="shared" si="37"/>
        <v>71.77</v>
      </c>
      <c r="CU34" s="2">
        <f t="shared" si="38"/>
        <v>0</v>
      </c>
      <c r="CV34" s="2">
        <f t="shared" si="39"/>
        <v>7.46</v>
      </c>
      <c r="CW34" s="2">
        <f t="shared" si="40"/>
        <v>0.02</v>
      </c>
      <c r="CX34" s="2">
        <f t="shared" si="41"/>
        <v>0</v>
      </c>
      <c r="CY34" s="2">
        <f t="shared" si="42"/>
        <v>136.857</v>
      </c>
      <c r="CZ34" s="2">
        <f t="shared" si="43"/>
        <v>93.638999999999996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50</v>
      </c>
      <c r="DW34" s="2" t="s">
        <v>50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41</v>
      </c>
      <c r="EM34" s="2" t="s">
        <v>42</v>
      </c>
      <c r="EN34" s="2"/>
      <c r="EO34" s="2" t="s">
        <v>3</v>
      </c>
      <c r="EP34" s="2"/>
      <c r="EQ34" s="2">
        <v>0</v>
      </c>
      <c r="ER34" s="2">
        <v>120.35</v>
      </c>
      <c r="ES34" s="2">
        <v>46.8</v>
      </c>
      <c r="ET34" s="2">
        <v>1.78</v>
      </c>
      <c r="EU34" s="2">
        <v>0.26</v>
      </c>
      <c r="EV34" s="2">
        <v>71.77</v>
      </c>
      <c r="EW34" s="2">
        <v>7.46</v>
      </c>
      <c r="EX34" s="2">
        <v>0.02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-1880006495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377.6</v>
      </c>
      <c r="GN34" s="2">
        <f t="shared" si="47"/>
        <v>0</v>
      </c>
      <c r="GO34" s="2">
        <f t="shared" si="48"/>
        <v>377.6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ROW(SmtRes!A44)</f>
        <v>44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50</v>
      </c>
      <c r="I35">
        <f>'1.Смета.или.Акт'!E83</f>
        <v>2</v>
      </c>
      <c r="J35">
        <v>0</v>
      </c>
      <c r="O35">
        <f t="shared" si="14"/>
        <v>2671.28</v>
      </c>
      <c r="P35">
        <f t="shared" si="15"/>
        <v>0</v>
      </c>
      <c r="Q35">
        <f t="shared" si="16"/>
        <v>44.5</v>
      </c>
      <c r="R35">
        <f t="shared" si="17"/>
        <v>9.52</v>
      </c>
      <c r="S35">
        <f t="shared" si="18"/>
        <v>2626.78</v>
      </c>
      <c r="T35">
        <f t="shared" si="19"/>
        <v>0</v>
      </c>
      <c r="U35">
        <f t="shared" si="20"/>
        <v>14.92</v>
      </c>
      <c r="V35">
        <f t="shared" si="21"/>
        <v>0.04</v>
      </c>
      <c r="W35">
        <f t="shared" si="22"/>
        <v>0</v>
      </c>
      <c r="X35">
        <f t="shared" si="23"/>
        <v>2135.4</v>
      </c>
      <c r="Y35">
        <f t="shared" si="24"/>
        <v>1370.88</v>
      </c>
      <c r="AA35">
        <v>34701114</v>
      </c>
      <c r="AB35">
        <f t="shared" si="25"/>
        <v>73.55</v>
      </c>
      <c r="AC35">
        <f>ROUND((ES35+(SUM(SmtRes!BC41:'SmtRes'!BC44)+SUM(EtalonRes!AL78:'EtalonRes'!AL86))),2)</f>
        <v>0</v>
      </c>
      <c r="AD35">
        <f t="shared" si="26"/>
        <v>1.78</v>
      </c>
      <c r="AE35">
        <f t="shared" si="27"/>
        <v>0.26</v>
      </c>
      <c r="AF35">
        <f t="shared" si="28"/>
        <v>71.77</v>
      </c>
      <c r="AG35">
        <f t="shared" si="29"/>
        <v>0</v>
      </c>
      <c r="AH35">
        <f t="shared" si="30"/>
        <v>7.46</v>
      </c>
      <c r="AI35">
        <f t="shared" si="31"/>
        <v>0.02</v>
      </c>
      <c r="AJ35">
        <f t="shared" si="32"/>
        <v>0</v>
      </c>
      <c r="AK35">
        <f>AL35+AM35+AO35</f>
        <v>120.35</v>
      </c>
      <c r="AL35">
        <v>46.8</v>
      </c>
      <c r="AM35" s="52">
        <f>'1.Смета.или.Акт'!F85</f>
        <v>1.78</v>
      </c>
      <c r="AN35" s="52">
        <f>'1.Смета.или.Акт'!F86</f>
        <v>0.26</v>
      </c>
      <c r="AO35" s="52">
        <f>'1.Смета.или.Акт'!F84</f>
        <v>71.77</v>
      </c>
      <c r="AP35">
        <v>0</v>
      </c>
      <c r="AQ35">
        <f>'1.Смета.или.Акт'!E89</f>
        <v>7.46</v>
      </c>
      <c r="AR35">
        <v>0.02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'1.Смета.или.Акт'!J84</f>
        <v>18.3</v>
      </c>
      <c r="BB35">
        <f>'1.Смета.или.Акт'!J85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51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'1.Смета.или.Акт'!J86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2671.28</v>
      </c>
      <c r="CQ35">
        <f t="shared" si="34"/>
        <v>0</v>
      </c>
      <c r="CR35">
        <f t="shared" si="35"/>
        <v>22.25</v>
      </c>
      <c r="CS35">
        <f t="shared" si="36"/>
        <v>4.758</v>
      </c>
      <c r="CT35">
        <f t="shared" si="37"/>
        <v>1313.3910000000001</v>
      </c>
      <c r="CU35">
        <f t="shared" si="38"/>
        <v>0</v>
      </c>
      <c r="CV35">
        <f t="shared" si="39"/>
        <v>7.46</v>
      </c>
      <c r="CW35">
        <f t="shared" si="40"/>
        <v>0.02</v>
      </c>
      <c r="CX35">
        <f t="shared" si="41"/>
        <v>0</v>
      </c>
      <c r="CY35">
        <f t="shared" si="42"/>
        <v>2135.4030000000002</v>
      </c>
      <c r="CZ35">
        <f t="shared" si="43"/>
        <v>1370.876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50</v>
      </c>
      <c r="DW35" t="str">
        <f>'1.Смета.или.Акт'!D83</f>
        <v>ШТ</v>
      </c>
      <c r="DX35">
        <v>1</v>
      </c>
      <c r="EE35">
        <v>32653241</v>
      </c>
      <c r="EF35">
        <v>2</v>
      </c>
      <c r="EG35" t="s">
        <v>40</v>
      </c>
      <c r="EH35">
        <v>0</v>
      </c>
      <c r="EI35" t="s">
        <v>3</v>
      </c>
      <c r="EJ35">
        <v>2</v>
      </c>
      <c r="EK35">
        <v>108001</v>
      </c>
      <c r="EL35" t="s">
        <v>41</v>
      </c>
      <c r="EM35" t="s">
        <v>42</v>
      </c>
      <c r="EO35" t="s">
        <v>3</v>
      </c>
      <c r="EQ35">
        <v>0</v>
      </c>
      <c r="ER35">
        <f>ES35+ET35+EV35</f>
        <v>120.35</v>
      </c>
      <c r="ES35">
        <v>46.8</v>
      </c>
      <c r="ET35" s="52">
        <f>'1.Смета.или.Акт'!F85</f>
        <v>1.78</v>
      </c>
      <c r="EU35" s="52">
        <f>'1.Смета.или.Акт'!F86</f>
        <v>0.26</v>
      </c>
      <c r="EV35" s="52">
        <f>'1.Смета.или.Акт'!F84</f>
        <v>71.77</v>
      </c>
      <c r="EW35">
        <f>'1.Смета.или.Акт'!E89</f>
        <v>7.46</v>
      </c>
      <c r="EX35">
        <v>0.02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-1880006495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6177.56</v>
      </c>
      <c r="GN35">
        <f t="shared" si="47"/>
        <v>0</v>
      </c>
      <c r="GO35">
        <f t="shared" si="48"/>
        <v>6177.56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ROW(EtalonRes!A93)</f>
        <v>93</v>
      </c>
      <c r="E36" s="2" t="s">
        <v>52</v>
      </c>
      <c r="F36" s="2" t="s">
        <v>53</v>
      </c>
      <c r="G36" s="2" t="s">
        <v>54</v>
      </c>
      <c r="H36" s="2" t="s">
        <v>50</v>
      </c>
      <c r="I36" s="2">
        <f>'1.Смета.или.Акт'!E91</f>
        <v>4</v>
      </c>
      <c r="J36" s="2">
        <v>0</v>
      </c>
      <c r="K36" s="2"/>
      <c r="L36" s="2"/>
      <c r="M36" s="2"/>
      <c r="N36" s="2"/>
      <c r="O36" s="2">
        <f t="shared" si="14"/>
        <v>2645.16</v>
      </c>
      <c r="P36" s="2">
        <f t="shared" si="15"/>
        <v>0.04</v>
      </c>
      <c r="Q36" s="2">
        <f t="shared" si="16"/>
        <v>2437.3200000000002</v>
      </c>
      <c r="R36" s="2">
        <f t="shared" si="17"/>
        <v>230.6</v>
      </c>
      <c r="S36" s="2">
        <f t="shared" si="18"/>
        <v>207.8</v>
      </c>
      <c r="T36" s="2">
        <f t="shared" si="19"/>
        <v>0</v>
      </c>
      <c r="U36" s="2">
        <f t="shared" si="20"/>
        <v>21.6</v>
      </c>
      <c r="V36" s="2">
        <f t="shared" si="21"/>
        <v>17.079999999999998</v>
      </c>
      <c r="W36" s="2">
        <f t="shared" si="22"/>
        <v>0</v>
      </c>
      <c r="X36" s="2">
        <f t="shared" si="23"/>
        <v>416.48</v>
      </c>
      <c r="Y36" s="2">
        <f t="shared" si="24"/>
        <v>284.95999999999998</v>
      </c>
      <c r="Z36" s="2"/>
      <c r="AA36" s="2">
        <v>34701113</v>
      </c>
      <c r="AB36" s="2">
        <f t="shared" si="25"/>
        <v>661.29</v>
      </c>
      <c r="AC36" s="2">
        <f>ROUND((ES36+(SUM(SmtRes!BC45:'SmtRes'!BC47)+SUM(EtalonRes!AL87:'EtalonRes'!AL93))),2)</f>
        <v>0.01</v>
      </c>
      <c r="AD36" s="2">
        <f t="shared" si="26"/>
        <v>609.33000000000004</v>
      </c>
      <c r="AE36" s="2">
        <f t="shared" si="27"/>
        <v>57.65</v>
      </c>
      <c r="AF36" s="2">
        <f t="shared" si="28"/>
        <v>51.95</v>
      </c>
      <c r="AG36" s="2">
        <f t="shared" si="29"/>
        <v>0</v>
      </c>
      <c r="AH36" s="2">
        <f t="shared" si="30"/>
        <v>5.4</v>
      </c>
      <c r="AI36" s="2">
        <f t="shared" si="31"/>
        <v>4.2699999999999996</v>
      </c>
      <c r="AJ36" s="2">
        <f t="shared" si="32"/>
        <v>0</v>
      </c>
      <c r="AK36" s="2">
        <v>664.49</v>
      </c>
      <c r="AL36" s="2">
        <v>3.21</v>
      </c>
      <c r="AM36" s="2">
        <v>609.33000000000004</v>
      </c>
      <c r="AN36" s="2">
        <v>57.65</v>
      </c>
      <c r="AO36" s="2">
        <v>51.95</v>
      </c>
      <c r="AP36" s="2">
        <v>0</v>
      </c>
      <c r="AQ36" s="2">
        <v>5.4</v>
      </c>
      <c r="AR36" s="2">
        <v>4.2699999999999996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2645.1600000000003</v>
      </c>
      <c r="CQ36" s="2">
        <f t="shared" si="34"/>
        <v>0.01</v>
      </c>
      <c r="CR36" s="2">
        <f t="shared" si="35"/>
        <v>609.33000000000004</v>
      </c>
      <c r="CS36" s="2">
        <f t="shared" si="36"/>
        <v>57.65</v>
      </c>
      <c r="CT36" s="2">
        <f t="shared" si="37"/>
        <v>51.95</v>
      </c>
      <c r="CU36" s="2">
        <f t="shared" si="38"/>
        <v>0</v>
      </c>
      <c r="CV36" s="2">
        <f t="shared" si="39"/>
        <v>5.4</v>
      </c>
      <c r="CW36" s="2">
        <f t="shared" si="40"/>
        <v>4.2699999999999996</v>
      </c>
      <c r="CX36" s="2">
        <f t="shared" si="41"/>
        <v>0</v>
      </c>
      <c r="CY36" s="2">
        <f t="shared" si="42"/>
        <v>416.48</v>
      </c>
      <c r="CZ36" s="2">
        <f t="shared" si="43"/>
        <v>284.95999999999998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50</v>
      </c>
      <c r="DW36" s="2" t="s">
        <v>50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40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41</v>
      </c>
      <c r="EM36" s="2" t="s">
        <v>42</v>
      </c>
      <c r="EN36" s="2"/>
      <c r="EO36" s="2" t="s">
        <v>3</v>
      </c>
      <c r="EP36" s="2"/>
      <c r="EQ36" s="2">
        <v>0</v>
      </c>
      <c r="ER36" s="2">
        <v>664.49</v>
      </c>
      <c r="ES36" s="2">
        <v>3.21</v>
      </c>
      <c r="ET36" s="2">
        <v>609.33000000000004</v>
      </c>
      <c r="EU36" s="2">
        <v>57.65</v>
      </c>
      <c r="EV36" s="2">
        <v>51.95</v>
      </c>
      <c r="EW36" s="2">
        <v>5.4</v>
      </c>
      <c r="EX36" s="2">
        <v>4.2699999999999996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73392659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3346.6</v>
      </c>
      <c r="GN36" s="2">
        <f t="shared" si="47"/>
        <v>0</v>
      </c>
      <c r="GO36" s="2">
        <f t="shared" si="48"/>
        <v>3346.6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ROW(EtalonRes!A100)</f>
        <v>100</v>
      </c>
      <c r="E37" t="s">
        <v>52</v>
      </c>
      <c r="F37" t="s">
        <v>53</v>
      </c>
      <c r="G37" t="s">
        <v>54</v>
      </c>
      <c r="H37" t="s">
        <v>50</v>
      </c>
      <c r="I37">
        <f>'1.Смета.или.Акт'!E91</f>
        <v>4</v>
      </c>
      <c r="J37">
        <v>0</v>
      </c>
      <c r="O37">
        <f t="shared" si="14"/>
        <v>34269.24</v>
      </c>
      <c r="P37">
        <f t="shared" si="15"/>
        <v>0</v>
      </c>
      <c r="Q37">
        <f t="shared" si="16"/>
        <v>30466.5</v>
      </c>
      <c r="R37">
        <f t="shared" si="17"/>
        <v>4219.9799999999996</v>
      </c>
      <c r="S37">
        <f t="shared" si="18"/>
        <v>3802.74</v>
      </c>
      <c r="T37">
        <f t="shared" si="19"/>
        <v>0</v>
      </c>
      <c r="U37">
        <f t="shared" si="20"/>
        <v>21.6</v>
      </c>
      <c r="V37">
        <f t="shared" si="21"/>
        <v>17.079999999999998</v>
      </c>
      <c r="W37">
        <f t="shared" si="22"/>
        <v>0</v>
      </c>
      <c r="X37">
        <f t="shared" si="23"/>
        <v>6498.4</v>
      </c>
      <c r="Y37">
        <f t="shared" si="24"/>
        <v>4171.8100000000004</v>
      </c>
      <c r="AA37">
        <v>34701114</v>
      </c>
      <c r="AB37">
        <f t="shared" si="25"/>
        <v>661.29</v>
      </c>
      <c r="AC37">
        <f>ROUND((ES37+(SUM(SmtRes!BC48:'SmtRes'!BC50)+SUM(EtalonRes!AL94:'EtalonRes'!AL100))),2)</f>
        <v>0.01</v>
      </c>
      <c r="AD37">
        <f t="shared" si="26"/>
        <v>609.33000000000004</v>
      </c>
      <c r="AE37">
        <f t="shared" si="27"/>
        <v>57.65</v>
      </c>
      <c r="AF37">
        <f t="shared" si="28"/>
        <v>51.95</v>
      </c>
      <c r="AG37">
        <f t="shared" si="29"/>
        <v>0</v>
      </c>
      <c r="AH37">
        <f t="shared" si="30"/>
        <v>5.4</v>
      </c>
      <c r="AI37">
        <f t="shared" si="31"/>
        <v>4.2699999999999996</v>
      </c>
      <c r="AJ37">
        <f t="shared" si="32"/>
        <v>0</v>
      </c>
      <c r="AK37">
        <f>AL37+AM37+AO37</f>
        <v>664.49000000000012</v>
      </c>
      <c r="AL37" s="52">
        <f>'1.Смета.или.Акт'!F95</f>
        <v>3.21</v>
      </c>
      <c r="AM37" s="52">
        <f>'1.Смета.или.Акт'!F93</f>
        <v>609.33000000000004</v>
      </c>
      <c r="AN37" s="52">
        <f>'1.Смета.или.Акт'!F94</f>
        <v>57.65</v>
      </c>
      <c r="AO37" s="52">
        <f>'1.Смета.или.Акт'!F92</f>
        <v>51.95</v>
      </c>
      <c r="AP37">
        <v>0</v>
      </c>
      <c r="AQ37">
        <f>'1.Смета.или.Акт'!E98</f>
        <v>5.4</v>
      </c>
      <c r="AR37">
        <v>4.2699999999999996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'1.Смета.или.Акт'!J92</f>
        <v>18.3</v>
      </c>
      <c r="BB37">
        <f>'1.Смета.или.Акт'!J93</f>
        <v>12.5</v>
      </c>
      <c r="BC37">
        <f>'1.Смета.или.Акт'!J95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'1.Смета.или.Акт'!J94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34269.24</v>
      </c>
      <c r="CQ37">
        <f t="shared" si="34"/>
        <v>0</v>
      </c>
      <c r="CR37">
        <f t="shared" si="35"/>
        <v>7616.6250000000009</v>
      </c>
      <c r="CS37">
        <f t="shared" si="36"/>
        <v>1054.9950000000001</v>
      </c>
      <c r="CT37">
        <f t="shared" si="37"/>
        <v>950.68500000000006</v>
      </c>
      <c r="CU37">
        <f t="shared" si="38"/>
        <v>0</v>
      </c>
      <c r="CV37">
        <f t="shared" si="39"/>
        <v>5.4</v>
      </c>
      <c r="CW37">
        <f t="shared" si="40"/>
        <v>4.2699999999999996</v>
      </c>
      <c r="CX37">
        <f t="shared" si="41"/>
        <v>0</v>
      </c>
      <c r="CY37">
        <f t="shared" si="42"/>
        <v>6498.4031999999997</v>
      </c>
      <c r="CZ37">
        <f t="shared" si="43"/>
        <v>4171.8143999999993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50</v>
      </c>
      <c r="DW37" t="str">
        <f>'1.Смета.или.Акт'!D91</f>
        <v>ШТ</v>
      </c>
      <c r="DX37">
        <v>1</v>
      </c>
      <c r="EE37">
        <v>32653241</v>
      </c>
      <c r="EF37">
        <v>2</v>
      </c>
      <c r="EG37" t="s">
        <v>40</v>
      </c>
      <c r="EH37">
        <v>0</v>
      </c>
      <c r="EI37" t="s">
        <v>3</v>
      </c>
      <c r="EJ37">
        <v>2</v>
      </c>
      <c r="EK37">
        <v>108001</v>
      </c>
      <c r="EL37" t="s">
        <v>41</v>
      </c>
      <c r="EM37" t="s">
        <v>42</v>
      </c>
      <c r="EO37" t="s">
        <v>3</v>
      </c>
      <c r="EQ37">
        <v>0</v>
      </c>
      <c r="ER37">
        <f>ES37+ET37+EV37</f>
        <v>664.49000000000012</v>
      </c>
      <c r="ES37" s="52">
        <f>'1.Смета.или.Акт'!F95</f>
        <v>3.21</v>
      </c>
      <c r="ET37" s="52">
        <f>'1.Смета.или.Акт'!F93</f>
        <v>609.33000000000004</v>
      </c>
      <c r="EU37" s="52">
        <f>'1.Смета.или.Акт'!F94</f>
        <v>57.65</v>
      </c>
      <c r="EV37" s="52">
        <f>'1.Смета.или.Акт'!F92</f>
        <v>51.95</v>
      </c>
      <c r="EW37">
        <f>'1.Смета.или.Акт'!E98</f>
        <v>5.4</v>
      </c>
      <c r="EX37">
        <v>4.2699999999999996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73392659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44939.45</v>
      </c>
      <c r="GN37">
        <f t="shared" si="47"/>
        <v>0</v>
      </c>
      <c r="GO37">
        <f t="shared" si="48"/>
        <v>44939.45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ROW(EtalonRes!A102)</f>
        <v>102</v>
      </c>
      <c r="E38" s="2" t="s">
        <v>56</v>
      </c>
      <c r="F38" s="2" t="s">
        <v>57</v>
      </c>
      <c r="G38" s="2" t="s">
        <v>58</v>
      </c>
      <c r="H38" s="2" t="s">
        <v>50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34701113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50</v>
      </c>
      <c r="DW38" s="2" t="s">
        <v>50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-358862020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ROW(EtalonRes!A104)</f>
        <v>104</v>
      </c>
      <c r="E39" t="s">
        <v>56</v>
      </c>
      <c r="F39" t="s">
        <v>57</v>
      </c>
      <c r="G39" t="s">
        <v>58</v>
      </c>
      <c r="H39" t="s">
        <v>50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34701114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2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50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2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-358862020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ROW(SmtRes!A56)</f>
        <v>56</v>
      </c>
      <c r="D40" s="2">
        <f>ROW(EtalonRes!A106)</f>
        <v>106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55.72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55.72</v>
      </c>
      <c r="T40" s="2">
        <f t="shared" si="19"/>
        <v>0</v>
      </c>
      <c r="U40" s="2">
        <f t="shared" si="20"/>
        <v>4.8600000000000003</v>
      </c>
      <c r="V40" s="2">
        <f t="shared" si="21"/>
        <v>0</v>
      </c>
      <c r="W40" s="2">
        <f t="shared" si="22"/>
        <v>0</v>
      </c>
      <c r="X40" s="2">
        <f t="shared" si="23"/>
        <v>36.22</v>
      </c>
      <c r="Y40" s="2">
        <f t="shared" si="24"/>
        <v>22.29</v>
      </c>
      <c r="Z40" s="2"/>
      <c r="AA40" s="2">
        <v>34701113</v>
      </c>
      <c r="AB40" s="2">
        <f t="shared" si="25"/>
        <v>27.86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27.86</v>
      </c>
      <c r="AG40" s="2">
        <f t="shared" si="29"/>
        <v>0</v>
      </c>
      <c r="AH40" s="2">
        <f t="shared" si="30"/>
        <v>2.4300000000000002</v>
      </c>
      <c r="AI40" s="2">
        <f t="shared" si="31"/>
        <v>0</v>
      </c>
      <c r="AJ40" s="2">
        <f t="shared" si="32"/>
        <v>0</v>
      </c>
      <c r="AK40" s="2">
        <v>27.86</v>
      </c>
      <c r="AL40" s="2">
        <v>0</v>
      </c>
      <c r="AM40" s="2">
        <v>0</v>
      </c>
      <c r="AN40" s="2">
        <v>0</v>
      </c>
      <c r="AO40" s="2">
        <v>27.86</v>
      </c>
      <c r="AP40" s="2">
        <v>0</v>
      </c>
      <c r="AQ40" s="2">
        <v>2.4300000000000002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55.72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27.86</v>
      </c>
      <c r="CU40" s="2">
        <f t="shared" si="38"/>
        <v>0</v>
      </c>
      <c r="CV40" s="2">
        <f t="shared" si="39"/>
        <v>2.4300000000000002</v>
      </c>
      <c r="CW40" s="2">
        <f t="shared" si="40"/>
        <v>0</v>
      </c>
      <c r="CX40" s="2">
        <f t="shared" si="41"/>
        <v>0</v>
      </c>
      <c r="CY40" s="2">
        <f t="shared" si="42"/>
        <v>36.217999999999996</v>
      </c>
      <c r="CZ40" s="2">
        <f t="shared" si="43"/>
        <v>22.288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27.86</v>
      </c>
      <c r="ES40" s="2">
        <v>0</v>
      </c>
      <c r="ET40" s="2">
        <v>0</v>
      </c>
      <c r="EU40" s="2">
        <v>0</v>
      </c>
      <c r="EV40" s="2">
        <v>27.86</v>
      </c>
      <c r="EW40" s="2">
        <v>2.4300000000000002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-1556650719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114.23</v>
      </c>
      <c r="GN40" s="2">
        <f t="shared" si="47"/>
        <v>0</v>
      </c>
      <c r="GO40" s="2">
        <f t="shared" si="48"/>
        <v>0</v>
      </c>
      <c r="GP40" s="2">
        <f t="shared" si="49"/>
        <v>114.23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ROW(SmtRes!A58)</f>
        <v>58</v>
      </c>
      <c r="D41">
        <f>ROW(EtalonRes!A108)</f>
        <v>108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1019.68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1019.68</v>
      </c>
      <c r="T41">
        <f t="shared" si="19"/>
        <v>0</v>
      </c>
      <c r="U41">
        <f t="shared" si="20"/>
        <v>4.8600000000000003</v>
      </c>
      <c r="V41">
        <f t="shared" si="21"/>
        <v>0</v>
      </c>
      <c r="W41">
        <f t="shared" si="22"/>
        <v>0</v>
      </c>
      <c r="X41">
        <f t="shared" si="23"/>
        <v>560.82000000000005</v>
      </c>
      <c r="Y41">
        <f t="shared" si="24"/>
        <v>326.3</v>
      </c>
      <c r="AA41">
        <v>34701114</v>
      </c>
      <c r="AB41">
        <f t="shared" si="25"/>
        <v>27.86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27.86</v>
      </c>
      <c r="AG41">
        <f t="shared" si="29"/>
        <v>0</v>
      </c>
      <c r="AH41">
        <f t="shared" si="30"/>
        <v>2.4300000000000002</v>
      </c>
      <c r="AI41">
        <f t="shared" si="31"/>
        <v>0</v>
      </c>
      <c r="AJ41">
        <f t="shared" si="32"/>
        <v>0</v>
      </c>
      <c r="AK41">
        <f>AL41+AM41+AO41</f>
        <v>27.86</v>
      </c>
      <c r="AL41">
        <v>0</v>
      </c>
      <c r="AM41">
        <v>0</v>
      </c>
      <c r="AN41">
        <v>0</v>
      </c>
      <c r="AO41" s="52">
        <f>'1.Смета.или.Акт'!F107</f>
        <v>27.86</v>
      </c>
      <c r="AP41">
        <v>0</v>
      </c>
      <c r="AQ41">
        <f>'1.Смета.или.Акт'!E110</f>
        <v>2.4300000000000002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1019.68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509.83800000000002</v>
      </c>
      <c r="CU41">
        <f t="shared" si="38"/>
        <v>0</v>
      </c>
      <c r="CV41">
        <f t="shared" si="39"/>
        <v>2.4300000000000002</v>
      </c>
      <c r="CW41">
        <f t="shared" si="40"/>
        <v>0</v>
      </c>
      <c r="CX41">
        <f t="shared" si="41"/>
        <v>0</v>
      </c>
      <c r="CY41">
        <f t="shared" si="42"/>
        <v>560.82399999999996</v>
      </c>
      <c r="CZ41">
        <f t="shared" si="43"/>
        <v>326.29759999999999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27.86</v>
      </c>
      <c r="ES41">
        <v>0</v>
      </c>
      <c r="ET41">
        <v>0</v>
      </c>
      <c r="EU41">
        <v>0</v>
      </c>
      <c r="EV41" s="52">
        <f>'1.Смета.или.Акт'!F107</f>
        <v>27.86</v>
      </c>
      <c r="EW41">
        <f>'1.Смета.или.Акт'!E110</f>
        <v>2.4300000000000002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-1556650719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1906.8</v>
      </c>
      <c r="GN41">
        <f t="shared" si="47"/>
        <v>0</v>
      </c>
      <c r="GO41">
        <f t="shared" si="48"/>
        <v>0</v>
      </c>
      <c r="GP41">
        <f t="shared" si="49"/>
        <v>1906.8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ROW(SmtRes!A62)</f>
        <v>62</v>
      </c>
      <c r="D42" s="2">
        <f>ROW(EtalonRes!A113)</f>
        <v>113</v>
      </c>
      <c r="E42" s="2" t="s">
        <v>68</v>
      </c>
      <c r="F42" s="2" t="s">
        <v>69</v>
      </c>
      <c r="G42" s="2" t="s">
        <v>70</v>
      </c>
      <c r="H42" s="2" t="s">
        <v>38</v>
      </c>
      <c r="I42" s="2">
        <f>'1.Смета.или.Акт'!E112</f>
        <v>1</v>
      </c>
      <c r="J42" s="2">
        <v>0</v>
      </c>
      <c r="K42" s="2"/>
      <c r="L42" s="2"/>
      <c r="M42" s="2"/>
      <c r="N42" s="2"/>
      <c r="O42" s="2">
        <f t="shared" si="14"/>
        <v>357.54</v>
      </c>
      <c r="P42" s="2">
        <f t="shared" si="15"/>
        <v>0</v>
      </c>
      <c r="Q42" s="2">
        <f t="shared" si="16"/>
        <v>307.42</v>
      </c>
      <c r="R42" s="2">
        <f t="shared" si="17"/>
        <v>43.43</v>
      </c>
      <c r="S42" s="2">
        <f t="shared" si="18"/>
        <v>50.12</v>
      </c>
      <c r="T42" s="2">
        <f t="shared" si="19"/>
        <v>0</v>
      </c>
      <c r="U42" s="2">
        <f t="shared" si="20"/>
        <v>5.21</v>
      </c>
      <c r="V42" s="2">
        <f t="shared" si="21"/>
        <v>3.46</v>
      </c>
      <c r="W42" s="2">
        <f t="shared" si="22"/>
        <v>0</v>
      </c>
      <c r="X42" s="2">
        <f t="shared" si="23"/>
        <v>88.87</v>
      </c>
      <c r="Y42" s="2">
        <f t="shared" si="24"/>
        <v>60.81</v>
      </c>
      <c r="Z42" s="2"/>
      <c r="AA42" s="2">
        <v>34701113</v>
      </c>
      <c r="AB42" s="2">
        <f t="shared" si="25"/>
        <v>357.54</v>
      </c>
      <c r="AC42" s="2">
        <f>ROUND((ES42+(SUM(SmtRes!BC59:'SmtRes'!BC62)+SUM(EtalonRes!AL109:'EtalonRes'!AL113))),2)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357.54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88.872500000000002</v>
      </c>
      <c r="CZ42" s="2">
        <f t="shared" si="43"/>
        <v>60.807499999999997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38</v>
      </c>
      <c r="DW42" s="2" t="s">
        <v>38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40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41</v>
      </c>
      <c r="EM42" s="2" t="s">
        <v>42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507.22</v>
      </c>
      <c r="GN42" s="2">
        <f t="shared" si="47"/>
        <v>0</v>
      </c>
      <c r="GO42" s="2">
        <f t="shared" si="48"/>
        <v>507.22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ROW(SmtRes!A66)</f>
        <v>66</v>
      </c>
      <c r="D43">
        <f>ROW(EtalonRes!A118)</f>
        <v>118</v>
      </c>
      <c r="E43" t="s">
        <v>68</v>
      </c>
      <c r="F43" t="s">
        <v>69</v>
      </c>
      <c r="G43" t="s">
        <v>70</v>
      </c>
      <c r="H43" t="s">
        <v>38</v>
      </c>
      <c r="I43">
        <f>'1.Смета.или.Акт'!E112</f>
        <v>1</v>
      </c>
      <c r="J43">
        <v>0</v>
      </c>
      <c r="O43">
        <f t="shared" si="14"/>
        <v>4759.95</v>
      </c>
      <c r="P43">
        <f t="shared" si="15"/>
        <v>0</v>
      </c>
      <c r="Q43">
        <f t="shared" si="16"/>
        <v>3842.75</v>
      </c>
      <c r="R43">
        <f t="shared" si="17"/>
        <v>794.77</v>
      </c>
      <c r="S43">
        <f t="shared" si="18"/>
        <v>917.2</v>
      </c>
      <c r="T43">
        <f t="shared" si="19"/>
        <v>0</v>
      </c>
      <c r="U43">
        <f t="shared" si="20"/>
        <v>5.21</v>
      </c>
      <c r="V43">
        <f t="shared" si="21"/>
        <v>3.46</v>
      </c>
      <c r="W43">
        <f t="shared" si="22"/>
        <v>0</v>
      </c>
      <c r="X43">
        <f t="shared" si="23"/>
        <v>1386.7</v>
      </c>
      <c r="Y43">
        <f t="shared" si="24"/>
        <v>890.22</v>
      </c>
      <c r="AA43">
        <v>34701114</v>
      </c>
      <c r="AB43">
        <f t="shared" si="25"/>
        <v>357.54</v>
      </c>
      <c r="AC43">
        <f>ROUND((ES43+(SUM(SmtRes!BC63:'SmtRes'!BC66)+SUM(EtalonRes!AL114:'EtalonRes'!AL118))),2)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2">
        <f>'1.Смета.или.Акт'!F114</f>
        <v>307.42</v>
      </c>
      <c r="AN43" s="52">
        <f>'1.Смета.или.Акт'!F115</f>
        <v>43.43</v>
      </c>
      <c r="AO43" s="52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4759.95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1386.6957</v>
      </c>
      <c r="CZ43">
        <f t="shared" si="43"/>
        <v>890.22440000000006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38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40</v>
      </c>
      <c r="EH43">
        <v>0</v>
      </c>
      <c r="EI43" t="s">
        <v>3</v>
      </c>
      <c r="EJ43">
        <v>2</v>
      </c>
      <c r="EK43">
        <v>108001</v>
      </c>
      <c r="EL43" t="s">
        <v>41</v>
      </c>
      <c r="EM43" t="s">
        <v>42</v>
      </c>
      <c r="EO43" t="s">
        <v>3</v>
      </c>
      <c r="EQ43">
        <v>0</v>
      </c>
      <c r="ER43">
        <f>ES43+ET43+EV43</f>
        <v>358.54</v>
      </c>
      <c r="ES43">
        <v>1</v>
      </c>
      <c r="ET43" s="52">
        <f>'1.Смета.или.Акт'!F114</f>
        <v>307.42</v>
      </c>
      <c r="EU43" s="52">
        <f>'1.Смета.или.Акт'!F115</f>
        <v>43.43</v>
      </c>
      <c r="EV43" s="52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7036.87</v>
      </c>
      <c r="GN43">
        <f t="shared" si="47"/>
        <v>0</v>
      </c>
      <c r="GO43">
        <f t="shared" si="48"/>
        <v>7036.87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ROW(SmtRes!A68)</f>
        <v>68</v>
      </c>
      <c r="D44" s="2">
        <f>ROW(EtalonRes!A120)</f>
        <v>120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0.61</v>
      </c>
      <c r="J44" s="2">
        <v>0</v>
      </c>
      <c r="K44" s="2"/>
      <c r="L44" s="2"/>
      <c r="M44" s="2"/>
      <c r="N44" s="2"/>
      <c r="O44" s="2">
        <f t="shared" si="14"/>
        <v>275.7</v>
      </c>
      <c r="P44" s="2">
        <f t="shared" si="15"/>
        <v>0</v>
      </c>
      <c r="Q44" s="2">
        <f t="shared" si="16"/>
        <v>275.7</v>
      </c>
      <c r="R44" s="2">
        <f t="shared" si="17"/>
        <v>53.78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4.6360000000000001</v>
      </c>
      <c r="W44" s="2">
        <f t="shared" si="22"/>
        <v>0</v>
      </c>
      <c r="X44" s="2">
        <f t="shared" si="23"/>
        <v>51.09</v>
      </c>
      <c r="Y44" s="2">
        <f t="shared" si="24"/>
        <v>26.89</v>
      </c>
      <c r="Z44" s="2"/>
      <c r="AA44" s="2">
        <v>34701113</v>
      </c>
      <c r="AB44" s="2">
        <f t="shared" si="25"/>
        <v>451.97</v>
      </c>
      <c r="AC44" s="2">
        <f t="shared" ref="AC44:AC77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275.7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51.091000000000001</v>
      </c>
      <c r="CZ44" s="2">
        <f t="shared" si="43"/>
        <v>26.89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353.68</v>
      </c>
      <c r="GN44" s="2">
        <f t="shared" si="47"/>
        <v>353.68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ROW(SmtRes!A70)</f>
        <v>70</v>
      </c>
      <c r="D45">
        <f>ROW(EtalonRes!A122)</f>
        <v>122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0.61</v>
      </c>
      <c r="J45">
        <v>0</v>
      </c>
      <c r="O45">
        <f t="shared" si="14"/>
        <v>3446.27</v>
      </c>
      <c r="P45">
        <f t="shared" si="15"/>
        <v>0</v>
      </c>
      <c r="Q45">
        <f t="shared" si="16"/>
        <v>3446.27</v>
      </c>
      <c r="R45">
        <f t="shared" si="17"/>
        <v>984.13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4.6360000000000001</v>
      </c>
      <c r="W45">
        <f t="shared" si="22"/>
        <v>0</v>
      </c>
      <c r="X45">
        <f t="shared" si="23"/>
        <v>797.15</v>
      </c>
      <c r="Y45">
        <f t="shared" si="24"/>
        <v>393.65</v>
      </c>
      <c r="AA45">
        <v>34701114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2">
        <f>'1.Смета.или.Акт'!F121</f>
        <v>451.97</v>
      </c>
      <c r="AN45" s="52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3446.27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797.14530000000002</v>
      </c>
      <c r="CZ45">
        <f t="shared" si="43"/>
        <v>393.65199999999999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2">
        <f>'1.Смета.или.Акт'!F121</f>
        <v>451.97</v>
      </c>
      <c r="EU45" s="52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4637.07</v>
      </c>
      <c r="GN45">
        <f t="shared" si="47"/>
        <v>4637.07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2</v>
      </c>
      <c r="J46" s="2">
        <v>0</v>
      </c>
      <c r="K46" s="2"/>
      <c r="L46" s="2"/>
      <c r="M46" s="2"/>
      <c r="N46" s="2"/>
      <c r="O46" s="2">
        <f t="shared" si="14"/>
        <v>683.62</v>
      </c>
      <c r="P46" s="2">
        <f t="shared" si="15"/>
        <v>683.62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34701113</v>
      </c>
      <c r="AB46" s="2">
        <f t="shared" si="25"/>
        <v>341.81</v>
      </c>
      <c r="AC46" s="2">
        <f t="shared" si="52"/>
        <v>341.81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341.81</v>
      </c>
      <c r="AL46" s="2">
        <v>341.81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683.62</v>
      </c>
      <c r="CQ46" s="2">
        <f t="shared" si="34"/>
        <v>341.81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0</v>
      </c>
      <c r="ES46" s="2">
        <v>341.81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-1669170290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683.62</v>
      </c>
      <c r="GN46" s="2">
        <f t="shared" si="47"/>
        <v>683.62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Муфта 4 СТП1 70/120</v>
      </c>
      <c r="H47" t="s">
        <v>80</v>
      </c>
      <c r="I47">
        <f>'1.Смета.или.Акт'!E126</f>
        <v>2</v>
      </c>
      <c r="J47">
        <v>0</v>
      </c>
      <c r="O47">
        <f t="shared" si="14"/>
        <v>5127.1499999999996</v>
      </c>
      <c r="P47">
        <f t="shared" si="15"/>
        <v>5127.1499999999996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34701114</v>
      </c>
      <c r="AB47">
        <f t="shared" si="25"/>
        <v>341.81</v>
      </c>
      <c r="AC47">
        <f t="shared" si="52"/>
        <v>341.81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341.81</v>
      </c>
      <c r="AL47" s="52">
        <f>'1.Смета.или.Акт'!F126</f>
        <v>341.81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5127.1499999999996</v>
      </c>
      <c r="CQ47">
        <f t="shared" si="34"/>
        <v>2563.5749999999998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80</v>
      </c>
      <c r="DW47" t="str">
        <f>'1.Смета.или.Акт'!D126</f>
        <v>шт.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341.81</v>
      </c>
      <c r="ES47" s="52">
        <f>'1.Смета.или.Акт'!F126</f>
        <v>341.81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2563.6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-1669170290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5127.1499999999996</v>
      </c>
      <c r="GN47">
        <f t="shared" si="47"/>
        <v>5127.1499999999996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87</v>
      </c>
      <c r="I48" s="2">
        <f>'1.Смета.или.Акт'!E129</f>
        <v>100</v>
      </c>
      <c r="J48" s="2">
        <v>0</v>
      </c>
      <c r="K48" s="2"/>
      <c r="L48" s="2"/>
      <c r="M48" s="2"/>
      <c r="N48" s="2"/>
      <c r="O48" s="2">
        <f t="shared" si="14"/>
        <v>4559</v>
      </c>
      <c r="P48" s="2">
        <f t="shared" si="15"/>
        <v>4559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34701113</v>
      </c>
      <c r="AB48" s="2">
        <f t="shared" si="25"/>
        <v>45.59</v>
      </c>
      <c r="AC48" s="2">
        <f t="shared" si="52"/>
        <v>45.59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45.59</v>
      </c>
      <c r="AL48" s="2">
        <v>45.59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4559</v>
      </c>
      <c r="CQ48" s="2">
        <f t="shared" si="34"/>
        <v>45.59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87</v>
      </c>
      <c r="DW48" s="2" t="s">
        <v>87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0</v>
      </c>
      <c r="ES48" s="2">
        <v>45.59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-1380470461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4559</v>
      </c>
      <c r="GN48" s="2">
        <f t="shared" si="47"/>
        <v>4559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ПНД 110</v>
      </c>
      <c r="H49" t="s">
        <v>87</v>
      </c>
      <c r="I49">
        <f>'1.Смета.или.Акт'!E129</f>
        <v>100</v>
      </c>
      <c r="J49">
        <v>0</v>
      </c>
      <c r="O49">
        <f t="shared" si="14"/>
        <v>34192.5</v>
      </c>
      <c r="P49">
        <f t="shared" si="15"/>
        <v>34192.5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34701114</v>
      </c>
      <c r="AB49">
        <f t="shared" si="25"/>
        <v>45.59</v>
      </c>
      <c r="AC49">
        <f t="shared" si="52"/>
        <v>45.59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45.59</v>
      </c>
      <c r="AL49" s="52">
        <f>'1.Смета.или.Акт'!F129</f>
        <v>45.59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34192.5</v>
      </c>
      <c r="CQ49">
        <f t="shared" si="34"/>
        <v>341.92500000000001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87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45.59</v>
      </c>
      <c r="ES49" s="52">
        <f>'1.Смета.или.Акт'!F129</f>
        <v>45.59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341.9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-1380470461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34192.5</v>
      </c>
      <c r="GN49">
        <f t="shared" si="47"/>
        <v>34192.5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78</v>
      </c>
      <c r="G50" s="2" t="s">
        <v>90</v>
      </c>
      <c r="H50" s="2" t="s">
        <v>50</v>
      </c>
      <c r="I50" s="2">
        <f>'1.Смета.или.Акт'!E132</f>
        <v>2</v>
      </c>
      <c r="J50" s="2">
        <v>0</v>
      </c>
      <c r="K50" s="2"/>
      <c r="L50" s="2"/>
      <c r="M50" s="2"/>
      <c r="N50" s="2"/>
      <c r="O50" s="2">
        <f t="shared" si="14"/>
        <v>306.92</v>
      </c>
      <c r="P50" s="2">
        <f t="shared" si="15"/>
        <v>306.92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34701113</v>
      </c>
      <c r="AB50" s="2">
        <f t="shared" si="25"/>
        <v>153.46</v>
      </c>
      <c r="AC50" s="2">
        <f t="shared" si="52"/>
        <v>153.46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153.46</v>
      </c>
      <c r="AL50" s="2">
        <v>153.46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306.92</v>
      </c>
      <c r="CQ50" s="2">
        <f t="shared" si="34"/>
        <v>153.46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50</v>
      </c>
      <c r="DW50" s="2" t="s">
        <v>50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0</v>
      </c>
      <c r="ES50" s="2">
        <v>153.46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838652550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306.92</v>
      </c>
      <c r="GN50" s="2">
        <f t="shared" si="47"/>
        <v>306.92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'1.Смета.или.Акт'!B132</f>
        <v>Прайс-лист</v>
      </c>
      <c r="G51" t="str">
        <f>'1.Смета.или.Акт'!C132</f>
        <v>Муфта 4КНТПН1 70/120</v>
      </c>
      <c r="H51" t="s">
        <v>50</v>
      </c>
      <c r="I51">
        <f>'1.Смета.или.Акт'!E132</f>
        <v>2</v>
      </c>
      <c r="J51">
        <v>0</v>
      </c>
      <c r="O51">
        <f t="shared" si="14"/>
        <v>2301.9</v>
      </c>
      <c r="P51">
        <f t="shared" si="15"/>
        <v>2301.9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34701114</v>
      </c>
      <c r="AB51">
        <f t="shared" si="25"/>
        <v>153.46</v>
      </c>
      <c r="AC51">
        <f t="shared" si="52"/>
        <v>153.46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153.46</v>
      </c>
      <c r="AL51" s="52">
        <f>'1.Смета.или.Акт'!F132</f>
        <v>153.46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2301.9</v>
      </c>
      <c r="CQ51">
        <f t="shared" si="34"/>
        <v>1150.95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50</v>
      </c>
      <c r="DW51" t="str">
        <f>'1.Смета.или.Акт'!D132</f>
        <v>ШТ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153.46</v>
      </c>
      <c r="ES51" s="52">
        <f>'1.Смета.или.Акт'!F132</f>
        <v>153.46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1150.97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838652550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2301.9</v>
      </c>
      <c r="GN51">
        <f t="shared" si="47"/>
        <v>2301.9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50</v>
      </c>
      <c r="I52" s="2">
        <f>'1.Смета.или.Акт'!E135</f>
        <v>2</v>
      </c>
      <c r="J52" s="2">
        <v>0</v>
      </c>
      <c r="K52" s="2"/>
      <c r="L52" s="2"/>
      <c r="M52" s="2"/>
      <c r="N52" s="2"/>
      <c r="O52" s="2">
        <f t="shared" si="14"/>
        <v>341.74</v>
      </c>
      <c r="P52" s="2">
        <f t="shared" si="15"/>
        <v>341.74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34701113</v>
      </c>
      <c r="AB52" s="2">
        <f t="shared" si="25"/>
        <v>170.87</v>
      </c>
      <c r="AC52" s="2">
        <f t="shared" si="52"/>
        <v>170.87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170.87</v>
      </c>
      <c r="AL52" s="2">
        <v>170.87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341.74</v>
      </c>
      <c r="CQ52" s="2">
        <f t="shared" si="34"/>
        <v>170.87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50</v>
      </c>
      <c r="DW52" s="2" t="s">
        <v>50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170.87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1759008224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341.74</v>
      </c>
      <c r="GN52" s="2">
        <f t="shared" si="47"/>
        <v>341.74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Муфта 4КВТПН1 70/120</v>
      </c>
      <c r="H53" t="s">
        <v>50</v>
      </c>
      <c r="I53">
        <f>'1.Смета.или.Акт'!E135</f>
        <v>2</v>
      </c>
      <c r="J53">
        <v>0</v>
      </c>
      <c r="O53">
        <f t="shared" si="14"/>
        <v>2563.0500000000002</v>
      </c>
      <c r="P53">
        <f t="shared" si="15"/>
        <v>2563.0500000000002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34701114</v>
      </c>
      <c r="AB53">
        <f t="shared" si="25"/>
        <v>170.87</v>
      </c>
      <c r="AC53">
        <f t="shared" si="52"/>
        <v>170.87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170.87</v>
      </c>
      <c r="AL53" s="52">
        <f>'1.Смета.или.Акт'!F135</f>
        <v>170.87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2563.0500000000002</v>
      </c>
      <c r="CQ53">
        <f t="shared" si="34"/>
        <v>1281.5250000000001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50</v>
      </c>
      <c r="DW53" t="str">
        <f>'1.Смета.или.Акт'!D135</f>
        <v>ШТ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170.87</v>
      </c>
      <c r="ES53" s="52">
        <f>'1.Смета.или.Акт'!F135</f>
        <v>170.87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1281.49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1759008224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2563.0500000000002</v>
      </c>
      <c r="GN53">
        <f t="shared" si="47"/>
        <v>2563.0500000000002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87</v>
      </c>
      <c r="I54" s="2">
        <f>'1.Смета.или.Акт'!E138</f>
        <v>225</v>
      </c>
      <c r="J54" s="2">
        <v>0</v>
      </c>
      <c r="K54" s="2"/>
      <c r="L54" s="2"/>
      <c r="M54" s="2"/>
      <c r="N54" s="2"/>
      <c r="O54" s="2">
        <f t="shared" si="14"/>
        <v>25800.75</v>
      </c>
      <c r="P54" s="2">
        <f t="shared" si="15"/>
        <v>25800.75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34701113</v>
      </c>
      <c r="AB54" s="2">
        <f t="shared" si="25"/>
        <v>114.67</v>
      </c>
      <c r="AC54" s="2">
        <f t="shared" si="52"/>
        <v>114.67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114.67</v>
      </c>
      <c r="AL54" s="2">
        <v>114.67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25800.75</v>
      </c>
      <c r="CQ54" s="2">
        <f t="shared" si="34"/>
        <v>114.67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1003</v>
      </c>
      <c r="DV54" s="2" t="s">
        <v>87</v>
      </c>
      <c r="DW54" s="2" t="s">
        <v>87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114.67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97</v>
      </c>
      <c r="GB54" s="2"/>
      <c r="GC54" s="2"/>
      <c r="GD54" s="2">
        <v>0</v>
      </c>
      <c r="GE54" s="2"/>
      <c r="GF54" s="2">
        <v>-1303953379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25800.75</v>
      </c>
      <c r="GN54" s="2">
        <f t="shared" si="47"/>
        <v>25800.75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Кабель АСБ-1  4х120</v>
      </c>
      <c r="H55" t="s">
        <v>87</v>
      </c>
      <c r="I55">
        <f>'1.Смета.или.Акт'!E138</f>
        <v>225</v>
      </c>
      <c r="J55">
        <v>0</v>
      </c>
      <c r="O55">
        <f t="shared" si="14"/>
        <v>193505.63</v>
      </c>
      <c r="P55">
        <f t="shared" si="15"/>
        <v>193505.63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34701114</v>
      </c>
      <c r="AB55">
        <f t="shared" si="25"/>
        <v>114.67</v>
      </c>
      <c r="AC55">
        <f t="shared" si="52"/>
        <v>114.67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114.67</v>
      </c>
      <c r="AL55" s="52">
        <f>'1.Смета.или.Акт'!F138</f>
        <v>114.67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193505.63</v>
      </c>
      <c r="CQ55">
        <f t="shared" si="34"/>
        <v>860.02499999999998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87</v>
      </c>
      <c r="DW55" t="str">
        <f>'1.Смета.или.Акт'!D138</f>
        <v>м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114.67</v>
      </c>
      <c r="ES55" s="52">
        <f>'1.Смета.или.Акт'!F138</f>
        <v>114.67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860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97</v>
      </c>
      <c r="GD55">
        <v>0</v>
      </c>
      <c r="GF55">
        <v>-1303953379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193505.63</v>
      </c>
      <c r="GN55">
        <f t="shared" si="47"/>
        <v>193505.63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98</v>
      </c>
      <c r="F56" s="2" t="s">
        <v>78</v>
      </c>
      <c r="G56" s="2" t="s">
        <v>99</v>
      </c>
      <c r="H56" s="2" t="s">
        <v>80</v>
      </c>
      <c r="I56" s="2">
        <f>'1.Смета.или.Акт'!E141</f>
        <v>1272</v>
      </c>
      <c r="J56" s="2">
        <v>0</v>
      </c>
      <c r="K56" s="2"/>
      <c r="L56" s="2"/>
      <c r="M56" s="2"/>
      <c r="N56" s="2"/>
      <c r="O56" s="2">
        <f t="shared" ref="O56:O77" si="53">ROUND(CP56,2)</f>
        <v>2226</v>
      </c>
      <c r="P56" s="2">
        <f t="shared" ref="P56:P77" si="54">ROUND(CQ56*I56,2)</f>
        <v>2226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34701113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2226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80</v>
      </c>
      <c r="DW56" s="2" t="s">
        <v>80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100</v>
      </c>
      <c r="GB56" s="2"/>
      <c r="GC56" s="2"/>
      <c r="GD56" s="2">
        <v>0</v>
      </c>
      <c r="GE56" s="2"/>
      <c r="GF56" s="2">
        <v>-496488921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2226</v>
      </c>
      <c r="GN56" s="2">
        <f t="shared" ref="GN56:GN77" si="86">IF(OR(BI56=0,BI56=1),ROUND(O56+X56+Y56+GK56,2),0)</f>
        <v>2226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98</v>
      </c>
      <c r="F57" t="str">
        <f>'1.Смета.или.Акт'!B141</f>
        <v>Прайс-лист</v>
      </c>
      <c r="G57" t="str">
        <f>'1.Смета.или.Акт'!C141</f>
        <v>Кирпич красный</v>
      </c>
      <c r="H57" t="s">
        <v>80</v>
      </c>
      <c r="I57">
        <f>'1.Смета.или.Акт'!E141</f>
        <v>1272</v>
      </c>
      <c r="J57">
        <v>0</v>
      </c>
      <c r="O57">
        <f t="shared" si="53"/>
        <v>16695</v>
      </c>
      <c r="P57">
        <f t="shared" si="54"/>
        <v>16695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34701114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2">
        <f>'1.Смета.или.Акт'!F141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16695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80</v>
      </c>
      <c r="DW57" t="str">
        <f>'1.Смета.или.Акт'!D141</f>
        <v>шт.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1.75</v>
      </c>
      <c r="ES57" s="52">
        <f>'1.Смета.или.Акт'!F141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100</v>
      </c>
      <c r="GD57">
        <v>0</v>
      </c>
      <c r="GF57">
        <v>-496488921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16695</v>
      </c>
      <c r="GN57">
        <f t="shared" si="86"/>
        <v>16695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101</v>
      </c>
      <c r="F58" s="2" t="s">
        <v>78</v>
      </c>
      <c r="G58" s="2" t="s">
        <v>102</v>
      </c>
      <c r="H58" s="2" t="s">
        <v>103</v>
      </c>
      <c r="I58" s="2">
        <f>'1.Смета.или.Акт'!E144</f>
        <v>20</v>
      </c>
      <c r="J58" s="2">
        <v>0</v>
      </c>
      <c r="K58" s="2"/>
      <c r="L58" s="2"/>
      <c r="M58" s="2"/>
      <c r="N58" s="2"/>
      <c r="O58" s="2">
        <f t="shared" si="53"/>
        <v>474.6</v>
      </c>
      <c r="P58" s="2">
        <f t="shared" si="54"/>
        <v>474.6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34701113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474.6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103</v>
      </c>
      <c r="DW58" s="2" t="s">
        <v>103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104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474.6</v>
      </c>
      <c r="GN58" s="2">
        <f t="shared" si="86"/>
        <v>474.6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101</v>
      </c>
      <c r="F59" t="str">
        <f>'1.Смета.или.Акт'!B144</f>
        <v>Прайс-лист</v>
      </c>
      <c r="G59" t="str">
        <f>'1.Смета.или.Акт'!C144</f>
        <v>Песок природный</v>
      </c>
      <c r="H59" t="s">
        <v>103</v>
      </c>
      <c r="I59">
        <f>'1.Смета.или.Акт'!E144</f>
        <v>20</v>
      </c>
      <c r="J59">
        <v>0</v>
      </c>
      <c r="O59">
        <f t="shared" si="53"/>
        <v>3559.5</v>
      </c>
      <c r="P59">
        <f t="shared" si="54"/>
        <v>3559.5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34701114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2">
        <f>'1.Смета.или.Акт'!F144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3559.5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103</v>
      </c>
      <c r="DW59" t="str">
        <f>'1.Смета.или.Акт'!D144</f>
        <v>м3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23.73</v>
      </c>
      <c r="ES59" s="52">
        <f>'1.Смета.или.Акт'!F144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104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3559.5</v>
      </c>
      <c r="GN59">
        <f t="shared" si="86"/>
        <v>3559.5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105</v>
      </c>
      <c r="F60" s="2" t="s">
        <v>78</v>
      </c>
      <c r="G60" s="2" t="s">
        <v>106</v>
      </c>
      <c r="H60" s="2" t="s">
        <v>107</v>
      </c>
      <c r="I60" s="2">
        <f>'1.Смета.или.Акт'!E147</f>
        <v>2</v>
      </c>
      <c r="J60" s="2">
        <v>0</v>
      </c>
      <c r="K60" s="2"/>
      <c r="L60" s="2"/>
      <c r="M60" s="2"/>
      <c r="N60" s="2"/>
      <c r="O60" s="2">
        <f t="shared" si="53"/>
        <v>159.86000000000001</v>
      </c>
      <c r="P60" s="2">
        <f t="shared" si="54"/>
        <v>159.86000000000001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34701113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159.86000000000001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107</v>
      </c>
      <c r="DW60" s="2" t="s">
        <v>107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108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159.86000000000001</v>
      </c>
      <c r="GN60" s="2">
        <f t="shared" si="86"/>
        <v>159.86000000000001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105</v>
      </c>
      <c r="F61" t="str">
        <f>'1.Смета.или.Акт'!B147</f>
        <v>Прайс-лист</v>
      </c>
      <c r="G61" t="str">
        <f>'1.Смета.или.Акт'!C147</f>
        <v>Лента сигнальная ЛСЭ-150</v>
      </c>
      <c r="H61" t="s">
        <v>107</v>
      </c>
      <c r="I61">
        <f>'1.Смета.или.Акт'!E147</f>
        <v>2</v>
      </c>
      <c r="J61">
        <v>0</v>
      </c>
      <c r="O61">
        <f t="shared" si="53"/>
        <v>1198.95</v>
      </c>
      <c r="P61">
        <f t="shared" si="54"/>
        <v>1198.95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34701114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2">
        <f>'1.Смета.или.Акт'!F147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1198.95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107</v>
      </c>
      <c r="DW61" t="str">
        <f>'1.Смета.или.Акт'!D147</f>
        <v>100М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79.930000000000007</v>
      </c>
      <c r="ES61" s="52">
        <f>'1.Смета.или.Акт'!F147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108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1198.95</v>
      </c>
      <c r="GN61">
        <f t="shared" si="86"/>
        <v>1198.95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109</v>
      </c>
      <c r="F62" s="2" t="s">
        <v>78</v>
      </c>
      <c r="G62" s="2" t="s">
        <v>110</v>
      </c>
      <c r="H62" s="2" t="s">
        <v>80</v>
      </c>
      <c r="I62" s="2">
        <f>'1.Смета.или.Акт'!E150</f>
        <v>7</v>
      </c>
      <c r="J62" s="2">
        <v>0</v>
      </c>
      <c r="K62" s="2"/>
      <c r="L62" s="2"/>
      <c r="M62" s="2"/>
      <c r="N62" s="2"/>
      <c r="O62" s="2">
        <f t="shared" si="53"/>
        <v>217.98</v>
      </c>
      <c r="P62" s="2">
        <f t="shared" si="54"/>
        <v>217.98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34701113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217.98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80</v>
      </c>
      <c r="DW62" s="2" t="s">
        <v>80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111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217.98</v>
      </c>
      <c r="GN62" s="2">
        <f t="shared" si="86"/>
        <v>217.98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109</v>
      </c>
      <c r="F63" t="str">
        <f>'1.Смета.или.Акт'!B150</f>
        <v>Прайс-лист</v>
      </c>
      <c r="G63" t="str">
        <f>'1.Смета.или.Акт'!C150</f>
        <v>Лента оградительная 75мм 250 м</v>
      </c>
      <c r="H63" t="s">
        <v>80</v>
      </c>
      <c r="I63">
        <f>'1.Смета.или.Акт'!E150</f>
        <v>7</v>
      </c>
      <c r="J63">
        <v>0</v>
      </c>
      <c r="O63">
        <f t="shared" si="53"/>
        <v>1634.85</v>
      </c>
      <c r="P63">
        <f t="shared" si="54"/>
        <v>1634.85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34701114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2">
        <f>'1.Смета.или.Акт'!F150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1634.85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80</v>
      </c>
      <c r="DW63" t="str">
        <f>'1.Смета.или.Акт'!D150</f>
        <v>шт.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31.14</v>
      </c>
      <c r="ES63" s="52">
        <f>'1.Смета.или.Акт'!F150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111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1634.85</v>
      </c>
      <c r="GN63">
        <f t="shared" si="86"/>
        <v>1634.85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112</v>
      </c>
      <c r="F64" s="2" t="s">
        <v>78</v>
      </c>
      <c r="G64" s="2" t="s">
        <v>113</v>
      </c>
      <c r="H64" s="2" t="s">
        <v>114</v>
      </c>
      <c r="I64" s="2">
        <f>'1.Смета.или.Акт'!E153</f>
        <v>20</v>
      </c>
      <c r="J64" s="2">
        <v>0</v>
      </c>
      <c r="K64" s="2"/>
      <c r="L64" s="2"/>
      <c r="M64" s="2"/>
      <c r="N64" s="2"/>
      <c r="O64" s="2">
        <f t="shared" si="53"/>
        <v>93.8</v>
      </c>
      <c r="P64" s="2">
        <f t="shared" si="54"/>
        <v>93.8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34701113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93.8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114</v>
      </c>
      <c r="DW64" s="2" t="s">
        <v>114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115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93.8</v>
      </c>
      <c r="GN64" s="2">
        <f t="shared" si="86"/>
        <v>93.8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112</v>
      </c>
      <c r="F65" t="str">
        <f>'1.Смета.или.Акт'!B153</f>
        <v>Прайс-лист</v>
      </c>
      <c r="G65" t="str">
        <f>'1.Смета.или.Акт'!C153</f>
        <v>Газ пропан</v>
      </c>
      <c r="H65" t="s">
        <v>114</v>
      </c>
      <c r="I65">
        <f>'1.Смета.или.Акт'!E153</f>
        <v>20</v>
      </c>
      <c r="J65">
        <v>0</v>
      </c>
      <c r="O65">
        <f t="shared" si="53"/>
        <v>703.5</v>
      </c>
      <c r="P65">
        <f t="shared" si="54"/>
        <v>703.5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34701114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2">
        <f>'1.Смета.или.Акт'!F153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703.5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114</v>
      </c>
      <c r="DW65" t="str">
        <f>'1.Смета.или.Акт'!D153</f>
        <v>кг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4.6900000000000004</v>
      </c>
      <c r="ES65" s="52">
        <f>'1.Смета.или.Акт'!F153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115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703.5</v>
      </c>
      <c r="GN65">
        <f t="shared" si="86"/>
        <v>703.5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116</v>
      </c>
      <c r="F66" s="2" t="s">
        <v>78</v>
      </c>
      <c r="G66" s="2" t="s">
        <v>117</v>
      </c>
      <c r="H66" s="2" t="s">
        <v>103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944.24</v>
      </c>
      <c r="P66" s="2">
        <f t="shared" si="54"/>
        <v>944.24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34701113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944.24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103</v>
      </c>
      <c r="DW66" s="2" t="s">
        <v>103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118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944.24</v>
      </c>
      <c r="GN66" s="2">
        <f t="shared" si="86"/>
        <v>944.24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116</v>
      </c>
      <c r="F67" t="str">
        <f>'1.Смета.или.Акт'!B156</f>
        <v>Прайс-лист</v>
      </c>
      <c r="G67" t="str">
        <f>'1.Смета.или.Акт'!C156</f>
        <v>Щебень известковый</v>
      </c>
      <c r="H67" t="s">
        <v>103</v>
      </c>
      <c r="I67">
        <f>'1.Смета.или.Акт'!E156</f>
        <v>8</v>
      </c>
      <c r="J67">
        <v>0</v>
      </c>
      <c r="O67">
        <f t="shared" si="53"/>
        <v>7081.8</v>
      </c>
      <c r="P67">
        <f t="shared" si="54"/>
        <v>7081.8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34701114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2">
        <f>'1.Смета.или.Акт'!F156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7081.8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103</v>
      </c>
      <c r="DW67" t="str">
        <f>'1.Смета.или.Акт'!D156</f>
        <v>м3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118.03</v>
      </c>
      <c r="ES67" s="52">
        <f>'1.Смета.или.Акт'!F156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118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7081.8</v>
      </c>
      <c r="GN67">
        <f t="shared" si="86"/>
        <v>7081.8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119</v>
      </c>
      <c r="F68" s="2" t="s">
        <v>78</v>
      </c>
      <c r="G68" s="2" t="s">
        <v>120</v>
      </c>
      <c r="H68" s="2" t="s">
        <v>80</v>
      </c>
      <c r="I68" s="2">
        <f>'1.Смета.или.Акт'!E159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34701113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80</v>
      </c>
      <c r="DW68" s="2" t="s">
        <v>121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82</v>
      </c>
      <c r="EM68" s="2" t="s">
        <v>83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122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119</v>
      </c>
      <c r="F69" t="str">
        <f>'1.Смета.или.Акт'!B159</f>
        <v>Прайс-лист</v>
      </c>
      <c r="G69" t="str">
        <f>'1.Смета.или.Акт'!C159</f>
        <v>Пена монтажная 750 мл</v>
      </c>
      <c r="H69" t="s">
        <v>80</v>
      </c>
      <c r="I69">
        <f>'1.Смета.или.Акт'!E159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34701114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2">
        <f>'1.Смета.или.Акт'!F159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'1.Смета.или.Акт'!J159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80</v>
      </c>
      <c r="DW69" t="str">
        <f>'1.Смета.или.Акт'!D159</f>
        <v>шт</v>
      </c>
      <c r="DX69">
        <v>1</v>
      </c>
      <c r="EE69">
        <v>32653538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1100</v>
      </c>
      <c r="EL69" t="s">
        <v>82</v>
      </c>
      <c r="EM69" t="s">
        <v>83</v>
      </c>
      <c r="EO69" t="s">
        <v>3</v>
      </c>
      <c r="EQ69">
        <v>0</v>
      </c>
      <c r="ER69">
        <v>39.299999999999997</v>
      </c>
      <c r="ES69" s="52">
        <f>'1.Смета.или.Акт'!F159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122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78</v>
      </c>
      <c r="G70" s="2" t="s">
        <v>124</v>
      </c>
      <c r="H70" s="2" t="s">
        <v>50</v>
      </c>
      <c r="I70" s="2">
        <f>'1.Смета.или.Акт'!E162</f>
        <v>2</v>
      </c>
      <c r="J70" s="2">
        <v>0</v>
      </c>
      <c r="K70" s="2"/>
      <c r="L70" s="2"/>
      <c r="M70" s="2"/>
      <c r="N70" s="2"/>
      <c r="O70" s="2">
        <f t="shared" si="53"/>
        <v>72.319999999999993</v>
      </c>
      <c r="P70" s="2">
        <f t="shared" si="54"/>
        <v>72.319999999999993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34701113</v>
      </c>
      <c r="AB70" s="2">
        <f t="shared" si="64"/>
        <v>36.159999999999997</v>
      </c>
      <c r="AC70" s="2">
        <f t="shared" si="52"/>
        <v>36.159999999999997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36.159999999999997</v>
      </c>
      <c r="AL70" s="2">
        <v>36.159999999999997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72.319999999999993</v>
      </c>
      <c r="CQ70" s="2">
        <f t="shared" si="73"/>
        <v>36.159999999999997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50</v>
      </c>
      <c r="DW70" s="2" t="s">
        <v>50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82</v>
      </c>
      <c r="EM70" s="2" t="s">
        <v>83</v>
      </c>
      <c r="EN70" s="2"/>
      <c r="EO70" s="2" t="s">
        <v>3</v>
      </c>
      <c r="EP70" s="2"/>
      <c r="EQ70" s="2">
        <v>0</v>
      </c>
      <c r="ER70" s="2">
        <v>0</v>
      </c>
      <c r="ES70" s="2">
        <v>36.159999999999997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122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72.319999999999993</v>
      </c>
      <c r="GN70" s="2">
        <f t="shared" si="86"/>
        <v>72.319999999999993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tr">
        <f>'1.Смета.или.Акт'!B162</f>
        <v>Прайс-лист</v>
      </c>
      <c r="G71" t="str">
        <f>'1.Смета.или.Акт'!C162</f>
        <v>Краска огнезащитная</v>
      </c>
      <c r="H71" t="s">
        <v>50</v>
      </c>
      <c r="I71">
        <f>'1.Смета.или.Акт'!E162</f>
        <v>2</v>
      </c>
      <c r="J71">
        <v>0</v>
      </c>
      <c r="O71">
        <f t="shared" si="53"/>
        <v>542.4</v>
      </c>
      <c r="P71">
        <f t="shared" si="54"/>
        <v>542.4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34701114</v>
      </c>
      <c r="AB71">
        <f t="shared" si="64"/>
        <v>36.159999999999997</v>
      </c>
      <c r="AC71">
        <f t="shared" si="52"/>
        <v>36.159999999999997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36.159999999999997</v>
      </c>
      <c r="AL71" s="52">
        <f>'1.Смета.или.Акт'!F162</f>
        <v>36.159999999999997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'1.Смета.или.Акт'!J162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542.4</v>
      </c>
      <c r="CQ71">
        <f t="shared" si="73"/>
        <v>271.2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50</v>
      </c>
      <c r="DW71" t="str">
        <f>'1.Смета.или.Акт'!D162</f>
        <v>ШТ</v>
      </c>
      <c r="DX71">
        <v>1</v>
      </c>
      <c r="EE71">
        <v>32653538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1100</v>
      </c>
      <c r="EL71" t="s">
        <v>82</v>
      </c>
      <c r="EM71" t="s">
        <v>83</v>
      </c>
      <c r="EO71" t="s">
        <v>3</v>
      </c>
      <c r="EQ71">
        <v>0</v>
      </c>
      <c r="ER71">
        <v>36.159999999999997</v>
      </c>
      <c r="ES71" s="52">
        <f>'1.Смета.или.Акт'!F162</f>
        <v>36.159999999999997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271.19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122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542.4</v>
      </c>
      <c r="GN71">
        <f t="shared" si="86"/>
        <v>542.4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125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34701113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126</v>
      </c>
      <c r="EM72" s="2" t="s">
        <v>127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125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34701114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126</v>
      </c>
      <c r="EM73" t="s">
        <v>127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34701113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81</v>
      </c>
      <c r="EH74" s="2">
        <v>0</v>
      </c>
      <c r="EI74" s="2" t="s">
        <v>3</v>
      </c>
      <c r="EJ74" s="2">
        <v>1</v>
      </c>
      <c r="EK74" s="2">
        <v>0</v>
      </c>
      <c r="EL74" s="2" t="s">
        <v>126</v>
      </c>
      <c r="EM74" s="2" t="s">
        <v>127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34701114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81</v>
      </c>
      <c r="EH75">
        <v>0</v>
      </c>
      <c r="EI75" t="s">
        <v>3</v>
      </c>
      <c r="EJ75">
        <v>1</v>
      </c>
      <c r="EK75">
        <v>0</v>
      </c>
      <c r="EL75" t="s">
        <v>126</v>
      </c>
      <c r="EM75" t="s">
        <v>127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129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34701113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81</v>
      </c>
      <c r="EH76" s="2">
        <v>0</v>
      </c>
      <c r="EI76" s="2" t="s">
        <v>3</v>
      </c>
      <c r="EJ76" s="2">
        <v>1</v>
      </c>
      <c r="EK76" s="2">
        <v>0</v>
      </c>
      <c r="EL76" s="2" t="s">
        <v>126</v>
      </c>
      <c r="EM76" s="2" t="s">
        <v>127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129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34701114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81</v>
      </c>
      <c r="EH77">
        <v>0</v>
      </c>
      <c r="EI77" t="s">
        <v>3</v>
      </c>
      <c r="EJ77">
        <v>1</v>
      </c>
      <c r="EK77">
        <v>0</v>
      </c>
      <c r="EL77" t="s">
        <v>126</v>
      </c>
      <c r="EM77" t="s">
        <v>127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49316.480000000003</v>
      </c>
      <c r="P79" s="3">
        <f t="shared" si="91"/>
        <v>35953.24</v>
      </c>
      <c r="Q79" s="3">
        <f t="shared" si="91"/>
        <v>11995.66</v>
      </c>
      <c r="R79" s="3">
        <f t="shared" si="91"/>
        <v>791.28</v>
      </c>
      <c r="S79" s="3">
        <f t="shared" si="91"/>
        <v>1367.58</v>
      </c>
      <c r="T79" s="3">
        <f t="shared" si="91"/>
        <v>0</v>
      </c>
      <c r="U79" s="3">
        <f>AH79</f>
        <v>137.03</v>
      </c>
      <c r="V79" s="3">
        <f>AI79</f>
        <v>59.613200000000006</v>
      </c>
      <c r="W79" s="3">
        <f>ROUND(AJ79,2)</f>
        <v>0</v>
      </c>
      <c r="X79" s="3">
        <f>ROUND(AK79,2)</f>
        <v>2071.36</v>
      </c>
      <c r="Y79" s="3">
        <f>ROUND(AL79,2)</f>
        <v>1360.97</v>
      </c>
      <c r="Z79" s="3"/>
      <c r="AA79" s="3"/>
      <c r="AB79" s="3">
        <f>ROUND(SUMIF(AA24:AA77,"=34701113",O24:O77),2)</f>
        <v>49316.480000000003</v>
      </c>
      <c r="AC79" s="3">
        <f>ROUND(SUMIF(AA24:AA77,"=34701113",P24:P77),2)</f>
        <v>35953.24</v>
      </c>
      <c r="AD79" s="3">
        <f>ROUND(SUMIF(AA24:AA77,"=34701113",Q24:Q77),2)</f>
        <v>11995.66</v>
      </c>
      <c r="AE79" s="3">
        <f>ROUND(SUMIF(AA24:AA77,"=34701113",R24:R77),2)</f>
        <v>791.28</v>
      </c>
      <c r="AF79" s="3">
        <f>ROUND(SUMIF(AA24:AA77,"=34701113",S24:S77),2)</f>
        <v>1367.58</v>
      </c>
      <c r="AG79" s="3">
        <f>ROUND(SUMIF(AA24:AA77,"=34701113",T24:T77),2)</f>
        <v>0</v>
      </c>
      <c r="AH79" s="3">
        <f>SUMIF(AA24:AA77,"=34701113",U24:U77)</f>
        <v>137.03</v>
      </c>
      <c r="AI79" s="3">
        <f>SUMIF(AA24:AA77,"=34701113",V24:V77)</f>
        <v>59.613200000000006</v>
      </c>
      <c r="AJ79" s="3">
        <f>ROUND(SUMIF(AA24:AA77,"=34701113",W24:W77),2)</f>
        <v>0</v>
      </c>
      <c r="AK79" s="3">
        <f>ROUND(SUMIF(AA24:AA77,"=34701113",X24:X77),2)</f>
        <v>2071.36</v>
      </c>
      <c r="AL79" s="3">
        <f>ROUND(SUMIF(AA24:AA77,"=34701113",Y24:Y77),2)</f>
        <v>1360.97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52748.81</v>
      </c>
      <c r="AS79" s="3">
        <f t="shared" si="92"/>
        <v>47648.73</v>
      </c>
      <c r="AT79" s="3">
        <f t="shared" si="92"/>
        <v>4942.8</v>
      </c>
      <c r="AU79" s="3">
        <f t="shared" si="92"/>
        <v>157.28</v>
      </c>
      <c r="AV79" s="3">
        <f t="shared" si="92"/>
        <v>35953.24</v>
      </c>
      <c r="AW79" s="3">
        <f t="shared" si="92"/>
        <v>35953.24</v>
      </c>
      <c r="AX79" s="3">
        <f t="shared" si="92"/>
        <v>0</v>
      </c>
      <c r="AY79" s="3">
        <f t="shared" si="92"/>
        <v>35953.24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ROUND(SUMIF(AA24:AA77,"=34701113",FQ24:FQ77),2)</f>
        <v>0</v>
      </c>
      <c r="BY79" s="3">
        <f>ROUND(SUMIF(AA24:AA77,"=34701113",FR24:FR77),2)</f>
        <v>0</v>
      </c>
      <c r="BZ79" s="3">
        <f>ROUND(SUMIF(AA24:AA77,"=34701113",GL24:GL77),2)</f>
        <v>0</v>
      </c>
      <c r="CA79" s="3">
        <f>ROUND(SUMIF(AA24:AA77,"=34701113",GM24:GM77),2)</f>
        <v>52748.81</v>
      </c>
      <c r="CB79" s="3">
        <f>ROUND(SUMIF(AA24:AA77,"=34701113",GN24:GN77),2)</f>
        <v>47648.73</v>
      </c>
      <c r="CC79" s="3">
        <f>ROUND(SUMIF(AA24:AA77,"=34701113",GO24:GO77),2)</f>
        <v>4942.8</v>
      </c>
      <c r="CD79" s="3">
        <f>ROUND(SUMIF(AA24:AA77,"=34701113",GP24:GP77),2)</f>
        <v>157.28</v>
      </c>
      <c r="CE79" s="3">
        <f>AC79-BX79</f>
        <v>35953.24</v>
      </c>
      <c r="CF79" s="3">
        <f>AC79-BY79</f>
        <v>35953.24</v>
      </c>
      <c r="CG79" s="3">
        <f>BX79-BZ79</f>
        <v>0</v>
      </c>
      <c r="CH79" s="3">
        <f>AC79-BX79-BY79+BZ79</f>
        <v>35953.24</v>
      </c>
      <c r="CI79" s="3">
        <f>BY79-BZ79</f>
        <v>0</v>
      </c>
      <c r="CJ79" s="3">
        <f>ROUND(SUMIF(AA24:AA77,"=34701113",GX24:GX77),2)</f>
        <v>0</v>
      </c>
      <c r="CK79" s="3">
        <f>ROUND(SUMIF(AA24:AA77,"=34701113",GY24:GY77),2)</f>
        <v>0</v>
      </c>
      <c r="CL79" s="3">
        <f>ROUND(SUMIF(AA24:AA77,"=34701113",GZ24:GZ77),2)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444621.02</v>
      </c>
      <c r="DH79" s="4">
        <f t="shared" si="93"/>
        <v>269648.63</v>
      </c>
      <c r="DI79" s="4">
        <f t="shared" si="93"/>
        <v>149945.75</v>
      </c>
      <c r="DJ79" s="4">
        <f t="shared" si="93"/>
        <v>14480.24</v>
      </c>
      <c r="DK79" s="4">
        <f t="shared" si="93"/>
        <v>25026.639999999999</v>
      </c>
      <c r="DL79" s="4">
        <f t="shared" si="93"/>
        <v>0</v>
      </c>
      <c r="DM79" s="4">
        <f>DZ79</f>
        <v>137.03</v>
      </c>
      <c r="DN79" s="4">
        <f>EA79</f>
        <v>59.613200000000006</v>
      </c>
      <c r="DO79" s="4">
        <f>ROUND(EB79,2)</f>
        <v>0</v>
      </c>
      <c r="DP79" s="4">
        <f>ROUND(EC79,2)</f>
        <v>32260.19</v>
      </c>
      <c r="DQ79" s="4">
        <f>ROUND(ED79,2)</f>
        <v>19924.28</v>
      </c>
      <c r="DR79" s="4"/>
      <c r="DS79" s="4"/>
      <c r="DT79" s="4">
        <f>ROUND(SUMIF(AA24:AA77,"=34701114",O24:O77),2)</f>
        <v>444621.02</v>
      </c>
      <c r="DU79" s="4">
        <f>ROUND(SUMIF(AA24:AA77,"=34701114",P24:P77),2)</f>
        <v>269648.63</v>
      </c>
      <c r="DV79" s="4">
        <f>ROUND(SUMIF(AA24:AA77,"=34701114",Q24:Q77),2)</f>
        <v>149945.75</v>
      </c>
      <c r="DW79" s="4">
        <f>ROUND(SUMIF(AA24:AA77,"=34701114",R24:R77),2)</f>
        <v>14480.24</v>
      </c>
      <c r="DX79" s="4">
        <f>ROUND(SUMIF(AA24:AA77,"=34701114",S24:S77),2)</f>
        <v>25026.639999999999</v>
      </c>
      <c r="DY79" s="4">
        <f>ROUND(SUMIF(AA24:AA77,"=34701114",T24:T77),2)</f>
        <v>0</v>
      </c>
      <c r="DZ79" s="4">
        <f>SUMIF(AA24:AA77,"=34701114",U24:U77)</f>
        <v>137.03</v>
      </c>
      <c r="EA79" s="4">
        <f>SUMIF(AA24:AA77,"=34701114",V24:V77)</f>
        <v>59.613200000000006</v>
      </c>
      <c r="EB79" s="4">
        <f>ROUND(SUMIF(AA24:AA77,"=34701114",W24:W77),2)</f>
        <v>0</v>
      </c>
      <c r="EC79" s="4">
        <f>ROUND(SUMIF(AA24:AA77,"=34701114",X24:X77),2)</f>
        <v>32260.19</v>
      </c>
      <c r="ED79" s="4">
        <f>ROUND(SUMIF(AA24:AA77,"=34701114",Y24:Y77),2)</f>
        <v>19924.28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496805.49</v>
      </c>
      <c r="EK79" s="4">
        <f t="shared" si="94"/>
        <v>425061.88</v>
      </c>
      <c r="EL79" s="4">
        <f t="shared" si="94"/>
        <v>69118.16</v>
      </c>
      <c r="EM79" s="4">
        <f t="shared" si="94"/>
        <v>2625.45</v>
      </c>
      <c r="EN79" s="4">
        <f t="shared" si="94"/>
        <v>269648.63</v>
      </c>
      <c r="EO79" s="4">
        <f t="shared" si="94"/>
        <v>269648.63</v>
      </c>
      <c r="EP79" s="4">
        <f t="shared" si="94"/>
        <v>0</v>
      </c>
      <c r="EQ79" s="4">
        <f t="shared" si="94"/>
        <v>269648.63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ROUND(SUMIF(AA24:AA77,"=34701114",FQ24:FQ77),2)</f>
        <v>0</v>
      </c>
      <c r="FQ79" s="4">
        <f>ROUND(SUMIF(AA24:AA77,"=34701114",FR24:FR77),2)</f>
        <v>0</v>
      </c>
      <c r="FR79" s="4">
        <f>ROUND(SUMIF(AA24:AA77,"=34701114",GL24:GL77),2)</f>
        <v>0</v>
      </c>
      <c r="FS79" s="4">
        <f>ROUND(SUMIF(AA24:AA77,"=34701114",GM24:GM77),2)</f>
        <v>496805.49</v>
      </c>
      <c r="FT79" s="4">
        <f>ROUND(SUMIF(AA24:AA77,"=34701114",GN24:GN77),2)</f>
        <v>425061.88</v>
      </c>
      <c r="FU79" s="4">
        <f>ROUND(SUMIF(AA24:AA77,"=34701114",GO24:GO77),2)</f>
        <v>69118.16</v>
      </c>
      <c r="FV79" s="4">
        <f>ROUND(SUMIF(AA24:AA77,"=34701114",GP24:GP77),2)</f>
        <v>2625.45</v>
      </c>
      <c r="FW79" s="4">
        <f>DU79-FP79</f>
        <v>269648.63</v>
      </c>
      <c r="FX79" s="4">
        <f>DU79-FQ79</f>
        <v>269648.63</v>
      </c>
      <c r="FY79" s="4">
        <f>FP79-FR79</f>
        <v>0</v>
      </c>
      <c r="FZ79" s="4">
        <f>DU79-FP79-FQ79+FR79</f>
        <v>269648.63</v>
      </c>
      <c r="GA79" s="4">
        <f>FQ79-FR79</f>
        <v>0</v>
      </c>
      <c r="GB79" s="4">
        <f>ROUND(SUMIF(AA24:AA77,"=34701114",GX24:GX77),2)</f>
        <v>0</v>
      </c>
      <c r="GC79" s="4">
        <f>ROUND(SUMIF(AA24:AA77,"=34701114",GY24:GY77),2)</f>
        <v>0</v>
      </c>
      <c r="GD79" s="4">
        <f>ROUND(SUMIF(AA24:AA77,"=34701114",GZ24:GZ77),2)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49316.480000000003</v>
      </c>
      <c r="G81" s="5" t="s">
        <v>130</v>
      </c>
      <c r="H81" s="5" t="s">
        <v>131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444621.02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35953.24</v>
      </c>
      <c r="G82" s="5" t="s">
        <v>132</v>
      </c>
      <c r="H82" s="5" t="s">
        <v>133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269648.63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134</v>
      </c>
      <c r="H83" s="5" t="s">
        <v>135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35953.24</v>
      </c>
      <c r="G84" s="5" t="s">
        <v>136</v>
      </c>
      <c r="H84" s="5" t="s">
        <v>137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269648.63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35953.24</v>
      </c>
      <c r="G85" s="5" t="s">
        <v>138</v>
      </c>
      <c r="H85" s="5" t="s">
        <v>139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269648.63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140</v>
      </c>
      <c r="H86" s="5" t="s">
        <v>141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35953.24</v>
      </c>
      <c r="G87" s="5" t="s">
        <v>142</v>
      </c>
      <c r="H87" s="5" t="s">
        <v>143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269648.63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144</v>
      </c>
      <c r="H88" s="5" t="s">
        <v>145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146</v>
      </c>
      <c r="H89" s="5" t="s">
        <v>147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148</v>
      </c>
      <c r="H90" s="5" t="s">
        <v>149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11995.66</v>
      </c>
      <c r="G91" s="5" t="s">
        <v>150</v>
      </c>
      <c r="H91" s="5" t="s">
        <v>151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149945.75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152</v>
      </c>
      <c r="H92" s="5" t="s">
        <v>153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791.28</v>
      </c>
      <c r="G93" s="5" t="s">
        <v>154</v>
      </c>
      <c r="H93" s="5" t="s">
        <v>155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14480.24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1367.58</v>
      </c>
      <c r="G94" s="5" t="s">
        <v>156</v>
      </c>
      <c r="H94" s="5" t="s">
        <v>157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25026.639999999999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158</v>
      </c>
      <c r="H95" s="5" t="s">
        <v>159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47648.73</v>
      </c>
      <c r="G96" s="5" t="s">
        <v>160</v>
      </c>
      <c r="H96" s="5" t="s">
        <v>161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425061.88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4942.8</v>
      </c>
      <c r="G97" s="5" t="s">
        <v>162</v>
      </c>
      <c r="H97" s="5" t="s">
        <v>163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69118.16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157.28</v>
      </c>
      <c r="G98" s="5" t="s">
        <v>164</v>
      </c>
      <c r="H98" s="5" t="s">
        <v>165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2625.45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166</v>
      </c>
      <c r="H99" s="5" t="s">
        <v>167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168</v>
      </c>
      <c r="H100" s="5" t="s">
        <v>169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137.03</v>
      </c>
      <c r="G101" s="5" t="s">
        <v>170</v>
      </c>
      <c r="H101" s="5" t="s">
        <v>171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137.03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59.613200000000006</v>
      </c>
      <c r="G102" s="5" t="s">
        <v>172</v>
      </c>
      <c r="H102" s="5" t="s">
        <v>173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59.613200000000006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174</v>
      </c>
      <c r="H103" s="5" t="s">
        <v>175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2071.36</v>
      </c>
      <c r="G104" s="5" t="s">
        <v>176</v>
      </c>
      <c r="H104" s="5" t="s">
        <v>177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32260.19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1360.97</v>
      </c>
      <c r="G105" s="5" t="s">
        <v>178</v>
      </c>
      <c r="H105" s="5" t="s">
        <v>179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19924.28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52748.81</v>
      </c>
      <c r="G106" s="5" t="s">
        <v>180</v>
      </c>
      <c r="H106" s="5" t="s">
        <v>181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496805.49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Коррект_Реконструкция КЛ 0,4 кВ от ТП419 до ВЛИ по ул.Холодная г.Орёл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49316.480000000003</v>
      </c>
      <c r="P108" s="3">
        <f t="shared" si="95"/>
        <v>35953.24</v>
      </c>
      <c r="Q108" s="3">
        <f t="shared" si="95"/>
        <v>11995.66</v>
      </c>
      <c r="R108" s="3">
        <f t="shared" si="95"/>
        <v>791.28</v>
      </c>
      <c r="S108" s="3">
        <f t="shared" si="95"/>
        <v>1367.58</v>
      </c>
      <c r="T108" s="3">
        <f t="shared" si="95"/>
        <v>0</v>
      </c>
      <c r="U108" s="3">
        <f>U79</f>
        <v>137.03</v>
      </c>
      <c r="V108" s="3">
        <f>V79</f>
        <v>59.613200000000006</v>
      </c>
      <c r="W108" s="3">
        <f>ROUND(W79,2)</f>
        <v>0</v>
      </c>
      <c r="X108" s="3">
        <f>ROUND(X79,2)</f>
        <v>2071.36</v>
      </c>
      <c r="Y108" s="3">
        <f>ROUND(Y79,2)</f>
        <v>1360.97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52748.81</v>
      </c>
      <c r="AS108" s="3">
        <f t="shared" si="96"/>
        <v>47648.73</v>
      </c>
      <c r="AT108" s="3">
        <f t="shared" si="96"/>
        <v>4942.8</v>
      </c>
      <c r="AU108" s="3">
        <f t="shared" si="96"/>
        <v>157.28</v>
      </c>
      <c r="AV108" s="3">
        <f t="shared" si="96"/>
        <v>35953.24</v>
      </c>
      <c r="AW108" s="3">
        <f t="shared" si="96"/>
        <v>35953.24</v>
      </c>
      <c r="AX108" s="3">
        <f t="shared" si="96"/>
        <v>0</v>
      </c>
      <c r="AY108" s="3">
        <f t="shared" si="96"/>
        <v>35953.24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444621.02</v>
      </c>
      <c r="DH108" s="4">
        <f t="shared" si="97"/>
        <v>269648.63</v>
      </c>
      <c r="DI108" s="4">
        <f t="shared" si="97"/>
        <v>149945.75</v>
      </c>
      <c r="DJ108" s="4">
        <f t="shared" si="97"/>
        <v>14480.24</v>
      </c>
      <c r="DK108" s="4">
        <f t="shared" si="97"/>
        <v>25026.639999999999</v>
      </c>
      <c r="DL108" s="4">
        <f t="shared" si="97"/>
        <v>0</v>
      </c>
      <c r="DM108" s="4">
        <f>DM79</f>
        <v>137.03</v>
      </c>
      <c r="DN108" s="4">
        <f>DN79</f>
        <v>59.613200000000006</v>
      </c>
      <c r="DO108" s="4">
        <f>ROUND(DO79,2)</f>
        <v>0</v>
      </c>
      <c r="DP108" s="4">
        <f>ROUND(DP79,2)</f>
        <v>32260.19</v>
      </c>
      <c r="DQ108" s="4">
        <f>ROUND(DQ79,2)</f>
        <v>19924.28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496805.49</v>
      </c>
      <c r="EK108" s="4">
        <f t="shared" si="98"/>
        <v>425061.88</v>
      </c>
      <c r="EL108" s="4">
        <f t="shared" si="98"/>
        <v>69118.16</v>
      </c>
      <c r="EM108" s="4">
        <f t="shared" si="98"/>
        <v>2625.45</v>
      </c>
      <c r="EN108" s="4">
        <f t="shared" si="98"/>
        <v>269648.63</v>
      </c>
      <c r="EO108" s="4">
        <f t="shared" si="98"/>
        <v>269648.63</v>
      </c>
      <c r="EP108" s="4">
        <f t="shared" si="98"/>
        <v>0</v>
      </c>
      <c r="EQ108" s="4">
        <f t="shared" si="98"/>
        <v>269648.63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49316.480000000003</v>
      </c>
      <c r="G110" s="5" t="s">
        <v>130</v>
      </c>
      <c r="H110" s="5" t="s">
        <v>131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444621.02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35953.24</v>
      </c>
      <c r="G111" s="5" t="s">
        <v>132</v>
      </c>
      <c r="H111" s="5" t="s">
        <v>133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269648.63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134</v>
      </c>
      <c r="H112" s="5" t="s">
        <v>135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35953.24</v>
      </c>
      <c r="G113" s="5" t="s">
        <v>136</v>
      </c>
      <c r="H113" s="5" t="s">
        <v>137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269648.63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35953.24</v>
      </c>
      <c r="G114" s="5" t="s">
        <v>138</v>
      </c>
      <c r="H114" s="5" t="s">
        <v>139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269648.63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140</v>
      </c>
      <c r="H115" s="5" t="s">
        <v>141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35953.24</v>
      </c>
      <c r="G116" s="5" t="s">
        <v>142</v>
      </c>
      <c r="H116" s="5" t="s">
        <v>143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269648.63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144</v>
      </c>
      <c r="H117" s="5" t="s">
        <v>145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146</v>
      </c>
      <c r="H118" s="5" t="s">
        <v>147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148</v>
      </c>
      <c r="H119" s="5" t="s">
        <v>149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11995.66</v>
      </c>
      <c r="G120" s="5" t="s">
        <v>150</v>
      </c>
      <c r="H120" s="5" t="s">
        <v>151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149945.75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152</v>
      </c>
      <c r="H121" s="5" t="s">
        <v>153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791.28</v>
      </c>
      <c r="G122" s="5" t="s">
        <v>154</v>
      </c>
      <c r="H122" s="5" t="s">
        <v>155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14480.24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1367.58</v>
      </c>
      <c r="G123" s="5" t="s">
        <v>156</v>
      </c>
      <c r="H123" s="5" t="s">
        <v>157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25026.639999999999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158</v>
      </c>
      <c r="H124" s="5" t="s">
        <v>159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47648.73</v>
      </c>
      <c r="G125" s="5" t="s">
        <v>160</v>
      </c>
      <c r="H125" s="5" t="s">
        <v>161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425061.88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4942.8</v>
      </c>
      <c r="G126" s="5" t="s">
        <v>162</v>
      </c>
      <c r="H126" s="5" t="s">
        <v>163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69118.16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157.28</v>
      </c>
      <c r="G127" s="5" t="s">
        <v>164</v>
      </c>
      <c r="H127" s="5" t="s">
        <v>165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2625.45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166</v>
      </c>
      <c r="H128" s="5" t="s">
        <v>167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168</v>
      </c>
      <c r="H129" s="5" t="s">
        <v>169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137.03</v>
      </c>
      <c r="G130" s="5" t="s">
        <v>170</v>
      </c>
      <c r="H130" s="5" t="s">
        <v>171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137.03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59.613200000000006</v>
      </c>
      <c r="G131" s="5" t="s">
        <v>172</v>
      </c>
      <c r="H131" s="5" t="s">
        <v>173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59.613200000000006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174</v>
      </c>
      <c r="H132" s="5" t="s">
        <v>175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2071.36</v>
      </c>
      <c r="G133" s="5" t="s">
        <v>176</v>
      </c>
      <c r="H133" s="5" t="s">
        <v>177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32260.19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1360.97</v>
      </c>
      <c r="G134" s="5" t="s">
        <v>178</v>
      </c>
      <c r="H134" s="5" t="s">
        <v>179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19924.28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52748.81</v>
      </c>
      <c r="G135" s="5" t="s">
        <v>180</v>
      </c>
      <c r="H135" s="5" t="s">
        <v>181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496805.49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182</v>
      </c>
      <c r="F138" t="s">
        <v>183</v>
      </c>
      <c r="G138">
        <v>1</v>
      </c>
      <c r="H138">
        <v>0</v>
      </c>
      <c r="I138" t="s">
        <v>184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185</v>
      </c>
      <c r="F139" t="s">
        <v>186</v>
      </c>
      <c r="G139">
        <v>0</v>
      </c>
      <c r="H139">
        <v>0</v>
      </c>
      <c r="I139" t="s">
        <v>184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187</v>
      </c>
      <c r="F140" t="s">
        <v>188</v>
      </c>
      <c r="G140">
        <v>0</v>
      </c>
      <c r="H140">
        <v>0</v>
      </c>
      <c r="I140" t="s">
        <v>184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189</v>
      </c>
      <c r="F141" t="s">
        <v>190</v>
      </c>
      <c r="G141">
        <v>0</v>
      </c>
      <c r="H141">
        <v>0</v>
      </c>
      <c r="I141" t="s">
        <v>184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191</v>
      </c>
      <c r="F142" t="s">
        <v>192</v>
      </c>
      <c r="G142">
        <v>0</v>
      </c>
      <c r="H142">
        <v>0</v>
      </c>
      <c r="I142" t="s">
        <v>184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193</v>
      </c>
      <c r="F143" t="s">
        <v>194</v>
      </c>
      <c r="G143">
        <v>0</v>
      </c>
      <c r="H143">
        <v>0</v>
      </c>
      <c r="I143" t="s">
        <v>184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195</v>
      </c>
      <c r="F144" t="s">
        <v>196</v>
      </c>
      <c r="G144">
        <v>0</v>
      </c>
      <c r="H144">
        <v>0</v>
      </c>
      <c r="I144" t="s">
        <v>184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197</v>
      </c>
      <c r="F145" t="s">
        <v>198</v>
      </c>
      <c r="G145">
        <v>0</v>
      </c>
      <c r="H145">
        <v>0</v>
      </c>
      <c r="I145" t="s">
        <v>184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199</v>
      </c>
      <c r="F146" t="s">
        <v>200</v>
      </c>
      <c r="G146">
        <v>0</v>
      </c>
      <c r="H146">
        <v>0</v>
      </c>
      <c r="I146" t="s">
        <v>184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201</v>
      </c>
      <c r="F147" t="s">
        <v>202</v>
      </c>
      <c r="G147">
        <v>1</v>
      </c>
      <c r="H147">
        <v>1</v>
      </c>
      <c r="I147" t="s">
        <v>184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203</v>
      </c>
      <c r="F148" t="s">
        <v>204</v>
      </c>
      <c r="G148">
        <v>1</v>
      </c>
      <c r="H148">
        <v>1</v>
      </c>
      <c r="I148" t="s">
        <v>184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205</v>
      </c>
      <c r="F149" t="s">
        <v>206</v>
      </c>
      <c r="G149">
        <v>1</v>
      </c>
      <c r="H149">
        <v>0</v>
      </c>
      <c r="I149" t="s">
        <v>184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207</v>
      </c>
      <c r="F150" t="s">
        <v>208</v>
      </c>
      <c r="G150">
        <v>1</v>
      </c>
      <c r="H150">
        <v>0</v>
      </c>
      <c r="I150" t="s">
        <v>184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209</v>
      </c>
      <c r="F151" t="s">
        <v>210</v>
      </c>
      <c r="G151">
        <v>1</v>
      </c>
      <c r="H151">
        <v>0</v>
      </c>
      <c r="I151" t="s">
        <v>184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211</v>
      </c>
      <c r="F152" t="s">
        <v>212</v>
      </c>
      <c r="G152">
        <v>1</v>
      </c>
      <c r="H152">
        <v>0</v>
      </c>
      <c r="I152" t="s">
        <v>184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213</v>
      </c>
      <c r="F153" t="s">
        <v>214</v>
      </c>
      <c r="G153">
        <v>1</v>
      </c>
      <c r="H153">
        <v>0</v>
      </c>
      <c r="I153" t="s">
        <v>184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215</v>
      </c>
      <c r="F154" t="s">
        <v>216</v>
      </c>
      <c r="G154">
        <v>1</v>
      </c>
      <c r="H154">
        <v>0.8</v>
      </c>
      <c r="I154" t="s">
        <v>184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217</v>
      </c>
      <c r="F155" t="s">
        <v>218</v>
      </c>
      <c r="G155">
        <v>1</v>
      </c>
      <c r="H155">
        <v>0.85</v>
      </c>
      <c r="I155" t="s">
        <v>184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219</v>
      </c>
      <c r="F156" t="s">
        <v>220</v>
      </c>
      <c r="G156">
        <v>1</v>
      </c>
      <c r="H156">
        <v>0</v>
      </c>
      <c r="I156" t="s">
        <v>184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221</v>
      </c>
      <c r="F157" t="s">
        <v>222</v>
      </c>
      <c r="G157">
        <v>1</v>
      </c>
      <c r="H157">
        <v>0</v>
      </c>
      <c r="I157" t="s">
        <v>184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223</v>
      </c>
      <c r="F158" t="s">
        <v>224</v>
      </c>
      <c r="G158">
        <v>1</v>
      </c>
      <c r="H158">
        <v>0</v>
      </c>
      <c r="I158" t="s">
        <v>184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225</v>
      </c>
      <c r="F159" t="s">
        <v>226</v>
      </c>
      <c r="G159">
        <v>0.6</v>
      </c>
      <c r="H159">
        <v>0</v>
      </c>
      <c r="I159" t="s">
        <v>184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227</v>
      </c>
      <c r="F160" t="s">
        <v>228</v>
      </c>
      <c r="G160">
        <v>1</v>
      </c>
      <c r="H160">
        <v>0</v>
      </c>
      <c r="I160" t="s">
        <v>184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229</v>
      </c>
      <c r="F161" t="s">
        <v>230</v>
      </c>
      <c r="G161">
        <v>1.2</v>
      </c>
      <c r="H161">
        <v>0</v>
      </c>
      <c r="I161" t="s">
        <v>184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231</v>
      </c>
      <c r="F162" t="s">
        <v>232</v>
      </c>
      <c r="G162">
        <v>1</v>
      </c>
      <c r="H162">
        <v>0</v>
      </c>
      <c r="I162" t="s">
        <v>184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233</v>
      </c>
      <c r="F163" t="s">
        <v>234</v>
      </c>
      <c r="G163">
        <v>1</v>
      </c>
      <c r="H163">
        <v>0</v>
      </c>
      <c r="I163" t="s">
        <v>184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235</v>
      </c>
      <c r="F164" t="s">
        <v>236</v>
      </c>
      <c r="G164">
        <v>1</v>
      </c>
      <c r="H164">
        <v>0</v>
      </c>
      <c r="I164" t="s">
        <v>184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237</v>
      </c>
      <c r="F165" t="s">
        <v>234</v>
      </c>
      <c r="G165">
        <v>1</v>
      </c>
      <c r="H165">
        <v>0</v>
      </c>
      <c r="I165" t="s">
        <v>184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238</v>
      </c>
      <c r="F166" t="s">
        <v>236</v>
      </c>
      <c r="G166">
        <v>1</v>
      </c>
      <c r="H166">
        <v>0</v>
      </c>
      <c r="I166" t="s">
        <v>184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239</v>
      </c>
      <c r="F167" t="s">
        <v>240</v>
      </c>
      <c r="G167">
        <v>0</v>
      </c>
      <c r="H167">
        <v>0</v>
      </c>
      <c r="I167" t="s">
        <v>184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241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34701113</v>
      </c>
      <c r="O171" s="4">
        <v>1</v>
      </c>
    </row>
    <row r="172" spans="1:34" x14ac:dyDescent="0.2">
      <c r="A172" s="4">
        <v>75</v>
      </c>
      <c r="B172" s="4" t="s">
        <v>242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34701114</v>
      </c>
      <c r="O172" s="4">
        <v>2</v>
      </c>
    </row>
    <row r="173" spans="1:34" x14ac:dyDescent="0.2">
      <c r="A173" s="6">
        <v>3</v>
      </c>
      <c r="B173" s="6" t="s">
        <v>243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34701113</v>
      </c>
      <c r="E14" s="1">
        <v>34701114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47.64873</v>
      </c>
      <c r="F16" s="8">
        <f>(Source!F97)/1000</f>
        <v>4.9428000000000001</v>
      </c>
      <c r="G16" s="8">
        <f>(Source!F88)/1000</f>
        <v>0</v>
      </c>
      <c r="H16" s="8">
        <f>(Source!F98)/1000+(Source!F99)/1000</f>
        <v>0.15728</v>
      </c>
      <c r="I16" s="8">
        <f>E16+F16+G16+H16</f>
        <v>52.748809999999999</v>
      </c>
      <c r="J16" s="8">
        <f>(Source!F94)/1000</f>
        <v>1.36758</v>
      </c>
      <c r="T16" s="9">
        <f>(Source!P96)/1000</f>
        <v>425.06188000000003</v>
      </c>
      <c r="U16" s="9">
        <f>(Source!P97)/1000</f>
        <v>69.118160000000003</v>
      </c>
      <c r="V16" s="9">
        <f>(Source!P88)/1000</f>
        <v>0</v>
      </c>
      <c r="W16" s="9">
        <f>(Source!P98)/1000+(Source!P99)/1000</f>
        <v>2.6254499999999998</v>
      </c>
      <c r="X16" s="9">
        <f>T16+U16+V16+W16</f>
        <v>496.80549000000002</v>
      </c>
      <c r="Y16" s="9">
        <f>(Source!P94)/1000</f>
        <v>25.02664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49316.480000000003</v>
      </c>
      <c r="AU16" s="8">
        <v>35953.24</v>
      </c>
      <c r="AV16" s="8">
        <v>0</v>
      </c>
      <c r="AW16" s="8">
        <v>0</v>
      </c>
      <c r="AX16" s="8">
        <v>0</v>
      </c>
      <c r="AY16" s="8">
        <v>11995.66</v>
      </c>
      <c r="AZ16" s="8">
        <v>791.28</v>
      </c>
      <c r="BA16" s="8">
        <v>1367.58</v>
      </c>
      <c r="BB16" s="8">
        <v>47648.73</v>
      </c>
      <c r="BC16" s="8">
        <v>4942.8</v>
      </c>
      <c r="BD16" s="8">
        <v>157.28</v>
      </c>
      <c r="BE16" s="8">
        <v>0</v>
      </c>
      <c r="BF16" s="8">
        <v>137.03</v>
      </c>
      <c r="BG16" s="8">
        <v>59.613200000000006</v>
      </c>
      <c r="BH16" s="8">
        <v>0</v>
      </c>
      <c r="BI16" s="8">
        <v>2071.36</v>
      </c>
      <c r="BJ16" s="8">
        <v>1360.97</v>
      </c>
      <c r="BK16" s="8">
        <v>52748.81</v>
      </c>
      <c r="BR16" s="9">
        <v>444621.7</v>
      </c>
      <c r="BS16" s="9">
        <v>269649.31</v>
      </c>
      <c r="BT16" s="9">
        <v>0</v>
      </c>
      <c r="BU16" s="9">
        <v>0</v>
      </c>
      <c r="BV16" s="9">
        <v>0</v>
      </c>
      <c r="BW16" s="9">
        <v>149945.75</v>
      </c>
      <c r="BX16" s="9">
        <v>14480.24</v>
      </c>
      <c r="BY16" s="9">
        <v>25026.639999999999</v>
      </c>
      <c r="BZ16" s="9">
        <v>425062.26</v>
      </c>
      <c r="CA16" s="9">
        <v>69118.460000000006</v>
      </c>
      <c r="CB16" s="9">
        <v>2625.45</v>
      </c>
      <c r="CC16" s="9">
        <v>0</v>
      </c>
      <c r="CD16" s="9">
        <v>137.03</v>
      </c>
      <c r="CE16" s="9">
        <v>59.613200000000006</v>
      </c>
      <c r="CF16" s="9">
        <v>0</v>
      </c>
      <c r="CG16" s="9">
        <v>32260.19</v>
      </c>
      <c r="CH16" s="9">
        <v>19924.28</v>
      </c>
      <c r="CI16" s="9">
        <v>496806.17</v>
      </c>
    </row>
    <row r="18" spans="1:40" x14ac:dyDescent="0.2">
      <c r="A18">
        <v>51</v>
      </c>
      <c r="E18" s="10">
        <f>SUMIF(A16:A17,3,E16:E17)</f>
        <v>47.64873</v>
      </c>
      <c r="F18" s="10">
        <f>SUMIF(A16:A17,3,F16:F17)</f>
        <v>4.9428000000000001</v>
      </c>
      <c r="G18" s="10">
        <f>SUMIF(A16:A17,3,G16:G17)</f>
        <v>0</v>
      </c>
      <c r="H18" s="10">
        <f>SUMIF(A16:A17,3,H16:H17)</f>
        <v>0.15728</v>
      </c>
      <c r="I18" s="10">
        <f>SUMIF(A16:A17,3,I16:I17)</f>
        <v>52.748809999999999</v>
      </c>
      <c r="J18" s="10">
        <f>SUMIF(A16:A17,3,J16:J17)</f>
        <v>1.36758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425.06188000000003</v>
      </c>
      <c r="U18" s="3">
        <f>SUMIF(A16:A17,3,U16:U17)</f>
        <v>69.118160000000003</v>
      </c>
      <c r="V18" s="3">
        <f>SUMIF(A16:A17,3,V16:V17)</f>
        <v>0</v>
      </c>
      <c r="W18" s="3">
        <f>SUMIF(A16:A17,3,W16:W17)</f>
        <v>2.6254499999999998</v>
      </c>
      <c r="X18" s="3">
        <f>SUMIF(A16:A17,3,X16:X17)</f>
        <v>496.80549000000002</v>
      </c>
      <c r="Y18" s="3">
        <f>SUMIF(A16:A17,3,Y16:Y17)</f>
        <v>25.02664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49316.480000000003</v>
      </c>
      <c r="G20" s="5" t="s">
        <v>130</v>
      </c>
      <c r="H20" s="5" t="s">
        <v>131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444621.7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35953.24</v>
      </c>
      <c r="G21" s="5" t="s">
        <v>132</v>
      </c>
      <c r="H21" s="5" t="s">
        <v>133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269649.31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134</v>
      </c>
      <c r="H22" s="5" t="s">
        <v>135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35953.24</v>
      </c>
      <c r="G23" s="5" t="s">
        <v>136</v>
      </c>
      <c r="H23" s="5" t="s">
        <v>137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269649.31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35953.24</v>
      </c>
      <c r="G24" s="5" t="s">
        <v>138</v>
      </c>
      <c r="H24" s="5" t="s">
        <v>139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269649.31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140</v>
      </c>
      <c r="H25" s="5" t="s">
        <v>141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35953.24</v>
      </c>
      <c r="G26" s="5" t="s">
        <v>142</v>
      </c>
      <c r="H26" s="5" t="s">
        <v>143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269649.31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144</v>
      </c>
      <c r="H27" s="5" t="s">
        <v>145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146</v>
      </c>
      <c r="H28" s="5" t="s">
        <v>147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148</v>
      </c>
      <c r="H29" s="5" t="s">
        <v>149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11995.66</v>
      </c>
      <c r="G30" s="5" t="s">
        <v>150</v>
      </c>
      <c r="H30" s="5" t="s">
        <v>151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149945.75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152</v>
      </c>
      <c r="H31" s="5" t="s">
        <v>153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791.28</v>
      </c>
      <c r="G32" s="5" t="s">
        <v>154</v>
      </c>
      <c r="H32" s="5" t="s">
        <v>155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14480.24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1367.58</v>
      </c>
      <c r="G33" s="5" t="s">
        <v>156</v>
      </c>
      <c r="H33" s="5" t="s">
        <v>157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25026.639999999999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158</v>
      </c>
      <c r="H34" s="5" t="s">
        <v>159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47648.73</v>
      </c>
      <c r="G35" s="5" t="s">
        <v>160</v>
      </c>
      <c r="H35" s="5" t="s">
        <v>161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425062.26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4942.8</v>
      </c>
      <c r="G36" s="5" t="s">
        <v>162</v>
      </c>
      <c r="H36" s="5" t="s">
        <v>163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69118.460000000006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157.28</v>
      </c>
      <c r="G37" s="5" t="s">
        <v>164</v>
      </c>
      <c r="H37" s="5" t="s">
        <v>165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2625.45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166</v>
      </c>
      <c r="H38" s="5" t="s">
        <v>167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168</v>
      </c>
      <c r="H39" s="5" t="s">
        <v>169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137.03</v>
      </c>
      <c r="G40" s="5" t="s">
        <v>170</v>
      </c>
      <c r="H40" s="5" t="s">
        <v>171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137.03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59.613200000000006</v>
      </c>
      <c r="G41" s="5" t="s">
        <v>172</v>
      </c>
      <c r="H41" s="5" t="s">
        <v>173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59.613200000000006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174</v>
      </c>
      <c r="H42" s="5" t="s">
        <v>175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2071.36</v>
      </c>
      <c r="G43" s="5" t="s">
        <v>176</v>
      </c>
      <c r="H43" s="5" t="s">
        <v>177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32260.19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1360.97</v>
      </c>
      <c r="G44" s="5" t="s">
        <v>178</v>
      </c>
      <c r="H44" s="5" t="s">
        <v>179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19924.28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52748.81</v>
      </c>
      <c r="G45" s="5" t="s">
        <v>180</v>
      </c>
      <c r="H45" s="5" t="s">
        <v>181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496806.17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34701113</v>
      </c>
      <c r="O50" s="4">
        <v>1</v>
      </c>
    </row>
    <row r="51" spans="1:34" x14ac:dyDescent="0.2">
      <c r="A51" s="4">
        <v>75</v>
      </c>
      <c r="B51" s="4" t="s">
        <v>242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34701114</v>
      </c>
      <c r="O51" s="4">
        <v>2</v>
      </c>
    </row>
    <row r="52" spans="1:34" x14ac:dyDescent="0.2">
      <c r="A52" s="6">
        <v>3</v>
      </c>
      <c r="B52" s="6" t="s">
        <v>243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34701113</v>
      </c>
      <c r="C1">
        <v>34701176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34701179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1.2272000000000001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34701113</v>
      </c>
      <c r="C2">
        <v>34701176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34701180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1.2272000000000001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34701114</v>
      </c>
      <c r="C3">
        <v>34701176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34701179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1.2272000000000001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34701114</v>
      </c>
      <c r="C4">
        <v>34701176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34701180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1.2272000000000001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34701113</v>
      </c>
      <c r="C5">
        <v>34701181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34701183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7.5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34701114</v>
      </c>
      <c r="C6">
        <v>34701181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34701183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7.5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34701113</v>
      </c>
      <c r="C7">
        <v>34701627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34701628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60.9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34701113</v>
      </c>
      <c r="C8">
        <v>34701627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34701629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31.65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34701113</v>
      </c>
      <c r="C9">
        <v>34701627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34701630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31.65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34701114</v>
      </c>
      <c r="C10">
        <v>34701627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254</v>
      </c>
      <c r="J10" t="s">
        <v>3</v>
      </c>
      <c r="K10" t="s">
        <v>255</v>
      </c>
      <c r="L10">
        <v>1191</v>
      </c>
      <c r="N10">
        <v>1013</v>
      </c>
      <c r="O10" t="s">
        <v>247</v>
      </c>
      <c r="P10" t="s">
        <v>247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34701628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60.9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34701114</v>
      </c>
      <c r="C11">
        <v>34701627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245</v>
      </c>
      <c r="J11" t="s">
        <v>3</v>
      </c>
      <c r="K11" t="s">
        <v>246</v>
      </c>
      <c r="L11">
        <v>1191</v>
      </c>
      <c r="N11">
        <v>1013</v>
      </c>
      <c r="O11" t="s">
        <v>247</v>
      </c>
      <c r="P11" t="s">
        <v>247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34701629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31.65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34701114</v>
      </c>
      <c r="C12">
        <v>34701627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256</v>
      </c>
      <c r="J12" t="s">
        <v>257</v>
      </c>
      <c r="K12" t="s">
        <v>258</v>
      </c>
      <c r="L12">
        <v>1368</v>
      </c>
      <c r="N12">
        <v>1011</v>
      </c>
      <c r="O12" t="s">
        <v>251</v>
      </c>
      <c r="P12" t="s">
        <v>251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34701630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31.65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34701113</v>
      </c>
      <c r="C13">
        <v>34701184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259</v>
      </c>
      <c r="J13" t="s">
        <v>3</v>
      </c>
      <c r="K13" t="s">
        <v>260</v>
      </c>
      <c r="L13">
        <v>1191</v>
      </c>
      <c r="N13">
        <v>1013</v>
      </c>
      <c r="O13" t="s">
        <v>247</v>
      </c>
      <c r="P13" t="s">
        <v>247</v>
      </c>
      <c r="Q13">
        <v>1</v>
      </c>
      <c r="W13">
        <v>0</v>
      </c>
      <c r="X13">
        <v>1069510174</v>
      </c>
      <c r="Y13">
        <v>17.600000000000001</v>
      </c>
      <c r="AA13">
        <v>0</v>
      </c>
      <c r="AB13">
        <v>0</v>
      </c>
      <c r="AC13">
        <v>0</v>
      </c>
      <c r="AD13">
        <v>9.6199999999999992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17.600000000000001</v>
      </c>
      <c r="AU13" t="s">
        <v>3</v>
      </c>
      <c r="AV13">
        <v>1</v>
      </c>
      <c r="AW13">
        <v>2</v>
      </c>
      <c r="AX13">
        <v>34701191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8.8000000000000007</v>
      </c>
      <c r="CY13">
        <f>AD13</f>
        <v>9.6199999999999992</v>
      </c>
      <c r="CZ13">
        <f>AH13</f>
        <v>9.6199999999999992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34701113</v>
      </c>
      <c r="C14">
        <v>34701184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245</v>
      </c>
      <c r="J14" t="s">
        <v>3</v>
      </c>
      <c r="K14" t="s">
        <v>246</v>
      </c>
      <c r="L14">
        <v>1191</v>
      </c>
      <c r="N14">
        <v>1013</v>
      </c>
      <c r="O14" t="s">
        <v>247</v>
      </c>
      <c r="P14" t="s">
        <v>247</v>
      </c>
      <c r="Q14">
        <v>1</v>
      </c>
      <c r="W14">
        <v>0</v>
      </c>
      <c r="X14">
        <v>-1417349443</v>
      </c>
      <c r="Y14">
        <v>2.64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2.64</v>
      </c>
      <c r="AU14" t="s">
        <v>3</v>
      </c>
      <c r="AV14">
        <v>2</v>
      </c>
      <c r="AW14">
        <v>2</v>
      </c>
      <c r="AX14">
        <v>34701192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1.32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34701113</v>
      </c>
      <c r="C15">
        <v>34701184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261</v>
      </c>
      <c r="J15" t="s">
        <v>262</v>
      </c>
      <c r="K15" t="s">
        <v>263</v>
      </c>
      <c r="L15">
        <v>1368</v>
      </c>
      <c r="N15">
        <v>1011</v>
      </c>
      <c r="O15" t="s">
        <v>251</v>
      </c>
      <c r="P15" t="s">
        <v>251</v>
      </c>
      <c r="Q15">
        <v>1</v>
      </c>
      <c r="W15">
        <v>0</v>
      </c>
      <c r="X15">
        <v>-1718674368</v>
      </c>
      <c r="Y15">
        <v>1.32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1.32</v>
      </c>
      <c r="AU15" t="s">
        <v>3</v>
      </c>
      <c r="AV15">
        <v>0</v>
      </c>
      <c r="AW15">
        <v>2</v>
      </c>
      <c r="AX15">
        <v>34701193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0.66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34701113</v>
      </c>
      <c r="C16">
        <v>34701184</v>
      </c>
      <c r="D16">
        <v>31526887</v>
      </c>
      <c r="E16">
        <v>1</v>
      </c>
      <c r="F16">
        <v>1</v>
      </c>
      <c r="G16">
        <v>1</v>
      </c>
      <c r="H16">
        <v>2</v>
      </c>
      <c r="I16" t="s">
        <v>264</v>
      </c>
      <c r="J16" t="s">
        <v>265</v>
      </c>
      <c r="K16" t="s">
        <v>266</v>
      </c>
      <c r="L16">
        <v>1368</v>
      </c>
      <c r="N16">
        <v>1011</v>
      </c>
      <c r="O16" t="s">
        <v>251</v>
      </c>
      <c r="P16" t="s">
        <v>251</v>
      </c>
      <c r="Q16">
        <v>1</v>
      </c>
      <c r="W16">
        <v>0</v>
      </c>
      <c r="X16">
        <v>-1692889495</v>
      </c>
      <c r="Y16">
        <v>3.97</v>
      </c>
      <c r="AA16">
        <v>0</v>
      </c>
      <c r="AB16">
        <v>0.9</v>
      </c>
      <c r="AC16">
        <v>0</v>
      </c>
      <c r="AD16">
        <v>0</v>
      </c>
      <c r="AE16">
        <v>0</v>
      </c>
      <c r="AF16">
        <v>0.9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3.97</v>
      </c>
      <c r="AU16" t="s">
        <v>3</v>
      </c>
      <c r="AV16">
        <v>0</v>
      </c>
      <c r="AW16">
        <v>2</v>
      </c>
      <c r="AX16">
        <v>34701194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1.9850000000000001</v>
      </c>
      <c r="CY16">
        <f>AB16</f>
        <v>0.9</v>
      </c>
      <c r="CZ16">
        <f>AF16</f>
        <v>0.9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34701113</v>
      </c>
      <c r="C17">
        <v>34701184</v>
      </c>
      <c r="D17">
        <v>31526953</v>
      </c>
      <c r="E17">
        <v>1</v>
      </c>
      <c r="F17">
        <v>1</v>
      </c>
      <c r="G17">
        <v>1</v>
      </c>
      <c r="H17">
        <v>2</v>
      </c>
      <c r="I17" t="s">
        <v>267</v>
      </c>
      <c r="J17" t="s">
        <v>268</v>
      </c>
      <c r="K17" t="s">
        <v>269</v>
      </c>
      <c r="L17">
        <v>1368</v>
      </c>
      <c r="N17">
        <v>1011</v>
      </c>
      <c r="O17" t="s">
        <v>251</v>
      </c>
      <c r="P17" t="s">
        <v>251</v>
      </c>
      <c r="Q17">
        <v>1</v>
      </c>
      <c r="W17">
        <v>0</v>
      </c>
      <c r="X17">
        <v>1544661785</v>
      </c>
      <c r="Y17">
        <v>3.97</v>
      </c>
      <c r="AA17">
        <v>0</v>
      </c>
      <c r="AB17">
        <v>6.9</v>
      </c>
      <c r="AC17">
        <v>0</v>
      </c>
      <c r="AD17">
        <v>0</v>
      </c>
      <c r="AE17">
        <v>0</v>
      </c>
      <c r="AF17">
        <v>6.9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3.97</v>
      </c>
      <c r="AU17" t="s">
        <v>3</v>
      </c>
      <c r="AV17">
        <v>0</v>
      </c>
      <c r="AW17">
        <v>2</v>
      </c>
      <c r="AX17">
        <v>34701195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1.9850000000000001</v>
      </c>
      <c r="CY17">
        <f>AB17</f>
        <v>6.9</v>
      </c>
      <c r="CZ17">
        <f>AF17</f>
        <v>6.9</v>
      </c>
      <c r="DA17">
        <f>AJ17</f>
        <v>1</v>
      </c>
      <c r="DB17">
        <v>0</v>
      </c>
    </row>
    <row r="18" spans="1:106" x14ac:dyDescent="0.2">
      <c r="A18">
        <f>ROW(Source!A30)</f>
        <v>30</v>
      </c>
      <c r="B18">
        <v>34701113</v>
      </c>
      <c r="C18">
        <v>34701184</v>
      </c>
      <c r="D18">
        <v>31528142</v>
      </c>
      <c r="E18">
        <v>1</v>
      </c>
      <c r="F18">
        <v>1</v>
      </c>
      <c r="G18">
        <v>1</v>
      </c>
      <c r="H18">
        <v>2</v>
      </c>
      <c r="I18" t="s">
        <v>270</v>
      </c>
      <c r="J18" t="s">
        <v>271</v>
      </c>
      <c r="K18" t="s">
        <v>272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W18">
        <v>0</v>
      </c>
      <c r="X18">
        <v>1372534845</v>
      </c>
      <c r="Y18">
        <v>1.32</v>
      </c>
      <c r="AA18">
        <v>0</v>
      </c>
      <c r="AB18">
        <v>65.709999999999994</v>
      </c>
      <c r="AC18">
        <v>11.6</v>
      </c>
      <c r="AD18">
        <v>0</v>
      </c>
      <c r="AE18">
        <v>0</v>
      </c>
      <c r="AF18">
        <v>65.709999999999994</v>
      </c>
      <c r="AG18">
        <v>11.6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1.32</v>
      </c>
      <c r="AU18" t="s">
        <v>3</v>
      </c>
      <c r="AV18">
        <v>0</v>
      </c>
      <c r="AW18">
        <v>2</v>
      </c>
      <c r="AX18">
        <v>34701196</v>
      </c>
      <c r="AY18">
        <v>1</v>
      </c>
      <c r="AZ18">
        <v>0</v>
      </c>
      <c r="BA18">
        <v>30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0.66</v>
      </c>
      <c r="CY18">
        <f>AB18</f>
        <v>65.709999999999994</v>
      </c>
      <c r="CZ18">
        <f>AF18</f>
        <v>65.709999999999994</v>
      </c>
      <c r="DA18">
        <f>AJ18</f>
        <v>1</v>
      </c>
      <c r="DB18">
        <v>0</v>
      </c>
    </row>
    <row r="19" spans="1:106" x14ac:dyDescent="0.2">
      <c r="A19">
        <f>ROW(Source!A31)</f>
        <v>31</v>
      </c>
      <c r="B19">
        <v>34701114</v>
      </c>
      <c r="C19">
        <v>34701184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259</v>
      </c>
      <c r="J19" t="s">
        <v>3</v>
      </c>
      <c r="K19" t="s">
        <v>260</v>
      </c>
      <c r="L19">
        <v>1191</v>
      </c>
      <c r="N19">
        <v>1013</v>
      </c>
      <c r="O19" t="s">
        <v>247</v>
      </c>
      <c r="P19" t="s">
        <v>247</v>
      </c>
      <c r="Q19">
        <v>1</v>
      </c>
      <c r="W19">
        <v>0</v>
      </c>
      <c r="X19">
        <v>1069510174</v>
      </c>
      <c r="Y19">
        <v>17.600000000000001</v>
      </c>
      <c r="AA19">
        <v>0</v>
      </c>
      <c r="AB19">
        <v>0</v>
      </c>
      <c r="AC19">
        <v>0</v>
      </c>
      <c r="AD19">
        <v>176.05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17.600000000000001</v>
      </c>
      <c r="AU19" t="s">
        <v>3</v>
      </c>
      <c r="AV19">
        <v>1</v>
      </c>
      <c r="AW19">
        <v>2</v>
      </c>
      <c r="AX19">
        <v>34701191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8.8000000000000007</v>
      </c>
      <c r="CY19">
        <f>AD19</f>
        <v>176.05</v>
      </c>
      <c r="CZ19">
        <f>AH19</f>
        <v>9.6199999999999992</v>
      </c>
      <c r="DA19">
        <f>AL19</f>
        <v>18.3</v>
      </c>
      <c r="DB19">
        <v>0</v>
      </c>
    </row>
    <row r="20" spans="1:106" x14ac:dyDescent="0.2">
      <c r="A20">
        <f>ROW(Source!A31)</f>
        <v>31</v>
      </c>
      <c r="B20">
        <v>34701114</v>
      </c>
      <c r="C20">
        <v>34701184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245</v>
      </c>
      <c r="J20" t="s">
        <v>3</v>
      </c>
      <c r="K20" t="s">
        <v>246</v>
      </c>
      <c r="L20">
        <v>1191</v>
      </c>
      <c r="N20">
        <v>1013</v>
      </c>
      <c r="O20" t="s">
        <v>247</v>
      </c>
      <c r="P20" t="s">
        <v>247</v>
      </c>
      <c r="Q20">
        <v>1</v>
      </c>
      <c r="W20">
        <v>0</v>
      </c>
      <c r="X20">
        <v>-1417349443</v>
      </c>
      <c r="Y20">
        <v>2.64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2.64</v>
      </c>
      <c r="AU20" t="s">
        <v>3</v>
      </c>
      <c r="AV20">
        <v>2</v>
      </c>
      <c r="AW20">
        <v>2</v>
      </c>
      <c r="AX20">
        <v>34701192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1.32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ROW(Source!A31)</f>
        <v>31</v>
      </c>
      <c r="B21">
        <v>34701114</v>
      </c>
      <c r="C21">
        <v>34701184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261</v>
      </c>
      <c r="J21" t="s">
        <v>262</v>
      </c>
      <c r="K21" t="s">
        <v>263</v>
      </c>
      <c r="L21">
        <v>1368</v>
      </c>
      <c r="N21">
        <v>1011</v>
      </c>
      <c r="O21" t="s">
        <v>251</v>
      </c>
      <c r="P21" t="s">
        <v>251</v>
      </c>
      <c r="Q21">
        <v>1</v>
      </c>
      <c r="W21">
        <v>0</v>
      </c>
      <c r="X21">
        <v>-1718674368</v>
      </c>
      <c r="Y21">
        <v>1.32</v>
      </c>
      <c r="AA21">
        <v>0</v>
      </c>
      <c r="AB21">
        <v>1399.88</v>
      </c>
      <c r="AC21">
        <v>247.05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1.32</v>
      </c>
      <c r="AU21" t="s">
        <v>3</v>
      </c>
      <c r="AV21">
        <v>0</v>
      </c>
      <c r="AW21">
        <v>2</v>
      </c>
      <c r="AX21">
        <v>34701193</v>
      </c>
      <c r="AY21">
        <v>1</v>
      </c>
      <c r="AZ21">
        <v>0</v>
      </c>
      <c r="BA21">
        <v>39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0.66</v>
      </c>
      <c r="CY21">
        <f>AB21</f>
        <v>1399.88</v>
      </c>
      <c r="CZ21">
        <f>AF21</f>
        <v>111.99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34701114</v>
      </c>
      <c r="C22">
        <v>34701184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264</v>
      </c>
      <c r="J22" t="s">
        <v>265</v>
      </c>
      <c r="K22" t="s">
        <v>266</v>
      </c>
      <c r="L22">
        <v>1368</v>
      </c>
      <c r="N22">
        <v>1011</v>
      </c>
      <c r="O22" t="s">
        <v>251</v>
      </c>
      <c r="P22" t="s">
        <v>251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11.25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34701194</v>
      </c>
      <c r="AY22">
        <v>1</v>
      </c>
      <c r="AZ22">
        <v>0</v>
      </c>
      <c r="BA22">
        <v>40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1.9850000000000001</v>
      </c>
      <c r="CY22">
        <f>AB22</f>
        <v>11.25</v>
      </c>
      <c r="CZ22">
        <f>AF22</f>
        <v>0.9</v>
      </c>
      <c r="DA22">
        <f>AJ22</f>
        <v>12.5</v>
      </c>
      <c r="DB22">
        <v>0</v>
      </c>
    </row>
    <row r="23" spans="1:106" x14ac:dyDescent="0.2">
      <c r="A23">
        <f>ROW(Source!A31)</f>
        <v>31</v>
      </c>
      <c r="B23">
        <v>34701114</v>
      </c>
      <c r="C23">
        <v>34701184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267</v>
      </c>
      <c r="J23" t="s">
        <v>268</v>
      </c>
      <c r="K23" t="s">
        <v>269</v>
      </c>
      <c r="L23">
        <v>1368</v>
      </c>
      <c r="N23">
        <v>1011</v>
      </c>
      <c r="O23" t="s">
        <v>251</v>
      </c>
      <c r="P23" t="s">
        <v>251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86.25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34701195</v>
      </c>
      <c r="AY23">
        <v>1</v>
      </c>
      <c r="AZ23">
        <v>0</v>
      </c>
      <c r="BA23">
        <v>41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1.9850000000000001</v>
      </c>
      <c r="CY23">
        <f>AB23</f>
        <v>86.25</v>
      </c>
      <c r="CZ23">
        <f>AF23</f>
        <v>6.9</v>
      </c>
      <c r="DA23">
        <f>AJ23</f>
        <v>12.5</v>
      </c>
      <c r="DB23">
        <v>0</v>
      </c>
    </row>
    <row r="24" spans="1:106" x14ac:dyDescent="0.2">
      <c r="A24">
        <f>ROW(Source!A31)</f>
        <v>31</v>
      </c>
      <c r="B24">
        <v>34701114</v>
      </c>
      <c r="C24">
        <v>34701184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270</v>
      </c>
      <c r="J24" t="s">
        <v>271</v>
      </c>
      <c r="K24" t="s">
        <v>272</v>
      </c>
      <c r="L24">
        <v>1368</v>
      </c>
      <c r="N24">
        <v>1011</v>
      </c>
      <c r="O24" t="s">
        <v>251</v>
      </c>
      <c r="P24" t="s">
        <v>251</v>
      </c>
      <c r="Q24">
        <v>1</v>
      </c>
      <c r="W24">
        <v>0</v>
      </c>
      <c r="X24">
        <v>1372534845</v>
      </c>
      <c r="Y24">
        <v>1.32</v>
      </c>
      <c r="AA24">
        <v>0</v>
      </c>
      <c r="AB24">
        <v>821.38</v>
      </c>
      <c r="AC24">
        <v>212.28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1.32</v>
      </c>
      <c r="AU24" t="s">
        <v>3</v>
      </c>
      <c r="AV24">
        <v>0</v>
      </c>
      <c r="AW24">
        <v>2</v>
      </c>
      <c r="AX24">
        <v>34701196</v>
      </c>
      <c r="AY24">
        <v>1</v>
      </c>
      <c r="AZ24">
        <v>0</v>
      </c>
      <c r="BA24">
        <v>42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0.66</v>
      </c>
      <c r="CY24">
        <f>AB24</f>
        <v>821.38</v>
      </c>
      <c r="CZ24">
        <f>AF24</f>
        <v>65.709999999999994</v>
      </c>
      <c r="DA24">
        <f>AJ24</f>
        <v>12.5</v>
      </c>
      <c r="DB24">
        <v>0</v>
      </c>
    </row>
    <row r="25" spans="1:106" x14ac:dyDescent="0.2">
      <c r="A25">
        <f>ROW(Source!A32)</f>
        <v>32</v>
      </c>
      <c r="B25">
        <v>34701113</v>
      </c>
      <c r="C25">
        <v>34701723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259</v>
      </c>
      <c r="J25" t="s">
        <v>3</v>
      </c>
      <c r="K25" t="s">
        <v>260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9.6199999999999992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34701724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11.6</v>
      </c>
      <c r="CY25">
        <f>AD25</f>
        <v>9.6199999999999992</v>
      </c>
      <c r="CZ25">
        <f>AH25</f>
        <v>9.6199999999999992</v>
      </c>
      <c r="DA25">
        <f>AL25</f>
        <v>1</v>
      </c>
      <c r="DB25">
        <v>0</v>
      </c>
    </row>
    <row r="26" spans="1:106" x14ac:dyDescent="0.2">
      <c r="A26">
        <f>ROW(Source!A32)</f>
        <v>32</v>
      </c>
      <c r="B26">
        <v>34701113</v>
      </c>
      <c r="C26">
        <v>34701723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34701725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0.2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ROW(Source!A32)</f>
        <v>32</v>
      </c>
      <c r="B27">
        <v>34701113</v>
      </c>
      <c r="C27">
        <v>34701723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261</v>
      </c>
      <c r="J27" t="s">
        <v>262</v>
      </c>
      <c r="K27" t="s">
        <v>263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111.99</v>
      </c>
      <c r="AC27">
        <v>13.5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34701726</v>
      </c>
      <c r="AY27">
        <v>1</v>
      </c>
      <c r="AZ27">
        <v>0</v>
      </c>
      <c r="BA27">
        <v>51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0.1</v>
      </c>
      <c r="CY27">
        <f>AB27</f>
        <v>111.99</v>
      </c>
      <c r="CZ27">
        <f>AF27</f>
        <v>111.99</v>
      </c>
      <c r="DA27">
        <f>AJ27</f>
        <v>1</v>
      </c>
      <c r="DB27">
        <v>0</v>
      </c>
    </row>
    <row r="28" spans="1:106" x14ac:dyDescent="0.2">
      <c r="A28">
        <f>ROW(Source!A32)</f>
        <v>32</v>
      </c>
      <c r="B28">
        <v>34701113</v>
      </c>
      <c r="C28">
        <v>34701723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264</v>
      </c>
      <c r="J28" t="s">
        <v>265</v>
      </c>
      <c r="K28" t="s">
        <v>266</v>
      </c>
      <c r="L28">
        <v>1368</v>
      </c>
      <c r="N28">
        <v>1011</v>
      </c>
      <c r="O28" t="s">
        <v>251</v>
      </c>
      <c r="P28" t="s">
        <v>251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0.9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34701727</v>
      </c>
      <c r="AY28">
        <v>1</v>
      </c>
      <c r="AZ28">
        <v>0</v>
      </c>
      <c r="BA28">
        <v>52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Y28*Source!I32</f>
        <v>2.57</v>
      </c>
      <c r="CY28">
        <f>AB28</f>
        <v>0.9</v>
      </c>
      <c r="CZ28">
        <f>AF28</f>
        <v>0.9</v>
      </c>
      <c r="DA28">
        <f>AJ28</f>
        <v>1</v>
      </c>
      <c r="DB28">
        <v>0</v>
      </c>
    </row>
    <row r="29" spans="1:106" x14ac:dyDescent="0.2">
      <c r="A29">
        <f>ROW(Source!A32)</f>
        <v>32</v>
      </c>
      <c r="B29">
        <v>34701113</v>
      </c>
      <c r="C29">
        <v>34701723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267</v>
      </c>
      <c r="J29" t="s">
        <v>268</v>
      </c>
      <c r="K29" t="s">
        <v>269</v>
      </c>
      <c r="L29">
        <v>1368</v>
      </c>
      <c r="N29">
        <v>1011</v>
      </c>
      <c r="O29" t="s">
        <v>251</v>
      </c>
      <c r="P29" t="s">
        <v>251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6.9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34701728</v>
      </c>
      <c r="AY29">
        <v>1</v>
      </c>
      <c r="AZ29">
        <v>0</v>
      </c>
      <c r="BA29">
        <v>53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Y29*Source!I32</f>
        <v>2.57</v>
      </c>
      <c r="CY29">
        <f>AB29</f>
        <v>6.9</v>
      </c>
      <c r="CZ29">
        <f>AF29</f>
        <v>6.9</v>
      </c>
      <c r="DA29">
        <f>AJ29</f>
        <v>1</v>
      </c>
      <c r="DB29">
        <v>0</v>
      </c>
    </row>
    <row r="30" spans="1:106" x14ac:dyDescent="0.2">
      <c r="A30">
        <f>ROW(Source!A32)</f>
        <v>32</v>
      </c>
      <c r="B30">
        <v>34701113</v>
      </c>
      <c r="C30">
        <v>34701723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270</v>
      </c>
      <c r="J30" t="s">
        <v>271</v>
      </c>
      <c r="K30" t="s">
        <v>272</v>
      </c>
      <c r="L30">
        <v>1368</v>
      </c>
      <c r="N30">
        <v>1011</v>
      </c>
      <c r="O30" t="s">
        <v>251</v>
      </c>
      <c r="P30" t="s">
        <v>251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65.709999999999994</v>
      </c>
      <c r="AC30">
        <v>11.6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34701729</v>
      </c>
      <c r="AY30">
        <v>1</v>
      </c>
      <c r="AZ30">
        <v>0</v>
      </c>
      <c r="BA30">
        <v>54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Y30*Source!I32</f>
        <v>0.1</v>
      </c>
      <c r="CY30">
        <f>AB30</f>
        <v>65.709999999999994</v>
      </c>
      <c r="CZ30">
        <f>AF30</f>
        <v>65.709999999999994</v>
      </c>
      <c r="DA30">
        <f>AJ30</f>
        <v>1</v>
      </c>
      <c r="DB30">
        <v>0</v>
      </c>
    </row>
    <row r="31" spans="1:106" x14ac:dyDescent="0.2">
      <c r="A31">
        <f>ROW(Source!A33)</f>
        <v>33</v>
      </c>
      <c r="B31">
        <v>34701114</v>
      </c>
      <c r="C31">
        <v>34701723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259</v>
      </c>
      <c r="J31" t="s">
        <v>3</v>
      </c>
      <c r="K31" t="s">
        <v>260</v>
      </c>
      <c r="L31">
        <v>1191</v>
      </c>
      <c r="N31">
        <v>1013</v>
      </c>
      <c r="O31" t="s">
        <v>247</v>
      </c>
      <c r="P31" t="s">
        <v>247</v>
      </c>
      <c r="Q31">
        <v>1</v>
      </c>
      <c r="W31">
        <v>0</v>
      </c>
      <c r="X31">
        <v>1069510174</v>
      </c>
      <c r="Y31">
        <v>23.2</v>
      </c>
      <c r="AA31">
        <v>0</v>
      </c>
      <c r="AB31">
        <v>0</v>
      </c>
      <c r="AC31">
        <v>0</v>
      </c>
      <c r="AD31">
        <v>176.05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18.3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23.2</v>
      </c>
      <c r="AU31" t="s">
        <v>3</v>
      </c>
      <c r="AV31">
        <v>1</v>
      </c>
      <c r="AW31">
        <v>2</v>
      </c>
      <c r="AX31">
        <v>34701724</v>
      </c>
      <c r="AY31">
        <v>1</v>
      </c>
      <c r="AZ31">
        <v>0</v>
      </c>
      <c r="BA31">
        <v>59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11.6</v>
      </c>
      <c r="CY31">
        <f>AD31</f>
        <v>176.05</v>
      </c>
      <c r="CZ31">
        <f>AH31</f>
        <v>9.6199999999999992</v>
      </c>
      <c r="DA31">
        <f>AL31</f>
        <v>18.3</v>
      </c>
      <c r="DB31">
        <v>0</v>
      </c>
    </row>
    <row r="32" spans="1:106" x14ac:dyDescent="0.2">
      <c r="A32">
        <f>ROW(Source!A33)</f>
        <v>33</v>
      </c>
      <c r="B32">
        <v>34701114</v>
      </c>
      <c r="C32">
        <v>34701723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245</v>
      </c>
      <c r="J32" t="s">
        <v>3</v>
      </c>
      <c r="K32" t="s">
        <v>246</v>
      </c>
      <c r="L32">
        <v>1191</v>
      </c>
      <c r="N32">
        <v>1013</v>
      </c>
      <c r="O32" t="s">
        <v>247</v>
      </c>
      <c r="P32" t="s">
        <v>247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34701725</v>
      </c>
      <c r="AY32">
        <v>1</v>
      </c>
      <c r="AZ32">
        <v>0</v>
      </c>
      <c r="BA32">
        <v>60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0.2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ROW(Source!A33)</f>
        <v>33</v>
      </c>
      <c r="B33">
        <v>34701114</v>
      </c>
      <c r="C33">
        <v>34701723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261</v>
      </c>
      <c r="J33" t="s">
        <v>262</v>
      </c>
      <c r="K33" t="s">
        <v>263</v>
      </c>
      <c r="L33">
        <v>1368</v>
      </c>
      <c r="N33">
        <v>1011</v>
      </c>
      <c r="O33" t="s">
        <v>251</v>
      </c>
      <c r="P33" t="s">
        <v>251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1399.88</v>
      </c>
      <c r="AC33">
        <v>247.05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12.5</v>
      </c>
      <c r="AK33">
        <v>18.3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34701726</v>
      </c>
      <c r="AY33">
        <v>1</v>
      </c>
      <c r="AZ33">
        <v>0</v>
      </c>
      <c r="BA33">
        <v>61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0.1</v>
      </c>
      <c r="CY33">
        <f>AB33</f>
        <v>1399.88</v>
      </c>
      <c r="CZ33">
        <f>AF33</f>
        <v>111.99</v>
      </c>
      <c r="DA33">
        <f>AJ33</f>
        <v>12.5</v>
      </c>
      <c r="DB33">
        <v>0</v>
      </c>
    </row>
    <row r="34" spans="1:106" x14ac:dyDescent="0.2">
      <c r="A34">
        <f>ROW(Source!A33)</f>
        <v>33</v>
      </c>
      <c r="B34">
        <v>34701114</v>
      </c>
      <c r="C34">
        <v>34701723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264</v>
      </c>
      <c r="J34" t="s">
        <v>265</v>
      </c>
      <c r="K34" t="s">
        <v>266</v>
      </c>
      <c r="L34">
        <v>1368</v>
      </c>
      <c r="N34">
        <v>1011</v>
      </c>
      <c r="O34" t="s">
        <v>251</v>
      </c>
      <c r="P34" t="s">
        <v>251</v>
      </c>
      <c r="Q34">
        <v>1</v>
      </c>
      <c r="W34">
        <v>0</v>
      </c>
      <c r="X34">
        <v>-1692889495</v>
      </c>
      <c r="Y34">
        <v>5.14</v>
      </c>
      <c r="AA34">
        <v>0</v>
      </c>
      <c r="AB34">
        <v>11.25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12.5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5.14</v>
      </c>
      <c r="AU34" t="s">
        <v>3</v>
      </c>
      <c r="AV34">
        <v>0</v>
      </c>
      <c r="AW34">
        <v>2</v>
      </c>
      <c r="AX34">
        <v>34701727</v>
      </c>
      <c r="AY34">
        <v>1</v>
      </c>
      <c r="AZ34">
        <v>0</v>
      </c>
      <c r="BA34">
        <v>62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2.57</v>
      </c>
      <c r="CY34">
        <f>AB34</f>
        <v>11.25</v>
      </c>
      <c r="CZ34">
        <f>AF34</f>
        <v>0.9</v>
      </c>
      <c r="DA34">
        <f>AJ34</f>
        <v>12.5</v>
      </c>
      <c r="DB34">
        <v>0</v>
      </c>
    </row>
    <row r="35" spans="1:106" x14ac:dyDescent="0.2">
      <c r="A35">
        <f>ROW(Source!A33)</f>
        <v>33</v>
      </c>
      <c r="B35">
        <v>34701114</v>
      </c>
      <c r="C35">
        <v>34701723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267</v>
      </c>
      <c r="J35" t="s">
        <v>268</v>
      </c>
      <c r="K35" t="s">
        <v>269</v>
      </c>
      <c r="L35">
        <v>1368</v>
      </c>
      <c r="N35">
        <v>1011</v>
      </c>
      <c r="O35" t="s">
        <v>251</v>
      </c>
      <c r="P35" t="s">
        <v>251</v>
      </c>
      <c r="Q35">
        <v>1</v>
      </c>
      <c r="W35">
        <v>0</v>
      </c>
      <c r="X35">
        <v>1544661785</v>
      </c>
      <c r="Y35">
        <v>5.14</v>
      </c>
      <c r="AA35">
        <v>0</v>
      </c>
      <c r="AB35">
        <v>86.25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5.14</v>
      </c>
      <c r="AU35" t="s">
        <v>3</v>
      </c>
      <c r="AV35">
        <v>0</v>
      </c>
      <c r="AW35">
        <v>2</v>
      </c>
      <c r="AX35">
        <v>34701728</v>
      </c>
      <c r="AY35">
        <v>1</v>
      </c>
      <c r="AZ35">
        <v>0</v>
      </c>
      <c r="BA35">
        <v>63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2.57</v>
      </c>
      <c r="CY35">
        <f>AB35</f>
        <v>86.25</v>
      </c>
      <c r="CZ35">
        <f>AF35</f>
        <v>6.9</v>
      </c>
      <c r="DA35">
        <f>AJ35</f>
        <v>12.5</v>
      </c>
      <c r="DB35">
        <v>0</v>
      </c>
    </row>
    <row r="36" spans="1:106" x14ac:dyDescent="0.2">
      <c r="A36">
        <f>ROW(Source!A33)</f>
        <v>33</v>
      </c>
      <c r="B36">
        <v>34701114</v>
      </c>
      <c r="C36">
        <v>34701723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270</v>
      </c>
      <c r="J36" t="s">
        <v>271</v>
      </c>
      <c r="K36" t="s">
        <v>272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821.38</v>
      </c>
      <c r="AC36">
        <v>212.28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34701729</v>
      </c>
      <c r="AY36">
        <v>1</v>
      </c>
      <c r="AZ36">
        <v>0</v>
      </c>
      <c r="BA36">
        <v>64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0.1</v>
      </c>
      <c r="CY36">
        <f>AB36</f>
        <v>821.38</v>
      </c>
      <c r="CZ36">
        <f>AF36</f>
        <v>65.709999999999994</v>
      </c>
      <c r="DA36">
        <f>AJ36</f>
        <v>12.5</v>
      </c>
      <c r="DB36">
        <v>0</v>
      </c>
    </row>
    <row r="37" spans="1:106" x14ac:dyDescent="0.2">
      <c r="A37">
        <f>ROW(Source!A34)</f>
        <v>34</v>
      </c>
      <c r="B37">
        <v>34701113</v>
      </c>
      <c r="C37">
        <v>34701437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247</v>
      </c>
      <c r="P37" t="s">
        <v>247</v>
      </c>
      <c r="Q37">
        <v>1</v>
      </c>
      <c r="W37">
        <v>0</v>
      </c>
      <c r="X37">
        <v>1069510174</v>
      </c>
      <c r="Y37">
        <v>7.46</v>
      </c>
      <c r="AA37">
        <v>0</v>
      </c>
      <c r="AB37">
        <v>0</v>
      </c>
      <c r="AC37">
        <v>0</v>
      </c>
      <c r="AD37">
        <v>9.6199999999999992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7.46</v>
      </c>
      <c r="AU37" t="s">
        <v>3</v>
      </c>
      <c r="AV37">
        <v>1</v>
      </c>
      <c r="AW37">
        <v>2</v>
      </c>
      <c r="AX37">
        <v>34701438</v>
      </c>
      <c r="AY37">
        <v>1</v>
      </c>
      <c r="AZ37">
        <v>0</v>
      </c>
      <c r="BA37">
        <v>69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14.92</v>
      </c>
      <c r="CY37">
        <f>AD37</f>
        <v>9.6199999999999992</v>
      </c>
      <c r="CZ37">
        <f>AH37</f>
        <v>9.6199999999999992</v>
      </c>
      <c r="DA37">
        <f>AL37</f>
        <v>1</v>
      </c>
      <c r="DB37">
        <v>0</v>
      </c>
    </row>
    <row r="38" spans="1:106" x14ac:dyDescent="0.2">
      <c r="A38">
        <f>ROW(Source!A34)</f>
        <v>34</v>
      </c>
      <c r="B38">
        <v>34701113</v>
      </c>
      <c r="C38">
        <v>34701437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245</v>
      </c>
      <c r="J38" t="s">
        <v>3</v>
      </c>
      <c r="K38" t="s">
        <v>246</v>
      </c>
      <c r="L38">
        <v>1191</v>
      </c>
      <c r="N38">
        <v>1013</v>
      </c>
      <c r="O38" t="s">
        <v>247</v>
      </c>
      <c r="P38" t="s">
        <v>247</v>
      </c>
      <c r="Q38">
        <v>1</v>
      </c>
      <c r="W38">
        <v>0</v>
      </c>
      <c r="X38">
        <v>-1417349443</v>
      </c>
      <c r="Y38">
        <v>0.02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0.02</v>
      </c>
      <c r="AU38" t="s">
        <v>3</v>
      </c>
      <c r="AV38">
        <v>2</v>
      </c>
      <c r="AW38">
        <v>2</v>
      </c>
      <c r="AX38">
        <v>34701439</v>
      </c>
      <c r="AY38">
        <v>1</v>
      </c>
      <c r="AZ38">
        <v>0</v>
      </c>
      <c r="BA38">
        <v>70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0.04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ROW(Source!A34)</f>
        <v>34</v>
      </c>
      <c r="B39">
        <v>34701113</v>
      </c>
      <c r="C39">
        <v>34701437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261</v>
      </c>
      <c r="J39" t="s">
        <v>262</v>
      </c>
      <c r="K39" t="s">
        <v>263</v>
      </c>
      <c r="L39">
        <v>1368</v>
      </c>
      <c r="N39">
        <v>1011</v>
      </c>
      <c r="O39" t="s">
        <v>251</v>
      </c>
      <c r="P39" t="s">
        <v>251</v>
      </c>
      <c r="Q39">
        <v>1</v>
      </c>
      <c r="W39">
        <v>0</v>
      </c>
      <c r="X39">
        <v>-1718674368</v>
      </c>
      <c r="Y39">
        <v>0.01</v>
      </c>
      <c r="AA39">
        <v>0</v>
      </c>
      <c r="AB39">
        <v>111.99</v>
      </c>
      <c r="AC39">
        <v>13.5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0.01</v>
      </c>
      <c r="AU39" t="s">
        <v>3</v>
      </c>
      <c r="AV39">
        <v>0</v>
      </c>
      <c r="AW39">
        <v>2</v>
      </c>
      <c r="AX39">
        <v>34701440</v>
      </c>
      <c r="AY39">
        <v>1</v>
      </c>
      <c r="AZ39">
        <v>0</v>
      </c>
      <c r="BA39">
        <v>71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0.02</v>
      </c>
      <c r="CY39">
        <f>AB39</f>
        <v>111.99</v>
      </c>
      <c r="CZ39">
        <f>AF39</f>
        <v>111.99</v>
      </c>
      <c r="DA39">
        <f>AJ39</f>
        <v>1</v>
      </c>
      <c r="DB39">
        <v>0</v>
      </c>
    </row>
    <row r="40" spans="1:106" x14ac:dyDescent="0.2">
      <c r="A40">
        <f>ROW(Source!A34)</f>
        <v>34</v>
      </c>
      <c r="B40">
        <v>34701113</v>
      </c>
      <c r="C40">
        <v>34701437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270</v>
      </c>
      <c r="J40" t="s">
        <v>271</v>
      </c>
      <c r="K40" t="s">
        <v>272</v>
      </c>
      <c r="L40">
        <v>1368</v>
      </c>
      <c r="N40">
        <v>1011</v>
      </c>
      <c r="O40" t="s">
        <v>251</v>
      </c>
      <c r="P40" t="s">
        <v>251</v>
      </c>
      <c r="Q40">
        <v>1</v>
      </c>
      <c r="W40">
        <v>0</v>
      </c>
      <c r="X40">
        <v>1372534845</v>
      </c>
      <c r="Y40">
        <v>0.01</v>
      </c>
      <c r="AA40">
        <v>0</v>
      </c>
      <c r="AB40">
        <v>65.709999999999994</v>
      </c>
      <c r="AC40">
        <v>11.6</v>
      </c>
      <c r="AD40">
        <v>0</v>
      </c>
      <c r="AE40">
        <v>0</v>
      </c>
      <c r="AF40">
        <v>65.709999999999994</v>
      </c>
      <c r="AG40">
        <v>11.6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0.01</v>
      </c>
      <c r="AU40" t="s">
        <v>3</v>
      </c>
      <c r="AV40">
        <v>0</v>
      </c>
      <c r="AW40">
        <v>2</v>
      </c>
      <c r="AX40">
        <v>34701441</v>
      </c>
      <c r="AY40">
        <v>1</v>
      </c>
      <c r="AZ40">
        <v>0</v>
      </c>
      <c r="BA40">
        <v>72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Y40*Source!I34</f>
        <v>0.02</v>
      </c>
      <c r="CY40">
        <f>AB40</f>
        <v>65.709999999999994</v>
      </c>
      <c r="CZ40">
        <f>AF40</f>
        <v>65.709999999999994</v>
      </c>
      <c r="DA40">
        <f>AJ40</f>
        <v>1</v>
      </c>
      <c r="DB40">
        <v>0</v>
      </c>
    </row>
    <row r="41" spans="1:106" x14ac:dyDescent="0.2">
      <c r="A41">
        <f>ROW(Source!A35)</f>
        <v>35</v>
      </c>
      <c r="B41">
        <v>34701114</v>
      </c>
      <c r="C41">
        <v>34701437</v>
      </c>
      <c r="D41">
        <v>31715651</v>
      </c>
      <c r="E41">
        <v>1</v>
      </c>
      <c r="F41">
        <v>1</v>
      </c>
      <c r="G41">
        <v>1</v>
      </c>
      <c r="H41">
        <v>1</v>
      </c>
      <c r="I41" t="s">
        <v>259</v>
      </c>
      <c r="J41" t="s">
        <v>3</v>
      </c>
      <c r="K41" t="s">
        <v>260</v>
      </c>
      <c r="L41">
        <v>1191</v>
      </c>
      <c r="N41">
        <v>1013</v>
      </c>
      <c r="O41" t="s">
        <v>247</v>
      </c>
      <c r="P41" t="s">
        <v>247</v>
      </c>
      <c r="Q41">
        <v>1</v>
      </c>
      <c r="W41">
        <v>0</v>
      </c>
      <c r="X41">
        <v>1069510174</v>
      </c>
      <c r="Y41">
        <v>7.46</v>
      </c>
      <c r="AA41">
        <v>0</v>
      </c>
      <c r="AB41">
        <v>0</v>
      </c>
      <c r="AC41">
        <v>0</v>
      </c>
      <c r="AD41">
        <v>176.05</v>
      </c>
      <c r="AE41">
        <v>0</v>
      </c>
      <c r="AF41">
        <v>0</v>
      </c>
      <c r="AG41">
        <v>0</v>
      </c>
      <c r="AH41">
        <v>9.6199999999999992</v>
      </c>
      <c r="AI41">
        <v>1</v>
      </c>
      <c r="AJ41">
        <v>1</v>
      </c>
      <c r="AK41">
        <v>1</v>
      </c>
      <c r="AL41">
        <v>18.3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7.46</v>
      </c>
      <c r="AU41" t="s">
        <v>3</v>
      </c>
      <c r="AV41">
        <v>1</v>
      </c>
      <c r="AW41">
        <v>2</v>
      </c>
      <c r="AX41">
        <v>34701438</v>
      </c>
      <c r="AY41">
        <v>1</v>
      </c>
      <c r="AZ41">
        <v>0</v>
      </c>
      <c r="BA41">
        <v>78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14.92</v>
      </c>
      <c r="CY41">
        <f>AD41</f>
        <v>176.05</v>
      </c>
      <c r="CZ41">
        <f>AH41</f>
        <v>9.6199999999999992</v>
      </c>
      <c r="DA41">
        <f>AL41</f>
        <v>18.3</v>
      </c>
      <c r="DB41">
        <v>0</v>
      </c>
    </row>
    <row r="42" spans="1:106" x14ac:dyDescent="0.2">
      <c r="A42">
        <f>ROW(Source!A35)</f>
        <v>35</v>
      </c>
      <c r="B42">
        <v>34701114</v>
      </c>
      <c r="C42">
        <v>34701437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245</v>
      </c>
      <c r="J42" t="s">
        <v>3</v>
      </c>
      <c r="K42" t="s">
        <v>246</v>
      </c>
      <c r="L42">
        <v>1191</v>
      </c>
      <c r="N42">
        <v>1013</v>
      </c>
      <c r="O42" t="s">
        <v>247</v>
      </c>
      <c r="P42" t="s">
        <v>247</v>
      </c>
      <c r="Q42">
        <v>1</v>
      </c>
      <c r="W42">
        <v>0</v>
      </c>
      <c r="X42">
        <v>-1417349443</v>
      </c>
      <c r="Y42">
        <v>0.02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0.02</v>
      </c>
      <c r="AU42" t="s">
        <v>3</v>
      </c>
      <c r="AV42">
        <v>2</v>
      </c>
      <c r="AW42">
        <v>2</v>
      </c>
      <c r="AX42">
        <v>34701439</v>
      </c>
      <c r="AY42">
        <v>1</v>
      </c>
      <c r="AZ42">
        <v>0</v>
      </c>
      <c r="BA42">
        <v>79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0.04</v>
      </c>
      <c r="CY42">
        <f>AD42</f>
        <v>0</v>
      </c>
      <c r="CZ42">
        <f>AH42</f>
        <v>0</v>
      </c>
      <c r="DA42">
        <f>AL42</f>
        <v>1</v>
      </c>
      <c r="DB42">
        <v>0</v>
      </c>
    </row>
    <row r="43" spans="1:106" x14ac:dyDescent="0.2">
      <c r="A43">
        <f>ROW(Source!A35)</f>
        <v>35</v>
      </c>
      <c r="B43">
        <v>34701114</v>
      </c>
      <c r="C43">
        <v>34701437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261</v>
      </c>
      <c r="J43" t="s">
        <v>262</v>
      </c>
      <c r="K43" t="s">
        <v>263</v>
      </c>
      <c r="L43">
        <v>1368</v>
      </c>
      <c r="N43">
        <v>1011</v>
      </c>
      <c r="O43" t="s">
        <v>251</v>
      </c>
      <c r="P43" t="s">
        <v>251</v>
      </c>
      <c r="Q43">
        <v>1</v>
      </c>
      <c r="W43">
        <v>0</v>
      </c>
      <c r="X43">
        <v>-1718674368</v>
      </c>
      <c r="Y43">
        <v>0.01</v>
      </c>
      <c r="AA43">
        <v>0</v>
      </c>
      <c r="AB43">
        <v>1399.88</v>
      </c>
      <c r="AC43">
        <v>247.05</v>
      </c>
      <c r="AD43">
        <v>0</v>
      </c>
      <c r="AE43">
        <v>0</v>
      </c>
      <c r="AF43">
        <v>111.99</v>
      </c>
      <c r="AG43">
        <v>13.5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0.01</v>
      </c>
      <c r="AU43" t="s">
        <v>3</v>
      </c>
      <c r="AV43">
        <v>0</v>
      </c>
      <c r="AW43">
        <v>2</v>
      </c>
      <c r="AX43">
        <v>34701440</v>
      </c>
      <c r="AY43">
        <v>1</v>
      </c>
      <c r="AZ43">
        <v>0</v>
      </c>
      <c r="BA43">
        <v>80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0.02</v>
      </c>
      <c r="CY43">
        <f>AB43</f>
        <v>1399.88</v>
      </c>
      <c r="CZ43">
        <f>AF43</f>
        <v>111.99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34701114</v>
      </c>
      <c r="C44">
        <v>34701437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270</v>
      </c>
      <c r="J44" t="s">
        <v>271</v>
      </c>
      <c r="K44" t="s">
        <v>272</v>
      </c>
      <c r="L44">
        <v>1368</v>
      </c>
      <c r="N44">
        <v>1011</v>
      </c>
      <c r="O44" t="s">
        <v>251</v>
      </c>
      <c r="P44" t="s">
        <v>251</v>
      </c>
      <c r="Q44">
        <v>1</v>
      </c>
      <c r="W44">
        <v>0</v>
      </c>
      <c r="X44">
        <v>1372534845</v>
      </c>
      <c r="Y44">
        <v>0.01</v>
      </c>
      <c r="AA44">
        <v>0</v>
      </c>
      <c r="AB44">
        <v>821.38</v>
      </c>
      <c r="AC44">
        <v>212.28</v>
      </c>
      <c r="AD44">
        <v>0</v>
      </c>
      <c r="AE44">
        <v>0</v>
      </c>
      <c r="AF44">
        <v>65.709999999999994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0.01</v>
      </c>
      <c r="AU44" t="s">
        <v>3</v>
      </c>
      <c r="AV44">
        <v>0</v>
      </c>
      <c r="AW44">
        <v>2</v>
      </c>
      <c r="AX44">
        <v>34701441</v>
      </c>
      <c r="AY44">
        <v>1</v>
      </c>
      <c r="AZ44">
        <v>0</v>
      </c>
      <c r="BA44">
        <v>81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0.02</v>
      </c>
      <c r="CY44">
        <f>AB44</f>
        <v>821.38</v>
      </c>
      <c r="CZ44">
        <f>AF44</f>
        <v>65.709999999999994</v>
      </c>
      <c r="DA44">
        <f>AJ44</f>
        <v>12.5</v>
      </c>
      <c r="DB44">
        <v>0</v>
      </c>
    </row>
    <row r="45" spans="1:106" x14ac:dyDescent="0.2">
      <c r="A45">
        <f>ROW(Source!A36)</f>
        <v>36</v>
      </c>
      <c r="B45">
        <v>34701113</v>
      </c>
      <c r="C45">
        <v>34701609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259</v>
      </c>
      <c r="J45" t="s">
        <v>3</v>
      </c>
      <c r="K45" t="s">
        <v>260</v>
      </c>
      <c r="L45">
        <v>1191</v>
      </c>
      <c r="N45">
        <v>1013</v>
      </c>
      <c r="O45" t="s">
        <v>247</v>
      </c>
      <c r="P45" t="s">
        <v>247</v>
      </c>
      <c r="Q45">
        <v>1</v>
      </c>
      <c r="W45">
        <v>0</v>
      </c>
      <c r="X45">
        <v>1069510174</v>
      </c>
      <c r="Y45">
        <v>5.4</v>
      </c>
      <c r="AA45">
        <v>0</v>
      </c>
      <c r="AB45">
        <v>0</v>
      </c>
      <c r="AC45">
        <v>0</v>
      </c>
      <c r="AD45">
        <v>9.6199999999999992</v>
      </c>
      <c r="AE45">
        <v>0</v>
      </c>
      <c r="AF45">
        <v>0</v>
      </c>
      <c r="AG45">
        <v>0</v>
      </c>
      <c r="AH45">
        <v>9.6199999999999992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5.4</v>
      </c>
      <c r="AU45" t="s">
        <v>3</v>
      </c>
      <c r="AV45">
        <v>1</v>
      </c>
      <c r="AW45">
        <v>2</v>
      </c>
      <c r="AX45">
        <v>34701610</v>
      </c>
      <c r="AY45">
        <v>1</v>
      </c>
      <c r="AZ45">
        <v>0</v>
      </c>
      <c r="BA45">
        <v>87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21.6</v>
      </c>
      <c r="CY45">
        <f>AD45</f>
        <v>9.6199999999999992</v>
      </c>
      <c r="CZ45">
        <f>AH45</f>
        <v>9.6199999999999992</v>
      </c>
      <c r="DA45">
        <f>AL45</f>
        <v>1</v>
      </c>
      <c r="DB45">
        <v>0</v>
      </c>
    </row>
    <row r="46" spans="1:106" x14ac:dyDescent="0.2">
      <c r="A46">
        <f>ROW(Source!A36)</f>
        <v>36</v>
      </c>
      <c r="B46">
        <v>34701113</v>
      </c>
      <c r="C46">
        <v>34701609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245</v>
      </c>
      <c r="J46" t="s">
        <v>3</v>
      </c>
      <c r="K46" t="s">
        <v>246</v>
      </c>
      <c r="L46">
        <v>1191</v>
      </c>
      <c r="N46">
        <v>1013</v>
      </c>
      <c r="O46" t="s">
        <v>247</v>
      </c>
      <c r="P46" t="s">
        <v>247</v>
      </c>
      <c r="Q46">
        <v>1</v>
      </c>
      <c r="W46">
        <v>0</v>
      </c>
      <c r="X46">
        <v>-1417349443</v>
      </c>
      <c r="Y46">
        <v>4.2699999999999996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4.2699999999999996</v>
      </c>
      <c r="AU46" t="s">
        <v>3</v>
      </c>
      <c r="AV46">
        <v>2</v>
      </c>
      <c r="AW46">
        <v>2</v>
      </c>
      <c r="AX46">
        <v>34701611</v>
      </c>
      <c r="AY46">
        <v>1</v>
      </c>
      <c r="AZ46">
        <v>0</v>
      </c>
      <c r="BA46">
        <v>88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17.079999999999998</v>
      </c>
      <c r="CY46">
        <f>AD46</f>
        <v>0</v>
      </c>
      <c r="CZ46">
        <f>AH46</f>
        <v>0</v>
      </c>
      <c r="DA46">
        <f>AL46</f>
        <v>1</v>
      </c>
      <c r="DB46">
        <v>0</v>
      </c>
    </row>
    <row r="47" spans="1:106" x14ac:dyDescent="0.2">
      <c r="A47">
        <f>ROW(Source!A36)</f>
        <v>36</v>
      </c>
      <c r="B47">
        <v>34701113</v>
      </c>
      <c r="C47">
        <v>34701609</v>
      </c>
      <c r="D47">
        <v>31527087</v>
      </c>
      <c r="E47">
        <v>1</v>
      </c>
      <c r="F47">
        <v>1</v>
      </c>
      <c r="G47">
        <v>1</v>
      </c>
      <c r="H47">
        <v>2</v>
      </c>
      <c r="I47" t="s">
        <v>273</v>
      </c>
      <c r="J47" t="s">
        <v>274</v>
      </c>
      <c r="K47" t="s">
        <v>275</v>
      </c>
      <c r="L47">
        <v>1368</v>
      </c>
      <c r="N47">
        <v>1011</v>
      </c>
      <c r="O47" t="s">
        <v>251</v>
      </c>
      <c r="P47" t="s">
        <v>251</v>
      </c>
      <c r="Q47">
        <v>1</v>
      </c>
      <c r="W47">
        <v>0</v>
      </c>
      <c r="X47">
        <v>1599745326</v>
      </c>
      <c r="Y47">
        <v>4.2699999999999996</v>
      </c>
      <c r="AA47">
        <v>0</v>
      </c>
      <c r="AB47">
        <v>142.69999999999999</v>
      </c>
      <c r="AC47">
        <v>13.5</v>
      </c>
      <c r="AD47">
        <v>0</v>
      </c>
      <c r="AE47">
        <v>0</v>
      </c>
      <c r="AF47">
        <v>142.69999999999999</v>
      </c>
      <c r="AG47">
        <v>13.5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4.2699999999999996</v>
      </c>
      <c r="AU47" t="s">
        <v>3</v>
      </c>
      <c r="AV47">
        <v>0</v>
      </c>
      <c r="AW47">
        <v>2</v>
      </c>
      <c r="AX47">
        <v>34701612</v>
      </c>
      <c r="AY47">
        <v>1</v>
      </c>
      <c r="AZ47">
        <v>0</v>
      </c>
      <c r="BA47">
        <v>89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17.079999999999998</v>
      </c>
      <c r="CY47">
        <f>AB47</f>
        <v>142.69999999999999</v>
      </c>
      <c r="CZ47">
        <f>AF47</f>
        <v>142.69999999999999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34701114</v>
      </c>
      <c r="C48">
        <v>34701609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259</v>
      </c>
      <c r="J48" t="s">
        <v>3</v>
      </c>
      <c r="K48" t="s">
        <v>260</v>
      </c>
      <c r="L48">
        <v>1191</v>
      </c>
      <c r="N48">
        <v>1013</v>
      </c>
      <c r="O48" t="s">
        <v>247</v>
      </c>
      <c r="P48" t="s">
        <v>247</v>
      </c>
      <c r="Q48">
        <v>1</v>
      </c>
      <c r="W48">
        <v>0</v>
      </c>
      <c r="X48">
        <v>1069510174</v>
      </c>
      <c r="Y48">
        <v>5.4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5.4</v>
      </c>
      <c r="AU48" t="s">
        <v>3</v>
      </c>
      <c r="AV48">
        <v>1</v>
      </c>
      <c r="AW48">
        <v>2</v>
      </c>
      <c r="AX48">
        <v>34701610</v>
      </c>
      <c r="AY48">
        <v>1</v>
      </c>
      <c r="AZ48">
        <v>0</v>
      </c>
      <c r="BA48">
        <v>94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21.6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34701114</v>
      </c>
      <c r="C49">
        <v>34701609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245</v>
      </c>
      <c r="J49" t="s">
        <v>3</v>
      </c>
      <c r="K49" t="s">
        <v>246</v>
      </c>
      <c r="L49">
        <v>1191</v>
      </c>
      <c r="N49">
        <v>1013</v>
      </c>
      <c r="O49" t="s">
        <v>247</v>
      </c>
      <c r="P49" t="s">
        <v>247</v>
      </c>
      <c r="Q49">
        <v>1</v>
      </c>
      <c r="W49">
        <v>0</v>
      </c>
      <c r="X49">
        <v>-1417349443</v>
      </c>
      <c r="Y49">
        <v>4.2699999999999996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4.2699999999999996</v>
      </c>
      <c r="AU49" t="s">
        <v>3</v>
      </c>
      <c r="AV49">
        <v>2</v>
      </c>
      <c r="AW49">
        <v>2</v>
      </c>
      <c r="AX49">
        <v>34701611</v>
      </c>
      <c r="AY49">
        <v>1</v>
      </c>
      <c r="AZ49">
        <v>0</v>
      </c>
      <c r="BA49">
        <v>95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17.079999999999998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34701114</v>
      </c>
      <c r="C50">
        <v>34701609</v>
      </c>
      <c r="D50">
        <v>31527087</v>
      </c>
      <c r="E50">
        <v>1</v>
      </c>
      <c r="F50">
        <v>1</v>
      </c>
      <c r="G50">
        <v>1</v>
      </c>
      <c r="H50">
        <v>2</v>
      </c>
      <c r="I50" t="s">
        <v>273</v>
      </c>
      <c r="J50" t="s">
        <v>274</v>
      </c>
      <c r="K50" t="s">
        <v>275</v>
      </c>
      <c r="L50">
        <v>1368</v>
      </c>
      <c r="N50">
        <v>1011</v>
      </c>
      <c r="O50" t="s">
        <v>251</v>
      </c>
      <c r="P50" t="s">
        <v>251</v>
      </c>
      <c r="Q50">
        <v>1</v>
      </c>
      <c r="W50">
        <v>0</v>
      </c>
      <c r="X50">
        <v>1599745326</v>
      </c>
      <c r="Y50">
        <v>4.2699999999999996</v>
      </c>
      <c r="AA50">
        <v>0</v>
      </c>
      <c r="AB50">
        <v>1783.75</v>
      </c>
      <c r="AC50">
        <v>247.05</v>
      </c>
      <c r="AD50">
        <v>0</v>
      </c>
      <c r="AE50">
        <v>0</v>
      </c>
      <c r="AF50">
        <v>142.69999999999999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4.2699999999999996</v>
      </c>
      <c r="AU50" t="s">
        <v>3</v>
      </c>
      <c r="AV50">
        <v>0</v>
      </c>
      <c r="AW50">
        <v>2</v>
      </c>
      <c r="AX50">
        <v>34701612</v>
      </c>
      <c r="AY50">
        <v>1</v>
      </c>
      <c r="AZ50">
        <v>0</v>
      </c>
      <c r="BA50">
        <v>96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17.079999999999998</v>
      </c>
      <c r="CY50">
        <f>AB50</f>
        <v>1783.75</v>
      </c>
      <c r="CZ50">
        <f>AF50</f>
        <v>142.69999999999999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34701113</v>
      </c>
      <c r="C51">
        <v>34701645</v>
      </c>
      <c r="D51">
        <v>32164293</v>
      </c>
      <c r="E51">
        <v>1</v>
      </c>
      <c r="F51">
        <v>1</v>
      </c>
      <c r="G51">
        <v>1</v>
      </c>
      <c r="H51">
        <v>1</v>
      </c>
      <c r="I51" t="s">
        <v>276</v>
      </c>
      <c r="J51" t="s">
        <v>3</v>
      </c>
      <c r="K51" t="s">
        <v>277</v>
      </c>
      <c r="L51">
        <v>1191</v>
      </c>
      <c r="N51">
        <v>1013</v>
      </c>
      <c r="O51" t="s">
        <v>247</v>
      </c>
      <c r="P51" t="s">
        <v>247</v>
      </c>
      <c r="Q51">
        <v>1</v>
      </c>
      <c r="W51">
        <v>0</v>
      </c>
      <c r="X51">
        <v>-1166887252</v>
      </c>
      <c r="Y51">
        <v>0.41</v>
      </c>
      <c r="AA51">
        <v>0</v>
      </c>
      <c r="AB51">
        <v>0</v>
      </c>
      <c r="AC51">
        <v>0</v>
      </c>
      <c r="AD51">
        <v>12.92</v>
      </c>
      <c r="AE51">
        <v>0</v>
      </c>
      <c r="AF51">
        <v>0</v>
      </c>
      <c r="AG51">
        <v>0</v>
      </c>
      <c r="AH51">
        <v>12.92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0.41</v>
      </c>
      <c r="AU51" t="s">
        <v>3</v>
      </c>
      <c r="AV51">
        <v>1</v>
      </c>
      <c r="AW51">
        <v>2</v>
      </c>
      <c r="AX51">
        <v>34701646</v>
      </c>
      <c r="AY51">
        <v>1</v>
      </c>
      <c r="AZ51">
        <v>0</v>
      </c>
      <c r="BA51">
        <v>101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0.82</v>
      </c>
      <c r="CY51">
        <f t="shared" ref="CY51:CY60" si="0">AD51</f>
        <v>12.92</v>
      </c>
      <c r="CZ51">
        <f t="shared" ref="CZ51:CZ60" si="1">AH51</f>
        <v>12.92</v>
      </c>
      <c r="DA51">
        <f t="shared" ref="DA51:DA60" si="2">AL51</f>
        <v>1</v>
      </c>
      <c r="DB51">
        <v>0</v>
      </c>
    </row>
    <row r="52" spans="1:106" x14ac:dyDescent="0.2">
      <c r="A52">
        <f>ROW(Source!A38)</f>
        <v>38</v>
      </c>
      <c r="B52">
        <v>34701113</v>
      </c>
      <c r="C52">
        <v>34701645</v>
      </c>
      <c r="D52">
        <v>32163330</v>
      </c>
      <c r="E52">
        <v>1</v>
      </c>
      <c r="F52">
        <v>1</v>
      </c>
      <c r="G52">
        <v>1</v>
      </c>
      <c r="H52">
        <v>1</v>
      </c>
      <c r="I52" t="s">
        <v>278</v>
      </c>
      <c r="J52" t="s">
        <v>3</v>
      </c>
      <c r="K52" t="s">
        <v>279</v>
      </c>
      <c r="L52">
        <v>1191</v>
      </c>
      <c r="N52">
        <v>1013</v>
      </c>
      <c r="O52" t="s">
        <v>247</v>
      </c>
      <c r="P52" t="s">
        <v>247</v>
      </c>
      <c r="Q52">
        <v>1</v>
      </c>
      <c r="W52">
        <v>0</v>
      </c>
      <c r="X52">
        <v>1776637054</v>
      </c>
      <c r="Y52">
        <v>0.41</v>
      </c>
      <c r="AA52">
        <v>0</v>
      </c>
      <c r="AB52">
        <v>0</v>
      </c>
      <c r="AC52">
        <v>0</v>
      </c>
      <c r="AD52">
        <v>12.69</v>
      </c>
      <c r="AE52">
        <v>0</v>
      </c>
      <c r="AF52">
        <v>0</v>
      </c>
      <c r="AG52">
        <v>0</v>
      </c>
      <c r="AH52">
        <v>12.69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0.41</v>
      </c>
      <c r="AU52" t="s">
        <v>3</v>
      </c>
      <c r="AV52">
        <v>1</v>
      </c>
      <c r="AW52">
        <v>2</v>
      </c>
      <c r="AX52">
        <v>34701647</v>
      </c>
      <c r="AY52">
        <v>1</v>
      </c>
      <c r="AZ52">
        <v>0</v>
      </c>
      <c r="BA52">
        <v>102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0.82</v>
      </c>
      <c r="CY52">
        <f t="shared" si="0"/>
        <v>12.69</v>
      </c>
      <c r="CZ52">
        <f t="shared" si="1"/>
        <v>12.69</v>
      </c>
      <c r="DA52">
        <f t="shared" si="2"/>
        <v>1</v>
      </c>
      <c r="DB52">
        <v>0</v>
      </c>
    </row>
    <row r="53" spans="1:106" x14ac:dyDescent="0.2">
      <c r="A53">
        <f>ROW(Source!A39)</f>
        <v>39</v>
      </c>
      <c r="B53">
        <v>34701114</v>
      </c>
      <c r="C53">
        <v>34701645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276</v>
      </c>
      <c r="J53" t="s">
        <v>3</v>
      </c>
      <c r="K53" t="s">
        <v>277</v>
      </c>
      <c r="L53">
        <v>1191</v>
      </c>
      <c r="N53">
        <v>1013</v>
      </c>
      <c r="O53" t="s">
        <v>247</v>
      </c>
      <c r="P53" t="s">
        <v>247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236.44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18.3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34701646</v>
      </c>
      <c r="AY53">
        <v>1</v>
      </c>
      <c r="AZ53">
        <v>0</v>
      </c>
      <c r="BA53">
        <v>103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0.82</v>
      </c>
      <c r="CY53">
        <f t="shared" si="0"/>
        <v>236.44</v>
      </c>
      <c r="CZ53">
        <f t="shared" si="1"/>
        <v>12.92</v>
      </c>
      <c r="DA53">
        <f t="shared" si="2"/>
        <v>18.3</v>
      </c>
      <c r="DB53">
        <v>0</v>
      </c>
    </row>
    <row r="54" spans="1:106" x14ac:dyDescent="0.2">
      <c r="A54">
        <f>ROW(Source!A39)</f>
        <v>39</v>
      </c>
      <c r="B54">
        <v>34701114</v>
      </c>
      <c r="C54">
        <v>34701645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278</v>
      </c>
      <c r="J54" t="s">
        <v>3</v>
      </c>
      <c r="K54" t="s">
        <v>279</v>
      </c>
      <c r="L54">
        <v>1191</v>
      </c>
      <c r="N54">
        <v>1013</v>
      </c>
      <c r="O54" t="s">
        <v>247</v>
      </c>
      <c r="P54" t="s">
        <v>247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232.23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18.3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34701647</v>
      </c>
      <c r="AY54">
        <v>1</v>
      </c>
      <c r="AZ54">
        <v>0</v>
      </c>
      <c r="BA54">
        <v>104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0.82</v>
      </c>
      <c r="CY54">
        <f t="shared" si="0"/>
        <v>232.23</v>
      </c>
      <c r="CZ54">
        <f t="shared" si="1"/>
        <v>12.69</v>
      </c>
      <c r="DA54">
        <f t="shared" si="2"/>
        <v>18.3</v>
      </c>
      <c r="DB54">
        <v>0</v>
      </c>
    </row>
    <row r="55" spans="1:106" x14ac:dyDescent="0.2">
      <c r="A55">
        <f>ROW(Source!A40)</f>
        <v>40</v>
      </c>
      <c r="B55">
        <v>34701113</v>
      </c>
      <c r="C55">
        <v>34701694</v>
      </c>
      <c r="D55">
        <v>32163577</v>
      </c>
      <c r="E55">
        <v>1</v>
      </c>
      <c r="F55">
        <v>1</v>
      </c>
      <c r="G55">
        <v>1</v>
      </c>
      <c r="H55">
        <v>1</v>
      </c>
      <c r="I55" t="s">
        <v>280</v>
      </c>
      <c r="J55" t="s">
        <v>3</v>
      </c>
      <c r="K55" t="s">
        <v>281</v>
      </c>
      <c r="L55">
        <v>1191</v>
      </c>
      <c r="N55">
        <v>1013</v>
      </c>
      <c r="O55" t="s">
        <v>247</v>
      </c>
      <c r="P55" t="s">
        <v>247</v>
      </c>
      <c r="Q55">
        <v>1</v>
      </c>
      <c r="W55">
        <v>0</v>
      </c>
      <c r="X55">
        <v>1197411217</v>
      </c>
      <c r="Y55">
        <v>0.97</v>
      </c>
      <c r="AA55">
        <v>0</v>
      </c>
      <c r="AB55">
        <v>0</v>
      </c>
      <c r="AC55">
        <v>0</v>
      </c>
      <c r="AD55">
        <v>9.6199999999999992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0.97</v>
      </c>
      <c r="AU55" t="s">
        <v>3</v>
      </c>
      <c r="AV55">
        <v>1</v>
      </c>
      <c r="AW55">
        <v>2</v>
      </c>
      <c r="AX55">
        <v>34701695</v>
      </c>
      <c r="AY55">
        <v>1</v>
      </c>
      <c r="AZ55">
        <v>0</v>
      </c>
      <c r="BA55">
        <v>105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1.94</v>
      </c>
      <c r="CY55">
        <f t="shared" si="0"/>
        <v>9.6199999999999992</v>
      </c>
      <c r="CZ55">
        <f t="shared" si="1"/>
        <v>9.6199999999999992</v>
      </c>
      <c r="DA55">
        <f t="shared" si="2"/>
        <v>1</v>
      </c>
      <c r="DB55">
        <v>0</v>
      </c>
    </row>
    <row r="56" spans="1:106" x14ac:dyDescent="0.2">
      <c r="A56">
        <f>ROW(Source!A40)</f>
        <v>40</v>
      </c>
      <c r="B56">
        <v>34701113</v>
      </c>
      <c r="C56">
        <v>34701694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278</v>
      </c>
      <c r="J56" t="s">
        <v>3</v>
      </c>
      <c r="K56" t="s">
        <v>279</v>
      </c>
      <c r="L56">
        <v>1191</v>
      </c>
      <c r="N56">
        <v>1013</v>
      </c>
      <c r="O56" t="s">
        <v>247</v>
      </c>
      <c r="P56" t="s">
        <v>247</v>
      </c>
      <c r="Q56">
        <v>1</v>
      </c>
      <c r="W56">
        <v>0</v>
      </c>
      <c r="X56">
        <v>1776637054</v>
      </c>
      <c r="Y56">
        <v>1.46</v>
      </c>
      <c r="AA56">
        <v>0</v>
      </c>
      <c r="AB56">
        <v>0</v>
      </c>
      <c r="AC56">
        <v>0</v>
      </c>
      <c r="AD56">
        <v>12.69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1.46</v>
      </c>
      <c r="AU56" t="s">
        <v>3</v>
      </c>
      <c r="AV56">
        <v>1</v>
      </c>
      <c r="AW56">
        <v>2</v>
      </c>
      <c r="AX56">
        <v>34701696</v>
      </c>
      <c r="AY56">
        <v>1</v>
      </c>
      <c r="AZ56">
        <v>0</v>
      </c>
      <c r="BA56">
        <v>106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2.92</v>
      </c>
      <c r="CY56">
        <f t="shared" si="0"/>
        <v>12.69</v>
      </c>
      <c r="CZ56">
        <f t="shared" si="1"/>
        <v>12.69</v>
      </c>
      <c r="DA56">
        <f t="shared" si="2"/>
        <v>1</v>
      </c>
      <c r="DB56">
        <v>0</v>
      </c>
    </row>
    <row r="57" spans="1:106" x14ac:dyDescent="0.2">
      <c r="A57">
        <f>ROW(Source!A41)</f>
        <v>41</v>
      </c>
      <c r="B57">
        <v>34701114</v>
      </c>
      <c r="C57">
        <v>34701694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280</v>
      </c>
      <c r="J57" t="s">
        <v>3</v>
      </c>
      <c r="K57" t="s">
        <v>281</v>
      </c>
      <c r="L57">
        <v>1191</v>
      </c>
      <c r="N57">
        <v>1013</v>
      </c>
      <c r="O57" t="s">
        <v>247</v>
      </c>
      <c r="P57" t="s">
        <v>247</v>
      </c>
      <c r="Q57">
        <v>1</v>
      </c>
      <c r="W57">
        <v>0</v>
      </c>
      <c r="X57">
        <v>1197411217</v>
      </c>
      <c r="Y57">
        <v>0.97</v>
      </c>
      <c r="AA57">
        <v>0</v>
      </c>
      <c r="AB57">
        <v>0</v>
      </c>
      <c r="AC57">
        <v>0</v>
      </c>
      <c r="AD57">
        <v>176.05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18.3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0.97</v>
      </c>
      <c r="AU57" t="s">
        <v>3</v>
      </c>
      <c r="AV57">
        <v>1</v>
      </c>
      <c r="AW57">
        <v>2</v>
      </c>
      <c r="AX57">
        <v>34701695</v>
      </c>
      <c r="AY57">
        <v>1</v>
      </c>
      <c r="AZ57">
        <v>0</v>
      </c>
      <c r="BA57">
        <v>107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Y57*Source!I41</f>
        <v>1.94</v>
      </c>
      <c r="CY57">
        <f t="shared" si="0"/>
        <v>176.05</v>
      </c>
      <c r="CZ57">
        <f t="shared" si="1"/>
        <v>9.6199999999999992</v>
      </c>
      <c r="DA57">
        <f t="shared" si="2"/>
        <v>18.3</v>
      </c>
      <c r="DB57">
        <v>0</v>
      </c>
    </row>
    <row r="58" spans="1:106" x14ac:dyDescent="0.2">
      <c r="A58">
        <f>ROW(Source!A41)</f>
        <v>41</v>
      </c>
      <c r="B58">
        <v>34701114</v>
      </c>
      <c r="C58">
        <v>34701694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278</v>
      </c>
      <c r="J58" t="s">
        <v>3</v>
      </c>
      <c r="K58" t="s">
        <v>279</v>
      </c>
      <c r="L58">
        <v>1191</v>
      </c>
      <c r="N58">
        <v>1013</v>
      </c>
      <c r="O58" t="s">
        <v>247</v>
      </c>
      <c r="P58" t="s">
        <v>247</v>
      </c>
      <c r="Q58">
        <v>1</v>
      </c>
      <c r="W58">
        <v>0</v>
      </c>
      <c r="X58">
        <v>1776637054</v>
      </c>
      <c r="Y58">
        <v>1.46</v>
      </c>
      <c r="AA58">
        <v>0</v>
      </c>
      <c r="AB58">
        <v>0</v>
      </c>
      <c r="AC58">
        <v>0</v>
      </c>
      <c r="AD58">
        <v>232.23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18.3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1.46</v>
      </c>
      <c r="AU58" t="s">
        <v>3</v>
      </c>
      <c r="AV58">
        <v>1</v>
      </c>
      <c r="AW58">
        <v>2</v>
      </c>
      <c r="AX58">
        <v>34701696</v>
      </c>
      <c r="AY58">
        <v>1</v>
      </c>
      <c r="AZ58">
        <v>0</v>
      </c>
      <c r="BA58">
        <v>108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Y58*Source!I41</f>
        <v>2.92</v>
      </c>
      <c r="CY58">
        <f t="shared" si="0"/>
        <v>232.23</v>
      </c>
      <c r="CZ58">
        <f t="shared" si="1"/>
        <v>12.69</v>
      </c>
      <c r="DA58">
        <f t="shared" si="2"/>
        <v>18.3</v>
      </c>
      <c r="DB58">
        <v>0</v>
      </c>
    </row>
    <row r="59" spans="1:106" x14ac:dyDescent="0.2">
      <c r="A59">
        <f>ROW(Source!A42)</f>
        <v>42</v>
      </c>
      <c r="B59">
        <v>34701113</v>
      </c>
      <c r="C59">
        <v>34701242</v>
      </c>
      <c r="D59">
        <v>31715651</v>
      </c>
      <c r="E59">
        <v>1</v>
      </c>
      <c r="F59">
        <v>1</v>
      </c>
      <c r="G59">
        <v>1</v>
      </c>
      <c r="H59">
        <v>1</v>
      </c>
      <c r="I59" t="s">
        <v>259</v>
      </c>
      <c r="J59" t="s">
        <v>3</v>
      </c>
      <c r="K59" t="s">
        <v>260</v>
      </c>
      <c r="L59">
        <v>1191</v>
      </c>
      <c r="N59">
        <v>1013</v>
      </c>
      <c r="O59" t="s">
        <v>247</v>
      </c>
      <c r="P59" t="s">
        <v>247</v>
      </c>
      <c r="Q59">
        <v>1</v>
      </c>
      <c r="W59">
        <v>0</v>
      </c>
      <c r="X59">
        <v>1069510174</v>
      </c>
      <c r="Y59">
        <v>5.21</v>
      </c>
      <c r="AA59">
        <v>0</v>
      </c>
      <c r="AB59">
        <v>0</v>
      </c>
      <c r="AC59">
        <v>0</v>
      </c>
      <c r="AD59">
        <v>9.6199999999999992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5.21</v>
      </c>
      <c r="AU59" t="s">
        <v>3</v>
      </c>
      <c r="AV59">
        <v>1</v>
      </c>
      <c r="AW59">
        <v>2</v>
      </c>
      <c r="AX59">
        <v>34701247</v>
      </c>
      <c r="AY59">
        <v>1</v>
      </c>
      <c r="AZ59">
        <v>0</v>
      </c>
      <c r="BA59">
        <v>109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Y59*Source!I42</f>
        <v>5.21</v>
      </c>
      <c r="CY59">
        <f t="shared" si="0"/>
        <v>9.6199999999999992</v>
      </c>
      <c r="CZ59">
        <f t="shared" si="1"/>
        <v>9.6199999999999992</v>
      </c>
      <c r="DA59">
        <f t="shared" si="2"/>
        <v>1</v>
      </c>
      <c r="DB59">
        <v>0</v>
      </c>
    </row>
    <row r="60" spans="1:106" x14ac:dyDescent="0.2">
      <c r="A60">
        <f>ROW(Source!A42)</f>
        <v>42</v>
      </c>
      <c r="B60">
        <v>34701113</v>
      </c>
      <c r="C60">
        <v>34701242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245</v>
      </c>
      <c r="J60" t="s">
        <v>3</v>
      </c>
      <c r="K60" t="s">
        <v>246</v>
      </c>
      <c r="L60">
        <v>1191</v>
      </c>
      <c r="N60">
        <v>1013</v>
      </c>
      <c r="O60" t="s">
        <v>247</v>
      </c>
      <c r="P60" t="s">
        <v>247</v>
      </c>
      <c r="Q60">
        <v>1</v>
      </c>
      <c r="W60">
        <v>0</v>
      </c>
      <c r="X60">
        <v>-1417349443</v>
      </c>
      <c r="Y60">
        <v>3.46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3.46</v>
      </c>
      <c r="AU60" t="s">
        <v>3</v>
      </c>
      <c r="AV60">
        <v>2</v>
      </c>
      <c r="AW60">
        <v>2</v>
      </c>
      <c r="AX60">
        <v>34701248</v>
      </c>
      <c r="AY60">
        <v>1</v>
      </c>
      <c r="AZ60">
        <v>0</v>
      </c>
      <c r="BA60">
        <v>110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Y60*Source!I42</f>
        <v>3.46</v>
      </c>
      <c r="CY60">
        <f t="shared" si="0"/>
        <v>0</v>
      </c>
      <c r="CZ60">
        <f t="shared" si="1"/>
        <v>0</v>
      </c>
      <c r="DA60">
        <f t="shared" si="2"/>
        <v>1</v>
      </c>
      <c r="DB60">
        <v>0</v>
      </c>
    </row>
    <row r="61" spans="1:106" x14ac:dyDescent="0.2">
      <c r="A61">
        <f>ROW(Source!A42)</f>
        <v>42</v>
      </c>
      <c r="B61">
        <v>34701113</v>
      </c>
      <c r="C61">
        <v>34701242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261</v>
      </c>
      <c r="J61" t="s">
        <v>262</v>
      </c>
      <c r="K61" t="s">
        <v>263</v>
      </c>
      <c r="L61">
        <v>1368</v>
      </c>
      <c r="N61">
        <v>1011</v>
      </c>
      <c r="O61" t="s">
        <v>251</v>
      </c>
      <c r="P61" t="s">
        <v>251</v>
      </c>
      <c r="Q61">
        <v>1</v>
      </c>
      <c r="W61">
        <v>0</v>
      </c>
      <c r="X61">
        <v>-1718674368</v>
      </c>
      <c r="Y61">
        <v>1.73</v>
      </c>
      <c r="AA61">
        <v>0</v>
      </c>
      <c r="AB61">
        <v>111.99</v>
      </c>
      <c r="AC61">
        <v>13.5</v>
      </c>
      <c r="AD61">
        <v>0</v>
      </c>
      <c r="AE61">
        <v>0</v>
      </c>
      <c r="AF61">
        <v>111.99</v>
      </c>
      <c r="AG61">
        <v>13.5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1.73</v>
      </c>
      <c r="AU61" t="s">
        <v>3</v>
      </c>
      <c r="AV61">
        <v>0</v>
      </c>
      <c r="AW61">
        <v>2</v>
      </c>
      <c r="AX61">
        <v>34701249</v>
      </c>
      <c r="AY61">
        <v>1</v>
      </c>
      <c r="AZ61">
        <v>0</v>
      </c>
      <c r="BA61">
        <v>111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1.73</v>
      </c>
      <c r="CY61">
        <f>AB61</f>
        <v>111.99</v>
      </c>
      <c r="CZ61">
        <f>AF61</f>
        <v>111.99</v>
      </c>
      <c r="DA61">
        <f>AJ61</f>
        <v>1</v>
      </c>
      <c r="DB61">
        <v>0</v>
      </c>
    </row>
    <row r="62" spans="1:106" x14ac:dyDescent="0.2">
      <c r="A62">
        <f>ROW(Source!A42)</f>
        <v>42</v>
      </c>
      <c r="B62">
        <v>34701113</v>
      </c>
      <c r="C62">
        <v>34701242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270</v>
      </c>
      <c r="J62" t="s">
        <v>271</v>
      </c>
      <c r="K62" t="s">
        <v>272</v>
      </c>
      <c r="L62">
        <v>1368</v>
      </c>
      <c r="N62">
        <v>1011</v>
      </c>
      <c r="O62" t="s">
        <v>251</v>
      </c>
      <c r="P62" t="s">
        <v>251</v>
      </c>
      <c r="Q62">
        <v>1</v>
      </c>
      <c r="W62">
        <v>0</v>
      </c>
      <c r="X62">
        <v>1372534845</v>
      </c>
      <c r="Y62">
        <v>1.73</v>
      </c>
      <c r="AA62">
        <v>0</v>
      </c>
      <c r="AB62">
        <v>65.709999999999994</v>
      </c>
      <c r="AC62">
        <v>11.6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1.73</v>
      </c>
      <c r="AU62" t="s">
        <v>3</v>
      </c>
      <c r="AV62">
        <v>0</v>
      </c>
      <c r="AW62">
        <v>2</v>
      </c>
      <c r="AX62">
        <v>34701250</v>
      </c>
      <c r="AY62">
        <v>1</v>
      </c>
      <c r="AZ62">
        <v>0</v>
      </c>
      <c r="BA62">
        <v>112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1.73</v>
      </c>
      <c r="CY62">
        <f>AB62</f>
        <v>65.709999999999994</v>
      </c>
      <c r="CZ62">
        <f>AF62</f>
        <v>65.709999999999994</v>
      </c>
      <c r="DA62">
        <f>AJ62</f>
        <v>1</v>
      </c>
      <c r="DB62">
        <v>0</v>
      </c>
    </row>
    <row r="63" spans="1:106" x14ac:dyDescent="0.2">
      <c r="A63">
        <f>ROW(Source!A43)</f>
        <v>43</v>
      </c>
      <c r="B63">
        <v>34701114</v>
      </c>
      <c r="C63">
        <v>34701242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259</v>
      </c>
      <c r="J63" t="s">
        <v>3</v>
      </c>
      <c r="K63" t="s">
        <v>260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W63">
        <v>0</v>
      </c>
      <c r="X63">
        <v>1069510174</v>
      </c>
      <c r="Y63">
        <v>5.21</v>
      </c>
      <c r="AA63">
        <v>0</v>
      </c>
      <c r="AB63">
        <v>0</v>
      </c>
      <c r="AC63">
        <v>0</v>
      </c>
      <c r="AD63">
        <v>176.05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5.21</v>
      </c>
      <c r="AU63" t="s">
        <v>3</v>
      </c>
      <c r="AV63">
        <v>1</v>
      </c>
      <c r="AW63">
        <v>2</v>
      </c>
      <c r="AX63">
        <v>34701247</v>
      </c>
      <c r="AY63">
        <v>1</v>
      </c>
      <c r="AZ63">
        <v>0</v>
      </c>
      <c r="BA63">
        <v>114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Y63*Source!I43</f>
        <v>5.21</v>
      </c>
      <c r="CY63">
        <f>AD63</f>
        <v>176.05</v>
      </c>
      <c r="CZ63">
        <f>AH63</f>
        <v>9.6199999999999992</v>
      </c>
      <c r="DA63">
        <f>AL63</f>
        <v>18.3</v>
      </c>
      <c r="DB63">
        <v>0</v>
      </c>
    </row>
    <row r="64" spans="1:106" x14ac:dyDescent="0.2">
      <c r="A64">
        <f>ROW(Source!A43)</f>
        <v>43</v>
      </c>
      <c r="B64">
        <v>34701114</v>
      </c>
      <c r="C64">
        <v>34701242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245</v>
      </c>
      <c r="J64" t="s">
        <v>3</v>
      </c>
      <c r="K64" t="s">
        <v>246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W64">
        <v>0</v>
      </c>
      <c r="X64">
        <v>-1417349443</v>
      </c>
      <c r="Y64">
        <v>3.46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18.3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3.46</v>
      </c>
      <c r="AU64" t="s">
        <v>3</v>
      </c>
      <c r="AV64">
        <v>2</v>
      </c>
      <c r="AW64">
        <v>2</v>
      </c>
      <c r="AX64">
        <v>34701248</v>
      </c>
      <c r="AY64">
        <v>1</v>
      </c>
      <c r="AZ64">
        <v>0</v>
      </c>
      <c r="BA64">
        <v>115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3.46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ROW(Source!A43)</f>
        <v>43</v>
      </c>
      <c r="B65">
        <v>34701114</v>
      </c>
      <c r="C65">
        <v>34701242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261</v>
      </c>
      <c r="J65" t="s">
        <v>262</v>
      </c>
      <c r="K65" t="s">
        <v>263</v>
      </c>
      <c r="L65">
        <v>1368</v>
      </c>
      <c r="N65">
        <v>1011</v>
      </c>
      <c r="O65" t="s">
        <v>251</v>
      </c>
      <c r="P65" t="s">
        <v>251</v>
      </c>
      <c r="Q65">
        <v>1</v>
      </c>
      <c r="W65">
        <v>0</v>
      </c>
      <c r="X65">
        <v>-1718674368</v>
      </c>
      <c r="Y65">
        <v>1.73</v>
      </c>
      <c r="AA65">
        <v>0</v>
      </c>
      <c r="AB65">
        <v>1399.88</v>
      </c>
      <c r="AC65">
        <v>247.05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12.5</v>
      </c>
      <c r="AK65">
        <v>18.3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1.73</v>
      </c>
      <c r="AU65" t="s">
        <v>3</v>
      </c>
      <c r="AV65">
        <v>0</v>
      </c>
      <c r="AW65">
        <v>2</v>
      </c>
      <c r="AX65">
        <v>34701249</v>
      </c>
      <c r="AY65">
        <v>1</v>
      </c>
      <c r="AZ65">
        <v>0</v>
      </c>
      <c r="BA65">
        <v>116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1.73</v>
      </c>
      <c r="CY65">
        <f>AB65</f>
        <v>1399.88</v>
      </c>
      <c r="CZ65">
        <f>AF65</f>
        <v>111.99</v>
      </c>
      <c r="DA65">
        <f>AJ65</f>
        <v>12.5</v>
      </c>
      <c r="DB65">
        <v>0</v>
      </c>
    </row>
    <row r="66" spans="1:106" x14ac:dyDescent="0.2">
      <c r="A66">
        <f>ROW(Source!A43)</f>
        <v>43</v>
      </c>
      <c r="B66">
        <v>34701114</v>
      </c>
      <c r="C66">
        <v>34701242</v>
      </c>
      <c r="D66">
        <v>31528142</v>
      </c>
      <c r="E66">
        <v>1</v>
      </c>
      <c r="F66">
        <v>1</v>
      </c>
      <c r="G66">
        <v>1</v>
      </c>
      <c r="H66">
        <v>2</v>
      </c>
      <c r="I66" t="s">
        <v>270</v>
      </c>
      <c r="J66" t="s">
        <v>271</v>
      </c>
      <c r="K66" t="s">
        <v>272</v>
      </c>
      <c r="L66">
        <v>1368</v>
      </c>
      <c r="N66">
        <v>1011</v>
      </c>
      <c r="O66" t="s">
        <v>251</v>
      </c>
      <c r="P66" t="s">
        <v>251</v>
      </c>
      <c r="Q66">
        <v>1</v>
      </c>
      <c r="W66">
        <v>0</v>
      </c>
      <c r="X66">
        <v>1372534845</v>
      </c>
      <c r="Y66">
        <v>1.73</v>
      </c>
      <c r="AA66">
        <v>0</v>
      </c>
      <c r="AB66">
        <v>821.38</v>
      </c>
      <c r="AC66">
        <v>212.28</v>
      </c>
      <c r="AD66">
        <v>0</v>
      </c>
      <c r="AE66">
        <v>0</v>
      </c>
      <c r="AF66">
        <v>65.709999999999994</v>
      </c>
      <c r="AG66">
        <v>11.6</v>
      </c>
      <c r="AH66">
        <v>0</v>
      </c>
      <c r="AI66">
        <v>1</v>
      </c>
      <c r="AJ66">
        <v>12.5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1.73</v>
      </c>
      <c r="AU66" t="s">
        <v>3</v>
      </c>
      <c r="AV66">
        <v>0</v>
      </c>
      <c r="AW66">
        <v>2</v>
      </c>
      <c r="AX66">
        <v>34701250</v>
      </c>
      <c r="AY66">
        <v>1</v>
      </c>
      <c r="AZ66">
        <v>0</v>
      </c>
      <c r="BA66">
        <v>117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1.73</v>
      </c>
      <c r="CY66">
        <f>AB66</f>
        <v>821.38</v>
      </c>
      <c r="CZ66">
        <f>AF66</f>
        <v>65.709999999999994</v>
      </c>
      <c r="DA66">
        <f>AJ66</f>
        <v>12.5</v>
      </c>
      <c r="DB66">
        <v>0</v>
      </c>
    </row>
    <row r="67" spans="1:106" x14ac:dyDescent="0.2">
      <c r="A67">
        <f>ROW(Source!A44)</f>
        <v>44</v>
      </c>
      <c r="B67">
        <v>34701113</v>
      </c>
      <c r="C67">
        <v>34701252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245</v>
      </c>
      <c r="J67" t="s">
        <v>3</v>
      </c>
      <c r="K67" t="s">
        <v>246</v>
      </c>
      <c r="L67">
        <v>1191</v>
      </c>
      <c r="N67">
        <v>1013</v>
      </c>
      <c r="O67" t="s">
        <v>247</v>
      </c>
      <c r="P67" t="s">
        <v>247</v>
      </c>
      <c r="Q67">
        <v>1</v>
      </c>
      <c r="W67">
        <v>0</v>
      </c>
      <c r="X67">
        <v>-1417349443</v>
      </c>
      <c r="Y67">
        <v>7.6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7.6</v>
      </c>
      <c r="AU67" t="s">
        <v>3</v>
      </c>
      <c r="AV67">
        <v>2</v>
      </c>
      <c r="AW67">
        <v>2</v>
      </c>
      <c r="AX67">
        <v>34701255</v>
      </c>
      <c r="AY67">
        <v>1</v>
      </c>
      <c r="AZ67">
        <v>0</v>
      </c>
      <c r="BA67">
        <v>119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Y67*Source!I44</f>
        <v>4.6360000000000001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ROW(Source!A44)</f>
        <v>44</v>
      </c>
      <c r="B68">
        <v>34701113</v>
      </c>
      <c r="C68">
        <v>34701252</v>
      </c>
      <c r="D68">
        <v>31525947</v>
      </c>
      <c r="E68">
        <v>1</v>
      </c>
      <c r="F68">
        <v>1</v>
      </c>
      <c r="G68">
        <v>1</v>
      </c>
      <c r="H68">
        <v>2</v>
      </c>
      <c r="I68" t="s">
        <v>282</v>
      </c>
      <c r="J68" t="s">
        <v>283</v>
      </c>
      <c r="K68" t="s">
        <v>284</v>
      </c>
      <c r="L68">
        <v>1368</v>
      </c>
      <c r="N68">
        <v>1011</v>
      </c>
      <c r="O68" t="s">
        <v>251</v>
      </c>
      <c r="P68" t="s">
        <v>251</v>
      </c>
      <c r="Q68">
        <v>1</v>
      </c>
      <c r="W68">
        <v>0</v>
      </c>
      <c r="X68">
        <v>-1734052855</v>
      </c>
      <c r="Y68">
        <v>7.6</v>
      </c>
      <c r="AA68">
        <v>0</v>
      </c>
      <c r="AB68">
        <v>59.47</v>
      </c>
      <c r="AC68">
        <v>11.6</v>
      </c>
      <c r="AD68">
        <v>0</v>
      </c>
      <c r="AE68">
        <v>0</v>
      </c>
      <c r="AF68">
        <v>59.47</v>
      </c>
      <c r="AG68">
        <v>11.6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7.6</v>
      </c>
      <c r="AU68" t="s">
        <v>3</v>
      </c>
      <c r="AV68">
        <v>0</v>
      </c>
      <c r="AW68">
        <v>2</v>
      </c>
      <c r="AX68">
        <v>34701256</v>
      </c>
      <c r="AY68">
        <v>1</v>
      </c>
      <c r="AZ68">
        <v>0</v>
      </c>
      <c r="BA68">
        <v>120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Y68*Source!I44</f>
        <v>4.6360000000000001</v>
      </c>
      <c r="CY68">
        <f>AB68</f>
        <v>59.47</v>
      </c>
      <c r="CZ68">
        <f>AF68</f>
        <v>59.47</v>
      </c>
      <c r="DA68">
        <f>AJ68</f>
        <v>1</v>
      </c>
      <c r="DB68">
        <v>0</v>
      </c>
    </row>
    <row r="69" spans="1:106" x14ac:dyDescent="0.2">
      <c r="A69">
        <f>ROW(Source!A45)</f>
        <v>45</v>
      </c>
      <c r="B69">
        <v>34701114</v>
      </c>
      <c r="C69">
        <v>34701252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245</v>
      </c>
      <c r="J69" t="s">
        <v>3</v>
      </c>
      <c r="K69" t="s">
        <v>246</v>
      </c>
      <c r="L69">
        <v>1191</v>
      </c>
      <c r="N69">
        <v>1013</v>
      </c>
      <c r="O69" t="s">
        <v>247</v>
      </c>
      <c r="P69" t="s">
        <v>247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18.3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34701255</v>
      </c>
      <c r="AY69">
        <v>1</v>
      </c>
      <c r="AZ69">
        <v>0</v>
      </c>
      <c r="BA69">
        <v>121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Y69*Source!I45</f>
        <v>4.6360000000000001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ROW(Source!A45)</f>
        <v>45</v>
      </c>
      <c r="B70">
        <v>34701114</v>
      </c>
      <c r="C70">
        <v>34701252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282</v>
      </c>
      <c r="J70" t="s">
        <v>283</v>
      </c>
      <c r="K70" t="s">
        <v>284</v>
      </c>
      <c r="L70">
        <v>1368</v>
      </c>
      <c r="N70">
        <v>1011</v>
      </c>
      <c r="O70" t="s">
        <v>251</v>
      </c>
      <c r="P70" t="s">
        <v>251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743.38</v>
      </c>
      <c r="AC70">
        <v>212.28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12.5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34701256</v>
      </c>
      <c r="AY70">
        <v>1</v>
      </c>
      <c r="AZ70">
        <v>0</v>
      </c>
      <c r="BA70">
        <v>122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Y70*Source!I45</f>
        <v>4.6360000000000001</v>
      </c>
      <c r="CY70">
        <f>AB70</f>
        <v>743.38</v>
      </c>
      <c r="CZ70">
        <f>AF70</f>
        <v>59.47</v>
      </c>
      <c r="DA70">
        <f>AJ70</f>
        <v>12.5</v>
      </c>
      <c r="DB7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34701179</v>
      </c>
      <c r="C1">
        <v>34701176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34701177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34701180</v>
      </c>
      <c r="C2">
        <v>34701176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34701178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34701179</v>
      </c>
      <c r="C3">
        <v>34701176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34701177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34701180</v>
      </c>
      <c r="C4">
        <v>34701176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34701178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34701183</v>
      </c>
      <c r="C5">
        <v>34701181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34701182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34701183</v>
      </c>
      <c r="C6">
        <v>34701181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34701182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34701628</v>
      </c>
      <c r="C7">
        <v>34701627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34701628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34701629</v>
      </c>
      <c r="C8">
        <v>34701627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34701629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34701630</v>
      </c>
      <c r="C9">
        <v>34701627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34701630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34701631</v>
      </c>
      <c r="C10">
        <v>34701627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285</v>
      </c>
      <c r="J10" t="s">
        <v>286</v>
      </c>
      <c r="K10" t="s">
        <v>287</v>
      </c>
      <c r="L10">
        <v>1346</v>
      </c>
      <c r="N10">
        <v>1009</v>
      </c>
      <c r="O10" t="s">
        <v>114</v>
      </c>
      <c r="P10" t="s">
        <v>114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34701632</v>
      </c>
      <c r="C11">
        <v>34701627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288</v>
      </c>
      <c r="J11" t="s">
        <v>289</v>
      </c>
      <c r="K11" t="s">
        <v>290</v>
      </c>
      <c r="L11">
        <v>1339</v>
      </c>
      <c r="N11">
        <v>1007</v>
      </c>
      <c r="O11" t="s">
        <v>103</v>
      </c>
      <c r="P11" t="s">
        <v>103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34701633</v>
      </c>
      <c r="C12">
        <v>34701627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291</v>
      </c>
      <c r="J12" t="s">
        <v>292</v>
      </c>
      <c r="K12" t="s">
        <v>293</v>
      </c>
      <c r="L12">
        <v>1346</v>
      </c>
      <c r="N12">
        <v>1009</v>
      </c>
      <c r="O12" t="s">
        <v>114</v>
      </c>
      <c r="P12" t="s">
        <v>114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34701634</v>
      </c>
      <c r="C13">
        <v>34701627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294</v>
      </c>
      <c r="J13" t="s">
        <v>295</v>
      </c>
      <c r="K13" t="s">
        <v>296</v>
      </c>
      <c r="L13">
        <v>1355</v>
      </c>
      <c r="N13">
        <v>1010</v>
      </c>
      <c r="O13" t="s">
        <v>297</v>
      </c>
      <c r="P13" t="s">
        <v>297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34701635</v>
      </c>
      <c r="C14">
        <v>34701627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298</v>
      </c>
      <c r="J14" t="s">
        <v>299</v>
      </c>
      <c r="K14" t="s">
        <v>300</v>
      </c>
      <c r="L14">
        <v>1301</v>
      </c>
      <c r="N14">
        <v>1003</v>
      </c>
      <c r="O14" t="s">
        <v>87</v>
      </c>
      <c r="P14" t="s">
        <v>87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34701636</v>
      </c>
      <c r="C15">
        <v>34701627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301</v>
      </c>
      <c r="J15" t="s">
        <v>302</v>
      </c>
      <c r="K15" t="s">
        <v>303</v>
      </c>
      <c r="L15">
        <v>1358</v>
      </c>
      <c r="N15">
        <v>1010</v>
      </c>
      <c r="O15" t="s">
        <v>304</v>
      </c>
      <c r="P15" t="s">
        <v>304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34701628</v>
      </c>
      <c r="C16">
        <v>34701627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34701628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34701629</v>
      </c>
      <c r="C17">
        <v>34701627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34701629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34701630</v>
      </c>
      <c r="C18">
        <v>34701627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34701630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34701631</v>
      </c>
      <c r="C19">
        <v>34701627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285</v>
      </c>
      <c r="J19" t="s">
        <v>286</v>
      </c>
      <c r="K19" t="s">
        <v>287</v>
      </c>
      <c r="L19">
        <v>1346</v>
      </c>
      <c r="N19">
        <v>1009</v>
      </c>
      <c r="O19" t="s">
        <v>114</v>
      </c>
      <c r="P19" t="s">
        <v>114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34701632</v>
      </c>
      <c r="C20">
        <v>34701627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288</v>
      </c>
      <c r="J20" t="s">
        <v>289</v>
      </c>
      <c r="K20" t="s">
        <v>290</v>
      </c>
      <c r="L20">
        <v>1339</v>
      </c>
      <c r="N20">
        <v>1007</v>
      </c>
      <c r="O20" t="s">
        <v>103</v>
      </c>
      <c r="P20" t="s">
        <v>103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34701633</v>
      </c>
      <c r="C21">
        <v>34701627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291</v>
      </c>
      <c r="J21" t="s">
        <v>292</v>
      </c>
      <c r="K21" t="s">
        <v>293</v>
      </c>
      <c r="L21">
        <v>1346</v>
      </c>
      <c r="N21">
        <v>1009</v>
      </c>
      <c r="O21" t="s">
        <v>114</v>
      </c>
      <c r="P21" t="s">
        <v>114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34701634</v>
      </c>
      <c r="C22">
        <v>34701627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294</v>
      </c>
      <c r="J22" t="s">
        <v>295</v>
      </c>
      <c r="K22" t="s">
        <v>296</v>
      </c>
      <c r="L22">
        <v>1355</v>
      </c>
      <c r="N22">
        <v>1010</v>
      </c>
      <c r="O22" t="s">
        <v>297</v>
      </c>
      <c r="P22" t="s">
        <v>297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34701635</v>
      </c>
      <c r="C23">
        <v>34701627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298</v>
      </c>
      <c r="J23" t="s">
        <v>299</v>
      </c>
      <c r="K23" t="s">
        <v>300</v>
      </c>
      <c r="L23">
        <v>1301</v>
      </c>
      <c r="N23">
        <v>1003</v>
      </c>
      <c r="O23" t="s">
        <v>87</v>
      </c>
      <c r="P23" t="s">
        <v>87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34701636</v>
      </c>
      <c r="C24">
        <v>34701627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301</v>
      </c>
      <c r="J24" t="s">
        <v>302</v>
      </c>
      <c r="K24" t="s">
        <v>303</v>
      </c>
      <c r="L24">
        <v>1358</v>
      </c>
      <c r="N24">
        <v>1010</v>
      </c>
      <c r="O24" t="s">
        <v>304</v>
      </c>
      <c r="P24" t="s">
        <v>304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34701191</v>
      </c>
      <c r="C25">
        <v>34701184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259</v>
      </c>
      <c r="J25" t="s">
        <v>3</v>
      </c>
      <c r="K25" t="s">
        <v>260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X25">
        <v>17.600000000000001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17.600000000000001</v>
      </c>
      <c r="AH25">
        <v>2</v>
      </c>
      <c r="AI25">
        <v>34701185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34701192</v>
      </c>
      <c r="C26">
        <v>34701184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X26">
        <v>2.64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2.64</v>
      </c>
      <c r="AH26">
        <v>2</v>
      </c>
      <c r="AI26">
        <v>34701186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34701193</v>
      </c>
      <c r="C27">
        <v>34701184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261</v>
      </c>
      <c r="J27" t="s">
        <v>262</v>
      </c>
      <c r="K27" t="s">
        <v>263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X27">
        <v>1.32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1.32</v>
      </c>
      <c r="AH27">
        <v>2</v>
      </c>
      <c r="AI27">
        <v>34701187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34701194</v>
      </c>
      <c r="C28">
        <v>34701184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264</v>
      </c>
      <c r="J28" t="s">
        <v>265</v>
      </c>
      <c r="K28" t="s">
        <v>266</v>
      </c>
      <c r="L28">
        <v>1368</v>
      </c>
      <c r="N28">
        <v>1011</v>
      </c>
      <c r="O28" t="s">
        <v>251</v>
      </c>
      <c r="P28" t="s">
        <v>251</v>
      </c>
      <c r="Q28">
        <v>1</v>
      </c>
      <c r="X28">
        <v>3.97</v>
      </c>
      <c r="Y28">
        <v>0</v>
      </c>
      <c r="Z28">
        <v>0.9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3.97</v>
      </c>
      <c r="AH28">
        <v>2</v>
      </c>
      <c r="AI28">
        <v>34701188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34701195</v>
      </c>
      <c r="C29">
        <v>34701184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267</v>
      </c>
      <c r="J29" t="s">
        <v>268</v>
      </c>
      <c r="K29" t="s">
        <v>269</v>
      </c>
      <c r="L29">
        <v>1368</v>
      </c>
      <c r="N29">
        <v>1011</v>
      </c>
      <c r="O29" t="s">
        <v>251</v>
      </c>
      <c r="P29" t="s">
        <v>251</v>
      </c>
      <c r="Q29">
        <v>1</v>
      </c>
      <c r="X29">
        <v>3.97</v>
      </c>
      <c r="Y29">
        <v>0</v>
      </c>
      <c r="Z29">
        <v>6.9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3.97</v>
      </c>
      <c r="AH29">
        <v>2</v>
      </c>
      <c r="AI29">
        <v>34701189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34701196</v>
      </c>
      <c r="C30">
        <v>34701184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270</v>
      </c>
      <c r="J30" t="s">
        <v>271</v>
      </c>
      <c r="K30" t="s">
        <v>272</v>
      </c>
      <c r="L30">
        <v>1368</v>
      </c>
      <c r="N30">
        <v>1011</v>
      </c>
      <c r="O30" t="s">
        <v>251</v>
      </c>
      <c r="P30" t="s">
        <v>251</v>
      </c>
      <c r="Q30">
        <v>1</v>
      </c>
      <c r="X30">
        <v>1.32</v>
      </c>
      <c r="Y30">
        <v>0</v>
      </c>
      <c r="Z30">
        <v>65.709999999999994</v>
      </c>
      <c r="AA30">
        <v>11.6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1.32</v>
      </c>
      <c r="AH30">
        <v>2</v>
      </c>
      <c r="AI30">
        <v>34701190</v>
      </c>
      <c r="AJ30">
        <v>18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34701197</v>
      </c>
      <c r="C31">
        <v>34701184</v>
      </c>
      <c r="D31">
        <v>31446709</v>
      </c>
      <c r="E31">
        <v>1</v>
      </c>
      <c r="F31">
        <v>1</v>
      </c>
      <c r="G31">
        <v>1</v>
      </c>
      <c r="H31">
        <v>3</v>
      </c>
      <c r="I31" t="s">
        <v>305</v>
      </c>
      <c r="J31" t="s">
        <v>306</v>
      </c>
      <c r="K31" t="s">
        <v>307</v>
      </c>
      <c r="L31">
        <v>1308</v>
      </c>
      <c r="N31">
        <v>1003</v>
      </c>
      <c r="O31" t="s">
        <v>38</v>
      </c>
      <c r="P31" t="s">
        <v>38</v>
      </c>
      <c r="Q31">
        <v>100</v>
      </c>
      <c r="X31">
        <v>9.5999999999999992E-3</v>
      </c>
      <c r="Y31">
        <v>120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9.5999999999999992E-3</v>
      </c>
      <c r="AH31">
        <v>3</v>
      </c>
      <c r="AI31">
        <v>-1</v>
      </c>
      <c r="AJ31" t="s">
        <v>3</v>
      </c>
      <c r="AK31">
        <v>4</v>
      </c>
      <c r="AL31">
        <v>-1.1519999999999999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34701198</v>
      </c>
      <c r="C32">
        <v>34701184</v>
      </c>
      <c r="D32">
        <v>31470585</v>
      </c>
      <c r="E32">
        <v>1</v>
      </c>
      <c r="F32">
        <v>1</v>
      </c>
      <c r="G32">
        <v>1</v>
      </c>
      <c r="H32">
        <v>3</v>
      </c>
      <c r="I32" t="s">
        <v>308</v>
      </c>
      <c r="J32" t="s">
        <v>309</v>
      </c>
      <c r="K32" t="s">
        <v>310</v>
      </c>
      <c r="L32">
        <v>1348</v>
      </c>
      <c r="N32">
        <v>1009</v>
      </c>
      <c r="O32" t="s">
        <v>311</v>
      </c>
      <c r="P32" t="s">
        <v>311</v>
      </c>
      <c r="Q32">
        <v>1000</v>
      </c>
      <c r="X32">
        <v>1E-3</v>
      </c>
      <c r="Y32">
        <v>5000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1E-3</v>
      </c>
      <c r="AH32">
        <v>3</v>
      </c>
      <c r="AI32">
        <v>-1</v>
      </c>
      <c r="AJ32" t="s">
        <v>3</v>
      </c>
      <c r="AK32">
        <v>4</v>
      </c>
      <c r="AL32">
        <v>-5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34701199</v>
      </c>
      <c r="C33">
        <v>34701184</v>
      </c>
      <c r="D33">
        <v>31470674</v>
      </c>
      <c r="E33">
        <v>1</v>
      </c>
      <c r="F33">
        <v>1</v>
      </c>
      <c r="G33">
        <v>1</v>
      </c>
      <c r="H33">
        <v>3</v>
      </c>
      <c r="I33" t="s">
        <v>312</v>
      </c>
      <c r="J33" t="s">
        <v>313</v>
      </c>
      <c r="K33" t="s">
        <v>314</v>
      </c>
      <c r="L33">
        <v>1348</v>
      </c>
      <c r="N33">
        <v>1009</v>
      </c>
      <c r="O33" t="s">
        <v>311</v>
      </c>
      <c r="P33" t="s">
        <v>311</v>
      </c>
      <c r="Q33">
        <v>1000</v>
      </c>
      <c r="X33">
        <v>0.01</v>
      </c>
      <c r="Y33">
        <v>5763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0.01</v>
      </c>
      <c r="AH33">
        <v>3</v>
      </c>
      <c r="AI33">
        <v>-1</v>
      </c>
      <c r="AJ33" t="s">
        <v>3</v>
      </c>
      <c r="AK33">
        <v>4</v>
      </c>
      <c r="AL33">
        <v>-57.63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ROW(Source!A30)</f>
        <v>30</v>
      </c>
      <c r="B34">
        <v>34701200</v>
      </c>
      <c r="C34">
        <v>34701184</v>
      </c>
      <c r="D34">
        <v>31482923</v>
      </c>
      <c r="E34">
        <v>1</v>
      </c>
      <c r="F34">
        <v>1</v>
      </c>
      <c r="G34">
        <v>1</v>
      </c>
      <c r="H34">
        <v>3</v>
      </c>
      <c r="I34" t="s">
        <v>315</v>
      </c>
      <c r="J34" t="s">
        <v>316</v>
      </c>
      <c r="K34" t="s">
        <v>317</v>
      </c>
      <c r="L34">
        <v>1346</v>
      </c>
      <c r="N34">
        <v>1009</v>
      </c>
      <c r="O34" t="s">
        <v>114</v>
      </c>
      <c r="P34" t="s">
        <v>114</v>
      </c>
      <c r="Q34">
        <v>1</v>
      </c>
      <c r="X34">
        <v>0.25</v>
      </c>
      <c r="Y34">
        <v>28.6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0.25</v>
      </c>
      <c r="AH34">
        <v>3</v>
      </c>
      <c r="AI34">
        <v>-1</v>
      </c>
      <c r="AJ34" t="s">
        <v>3</v>
      </c>
      <c r="AK34">
        <v>4</v>
      </c>
      <c r="AL34">
        <v>-7.15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ROW(Source!A30)</f>
        <v>30</v>
      </c>
      <c r="B35">
        <v>34701201</v>
      </c>
      <c r="C35">
        <v>34701184</v>
      </c>
      <c r="D35">
        <v>31482960</v>
      </c>
      <c r="E35">
        <v>1</v>
      </c>
      <c r="F35">
        <v>1</v>
      </c>
      <c r="G35">
        <v>1</v>
      </c>
      <c r="H35">
        <v>3</v>
      </c>
      <c r="I35" t="s">
        <v>318</v>
      </c>
      <c r="J35" t="s">
        <v>319</v>
      </c>
      <c r="K35" t="s">
        <v>320</v>
      </c>
      <c r="L35">
        <v>1348</v>
      </c>
      <c r="N35">
        <v>1009</v>
      </c>
      <c r="O35" t="s">
        <v>311</v>
      </c>
      <c r="P35" t="s">
        <v>311</v>
      </c>
      <c r="Q35">
        <v>1000</v>
      </c>
      <c r="X35">
        <v>6.0000000000000002E-5</v>
      </c>
      <c r="Y35">
        <v>7826.9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6.0000000000000002E-5</v>
      </c>
      <c r="AH35">
        <v>3</v>
      </c>
      <c r="AI35">
        <v>-1</v>
      </c>
      <c r="AJ35" t="s">
        <v>3</v>
      </c>
      <c r="AK35">
        <v>4</v>
      </c>
      <c r="AL35">
        <v>-0.46961399999999998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ROW(Source!A30)</f>
        <v>30</v>
      </c>
      <c r="B36">
        <v>34701202</v>
      </c>
      <c r="C36">
        <v>34701184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321</v>
      </c>
      <c r="J36" t="s">
        <v>3</v>
      </c>
      <c r="K36" t="s">
        <v>322</v>
      </c>
      <c r="L36">
        <v>1374</v>
      </c>
      <c r="N36">
        <v>1013</v>
      </c>
      <c r="O36" t="s">
        <v>323</v>
      </c>
      <c r="P36" t="s">
        <v>323</v>
      </c>
      <c r="Q36">
        <v>1</v>
      </c>
      <c r="X36">
        <v>3.39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3.39</v>
      </c>
      <c r="AH36">
        <v>3</v>
      </c>
      <c r="AI36">
        <v>-1</v>
      </c>
      <c r="AJ36" t="s">
        <v>3</v>
      </c>
      <c r="AK36">
        <v>4</v>
      </c>
      <c r="AL36">
        <v>-3.39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ROW(Source!A31)</f>
        <v>31</v>
      </c>
      <c r="B37">
        <v>34701191</v>
      </c>
      <c r="C37">
        <v>34701184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247</v>
      </c>
      <c r="P37" t="s">
        <v>247</v>
      </c>
      <c r="Q37">
        <v>1</v>
      </c>
      <c r="X37">
        <v>17.600000000000001</v>
      </c>
      <c r="Y37">
        <v>0</v>
      </c>
      <c r="Z37">
        <v>0</v>
      </c>
      <c r="AA37">
        <v>0</v>
      </c>
      <c r="AB37">
        <v>9.6199999999999992</v>
      </c>
      <c r="AC37">
        <v>0</v>
      </c>
      <c r="AD37">
        <v>1</v>
      </c>
      <c r="AE37">
        <v>1</v>
      </c>
      <c r="AF37" t="s">
        <v>3</v>
      </c>
      <c r="AG37">
        <v>17.600000000000001</v>
      </c>
      <c r="AH37">
        <v>2</v>
      </c>
      <c r="AI37">
        <v>34701185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34701192</v>
      </c>
      <c r="C38">
        <v>34701184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245</v>
      </c>
      <c r="J38" t="s">
        <v>3</v>
      </c>
      <c r="K38" t="s">
        <v>246</v>
      </c>
      <c r="L38">
        <v>1191</v>
      </c>
      <c r="N38">
        <v>1013</v>
      </c>
      <c r="O38" t="s">
        <v>247</v>
      </c>
      <c r="P38" t="s">
        <v>247</v>
      </c>
      <c r="Q38">
        <v>1</v>
      </c>
      <c r="X38">
        <v>2.64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2.64</v>
      </c>
      <c r="AH38">
        <v>2</v>
      </c>
      <c r="AI38">
        <v>34701186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34701193</v>
      </c>
      <c r="C39">
        <v>34701184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261</v>
      </c>
      <c r="J39" t="s">
        <v>262</v>
      </c>
      <c r="K39" t="s">
        <v>263</v>
      </c>
      <c r="L39">
        <v>1368</v>
      </c>
      <c r="N39">
        <v>1011</v>
      </c>
      <c r="O39" t="s">
        <v>251</v>
      </c>
      <c r="P39" t="s">
        <v>251</v>
      </c>
      <c r="Q39">
        <v>1</v>
      </c>
      <c r="X39">
        <v>1.32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1.32</v>
      </c>
      <c r="AH39">
        <v>2</v>
      </c>
      <c r="AI39">
        <v>34701187</v>
      </c>
      <c r="AJ39">
        <v>21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34701194</v>
      </c>
      <c r="C40">
        <v>34701184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264</v>
      </c>
      <c r="J40" t="s">
        <v>265</v>
      </c>
      <c r="K40" t="s">
        <v>266</v>
      </c>
      <c r="L40">
        <v>1368</v>
      </c>
      <c r="N40">
        <v>1011</v>
      </c>
      <c r="O40" t="s">
        <v>251</v>
      </c>
      <c r="P40" t="s">
        <v>251</v>
      </c>
      <c r="Q40">
        <v>1</v>
      </c>
      <c r="X40">
        <v>3.97</v>
      </c>
      <c r="Y40">
        <v>0</v>
      </c>
      <c r="Z40">
        <v>0.9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3.97</v>
      </c>
      <c r="AH40">
        <v>2</v>
      </c>
      <c r="AI40">
        <v>34701188</v>
      </c>
      <c r="AJ40">
        <v>22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34701195</v>
      </c>
      <c r="C41">
        <v>34701184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267</v>
      </c>
      <c r="J41" t="s">
        <v>268</v>
      </c>
      <c r="K41" t="s">
        <v>269</v>
      </c>
      <c r="L41">
        <v>1368</v>
      </c>
      <c r="N41">
        <v>1011</v>
      </c>
      <c r="O41" t="s">
        <v>251</v>
      </c>
      <c r="P41" t="s">
        <v>251</v>
      </c>
      <c r="Q41">
        <v>1</v>
      </c>
      <c r="X41">
        <v>3.97</v>
      </c>
      <c r="Y41">
        <v>0</v>
      </c>
      <c r="Z41">
        <v>6.9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3.97</v>
      </c>
      <c r="AH41">
        <v>2</v>
      </c>
      <c r="AI41">
        <v>34701189</v>
      </c>
      <c r="AJ41">
        <v>23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34701196</v>
      </c>
      <c r="C42">
        <v>34701184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270</v>
      </c>
      <c r="J42" t="s">
        <v>271</v>
      </c>
      <c r="K42" t="s">
        <v>272</v>
      </c>
      <c r="L42">
        <v>1368</v>
      </c>
      <c r="N42">
        <v>1011</v>
      </c>
      <c r="O42" t="s">
        <v>251</v>
      </c>
      <c r="P42" t="s">
        <v>251</v>
      </c>
      <c r="Q42">
        <v>1</v>
      </c>
      <c r="X42">
        <v>1.32</v>
      </c>
      <c r="Y42">
        <v>0</v>
      </c>
      <c r="Z42">
        <v>65.709999999999994</v>
      </c>
      <c r="AA42">
        <v>11.6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1.32</v>
      </c>
      <c r="AH42">
        <v>2</v>
      </c>
      <c r="AI42">
        <v>34701190</v>
      </c>
      <c r="AJ42">
        <v>24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34701197</v>
      </c>
      <c r="C43">
        <v>34701184</v>
      </c>
      <c r="D43">
        <v>31446709</v>
      </c>
      <c r="E43">
        <v>1</v>
      </c>
      <c r="F43">
        <v>1</v>
      </c>
      <c r="G43">
        <v>1</v>
      </c>
      <c r="H43">
        <v>3</v>
      </c>
      <c r="I43" t="s">
        <v>305</v>
      </c>
      <c r="J43" t="s">
        <v>306</v>
      </c>
      <c r="K43" t="s">
        <v>307</v>
      </c>
      <c r="L43">
        <v>1308</v>
      </c>
      <c r="N43">
        <v>1003</v>
      </c>
      <c r="O43" t="s">
        <v>38</v>
      </c>
      <c r="P43" t="s">
        <v>38</v>
      </c>
      <c r="Q43">
        <v>100</v>
      </c>
      <c r="X43">
        <v>9.5999999999999992E-3</v>
      </c>
      <c r="Y43">
        <v>120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9.5999999999999992E-3</v>
      </c>
      <c r="AH43">
        <v>3</v>
      </c>
      <c r="AI43">
        <v>-1</v>
      </c>
      <c r="AJ43" t="s">
        <v>3</v>
      </c>
      <c r="AK43">
        <v>4</v>
      </c>
      <c r="AL43">
        <v>-1.1519999999999999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ROW(Source!A31)</f>
        <v>31</v>
      </c>
      <c r="B44">
        <v>34701198</v>
      </c>
      <c r="C44">
        <v>34701184</v>
      </c>
      <c r="D44">
        <v>31470585</v>
      </c>
      <c r="E44">
        <v>1</v>
      </c>
      <c r="F44">
        <v>1</v>
      </c>
      <c r="G44">
        <v>1</v>
      </c>
      <c r="H44">
        <v>3</v>
      </c>
      <c r="I44" t="s">
        <v>308</v>
      </c>
      <c r="J44" t="s">
        <v>309</v>
      </c>
      <c r="K44" t="s">
        <v>310</v>
      </c>
      <c r="L44">
        <v>1348</v>
      </c>
      <c r="N44">
        <v>1009</v>
      </c>
      <c r="O44" t="s">
        <v>311</v>
      </c>
      <c r="P44" t="s">
        <v>311</v>
      </c>
      <c r="Q44">
        <v>1000</v>
      </c>
      <c r="X44">
        <v>1E-3</v>
      </c>
      <c r="Y44">
        <v>5000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1E-3</v>
      </c>
      <c r="AH44">
        <v>3</v>
      </c>
      <c r="AI44">
        <v>-1</v>
      </c>
      <c r="AJ44" t="s">
        <v>3</v>
      </c>
      <c r="AK44">
        <v>4</v>
      </c>
      <c r="AL44">
        <v>-5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ROW(Source!A31)</f>
        <v>31</v>
      </c>
      <c r="B45">
        <v>34701199</v>
      </c>
      <c r="C45">
        <v>34701184</v>
      </c>
      <c r="D45">
        <v>31470674</v>
      </c>
      <c r="E45">
        <v>1</v>
      </c>
      <c r="F45">
        <v>1</v>
      </c>
      <c r="G45">
        <v>1</v>
      </c>
      <c r="H45">
        <v>3</v>
      </c>
      <c r="I45" t="s">
        <v>312</v>
      </c>
      <c r="J45" t="s">
        <v>313</v>
      </c>
      <c r="K45" t="s">
        <v>314</v>
      </c>
      <c r="L45">
        <v>1348</v>
      </c>
      <c r="N45">
        <v>1009</v>
      </c>
      <c r="O45" t="s">
        <v>311</v>
      </c>
      <c r="P45" t="s">
        <v>311</v>
      </c>
      <c r="Q45">
        <v>1000</v>
      </c>
      <c r="X45">
        <v>0.01</v>
      </c>
      <c r="Y45">
        <v>5763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0.01</v>
      </c>
      <c r="AH45">
        <v>3</v>
      </c>
      <c r="AI45">
        <v>-1</v>
      </c>
      <c r="AJ45" t="s">
        <v>3</v>
      </c>
      <c r="AK45">
        <v>4</v>
      </c>
      <c r="AL45">
        <v>-57.63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ROW(Source!A31)</f>
        <v>31</v>
      </c>
      <c r="B46">
        <v>34701200</v>
      </c>
      <c r="C46">
        <v>34701184</v>
      </c>
      <c r="D46">
        <v>31482923</v>
      </c>
      <c r="E46">
        <v>1</v>
      </c>
      <c r="F46">
        <v>1</v>
      </c>
      <c r="G46">
        <v>1</v>
      </c>
      <c r="H46">
        <v>3</v>
      </c>
      <c r="I46" t="s">
        <v>315</v>
      </c>
      <c r="J46" t="s">
        <v>316</v>
      </c>
      <c r="K46" t="s">
        <v>317</v>
      </c>
      <c r="L46">
        <v>1346</v>
      </c>
      <c r="N46">
        <v>1009</v>
      </c>
      <c r="O46" t="s">
        <v>114</v>
      </c>
      <c r="P46" t="s">
        <v>114</v>
      </c>
      <c r="Q46">
        <v>1</v>
      </c>
      <c r="X46">
        <v>0.25</v>
      </c>
      <c r="Y46">
        <v>28.6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0.25</v>
      </c>
      <c r="AH46">
        <v>3</v>
      </c>
      <c r="AI46">
        <v>-1</v>
      </c>
      <c r="AJ46" t="s">
        <v>3</v>
      </c>
      <c r="AK46">
        <v>4</v>
      </c>
      <c r="AL46">
        <v>-7.15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ROW(Source!A31)</f>
        <v>31</v>
      </c>
      <c r="B47">
        <v>34701201</v>
      </c>
      <c r="C47">
        <v>34701184</v>
      </c>
      <c r="D47">
        <v>31482960</v>
      </c>
      <c r="E47">
        <v>1</v>
      </c>
      <c r="F47">
        <v>1</v>
      </c>
      <c r="G47">
        <v>1</v>
      </c>
      <c r="H47">
        <v>3</v>
      </c>
      <c r="I47" t="s">
        <v>318</v>
      </c>
      <c r="J47" t="s">
        <v>319</v>
      </c>
      <c r="K47" t="s">
        <v>320</v>
      </c>
      <c r="L47">
        <v>1348</v>
      </c>
      <c r="N47">
        <v>1009</v>
      </c>
      <c r="O47" t="s">
        <v>311</v>
      </c>
      <c r="P47" t="s">
        <v>311</v>
      </c>
      <c r="Q47">
        <v>1000</v>
      </c>
      <c r="X47">
        <v>6.0000000000000002E-5</v>
      </c>
      <c r="Y47">
        <v>7826.9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6.0000000000000002E-5</v>
      </c>
      <c r="AH47">
        <v>3</v>
      </c>
      <c r="AI47">
        <v>-1</v>
      </c>
      <c r="AJ47" t="s">
        <v>3</v>
      </c>
      <c r="AK47">
        <v>4</v>
      </c>
      <c r="AL47">
        <v>-0.46961399999999998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ROW(Source!A31)</f>
        <v>31</v>
      </c>
      <c r="B48">
        <v>34701202</v>
      </c>
      <c r="C48">
        <v>34701184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321</v>
      </c>
      <c r="J48" t="s">
        <v>3</v>
      </c>
      <c r="K48" t="s">
        <v>322</v>
      </c>
      <c r="L48">
        <v>1374</v>
      </c>
      <c r="N48">
        <v>1013</v>
      </c>
      <c r="O48" t="s">
        <v>323</v>
      </c>
      <c r="P48" t="s">
        <v>323</v>
      </c>
      <c r="Q48">
        <v>1</v>
      </c>
      <c r="X48">
        <v>3.39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3.39</v>
      </c>
      <c r="AH48">
        <v>3</v>
      </c>
      <c r="AI48">
        <v>-1</v>
      </c>
      <c r="AJ48" t="s">
        <v>3</v>
      </c>
      <c r="AK48">
        <v>4</v>
      </c>
      <c r="AL48">
        <v>-3.39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ROW(Source!A32)</f>
        <v>32</v>
      </c>
      <c r="B49">
        <v>34701724</v>
      </c>
      <c r="C49">
        <v>34701723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259</v>
      </c>
      <c r="J49" t="s">
        <v>3</v>
      </c>
      <c r="K49" t="s">
        <v>260</v>
      </c>
      <c r="L49">
        <v>1191</v>
      </c>
      <c r="N49">
        <v>1013</v>
      </c>
      <c r="O49" t="s">
        <v>247</v>
      </c>
      <c r="P49" t="s">
        <v>247</v>
      </c>
      <c r="Q49">
        <v>1</v>
      </c>
      <c r="X49">
        <v>23.2</v>
      </c>
      <c r="Y49">
        <v>0</v>
      </c>
      <c r="Z49">
        <v>0</v>
      </c>
      <c r="AA49">
        <v>0</v>
      </c>
      <c r="AB49">
        <v>9.6199999999999992</v>
      </c>
      <c r="AC49">
        <v>0</v>
      </c>
      <c r="AD49">
        <v>1</v>
      </c>
      <c r="AE49">
        <v>1</v>
      </c>
      <c r="AF49" t="s">
        <v>3</v>
      </c>
      <c r="AG49">
        <v>23.2</v>
      </c>
      <c r="AH49">
        <v>2</v>
      </c>
      <c r="AI49">
        <v>34701724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ROW(Source!A32)</f>
        <v>32</v>
      </c>
      <c r="B50">
        <v>34701725</v>
      </c>
      <c r="C50">
        <v>34701723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245</v>
      </c>
      <c r="J50" t="s">
        <v>3</v>
      </c>
      <c r="K50" t="s">
        <v>246</v>
      </c>
      <c r="L50">
        <v>1191</v>
      </c>
      <c r="N50">
        <v>1013</v>
      </c>
      <c r="O50" t="s">
        <v>247</v>
      </c>
      <c r="P50" t="s">
        <v>247</v>
      </c>
      <c r="Q50">
        <v>1</v>
      </c>
      <c r="X50">
        <v>0.4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2</v>
      </c>
      <c r="AF50" t="s">
        <v>3</v>
      </c>
      <c r="AG50">
        <v>0.4</v>
      </c>
      <c r="AH50">
        <v>2</v>
      </c>
      <c r="AI50">
        <v>34701725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ROW(Source!A32)</f>
        <v>32</v>
      </c>
      <c r="B51">
        <v>34701726</v>
      </c>
      <c r="C51">
        <v>34701723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261</v>
      </c>
      <c r="J51" t="s">
        <v>262</v>
      </c>
      <c r="K51" t="s">
        <v>263</v>
      </c>
      <c r="L51">
        <v>1368</v>
      </c>
      <c r="N51">
        <v>1011</v>
      </c>
      <c r="O51" t="s">
        <v>251</v>
      </c>
      <c r="P51" t="s">
        <v>251</v>
      </c>
      <c r="Q51">
        <v>1</v>
      </c>
      <c r="X51">
        <v>0.2</v>
      </c>
      <c r="Y51">
        <v>0</v>
      </c>
      <c r="Z51">
        <v>111.99</v>
      </c>
      <c r="AA51">
        <v>13.5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0.2</v>
      </c>
      <c r="AH51">
        <v>2</v>
      </c>
      <c r="AI51">
        <v>34701726</v>
      </c>
      <c r="AJ51">
        <v>27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ROW(Source!A32)</f>
        <v>32</v>
      </c>
      <c r="B52">
        <v>34701727</v>
      </c>
      <c r="C52">
        <v>34701723</v>
      </c>
      <c r="D52">
        <v>31526887</v>
      </c>
      <c r="E52">
        <v>1</v>
      </c>
      <c r="F52">
        <v>1</v>
      </c>
      <c r="G52">
        <v>1</v>
      </c>
      <c r="H52">
        <v>2</v>
      </c>
      <c r="I52" t="s">
        <v>264</v>
      </c>
      <c r="J52" t="s">
        <v>265</v>
      </c>
      <c r="K52" t="s">
        <v>266</v>
      </c>
      <c r="L52">
        <v>1368</v>
      </c>
      <c r="N52">
        <v>1011</v>
      </c>
      <c r="O52" t="s">
        <v>251</v>
      </c>
      <c r="P52" t="s">
        <v>251</v>
      </c>
      <c r="Q52">
        <v>1</v>
      </c>
      <c r="X52">
        <v>5.14</v>
      </c>
      <c r="Y52">
        <v>0</v>
      </c>
      <c r="Z52">
        <v>0.9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5.14</v>
      </c>
      <c r="AH52">
        <v>2</v>
      </c>
      <c r="AI52">
        <v>34701727</v>
      </c>
      <c r="AJ52">
        <v>28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ROW(Source!A32)</f>
        <v>32</v>
      </c>
      <c r="B53">
        <v>34701728</v>
      </c>
      <c r="C53">
        <v>34701723</v>
      </c>
      <c r="D53">
        <v>31526953</v>
      </c>
      <c r="E53">
        <v>1</v>
      </c>
      <c r="F53">
        <v>1</v>
      </c>
      <c r="G53">
        <v>1</v>
      </c>
      <c r="H53">
        <v>2</v>
      </c>
      <c r="I53" t="s">
        <v>267</v>
      </c>
      <c r="J53" t="s">
        <v>268</v>
      </c>
      <c r="K53" t="s">
        <v>269</v>
      </c>
      <c r="L53">
        <v>1368</v>
      </c>
      <c r="N53">
        <v>1011</v>
      </c>
      <c r="O53" t="s">
        <v>251</v>
      </c>
      <c r="P53" t="s">
        <v>251</v>
      </c>
      <c r="Q53">
        <v>1</v>
      </c>
      <c r="X53">
        <v>5.14</v>
      </c>
      <c r="Y53">
        <v>0</v>
      </c>
      <c r="Z53">
        <v>6.9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5.14</v>
      </c>
      <c r="AH53">
        <v>2</v>
      </c>
      <c r="AI53">
        <v>34701728</v>
      </c>
      <c r="AJ53">
        <v>29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34701729</v>
      </c>
      <c r="C54">
        <v>34701723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270</v>
      </c>
      <c r="J54" t="s">
        <v>271</v>
      </c>
      <c r="K54" t="s">
        <v>272</v>
      </c>
      <c r="L54">
        <v>1368</v>
      </c>
      <c r="N54">
        <v>1011</v>
      </c>
      <c r="O54" t="s">
        <v>251</v>
      </c>
      <c r="P54" t="s">
        <v>251</v>
      </c>
      <c r="Q54">
        <v>1</v>
      </c>
      <c r="X54">
        <v>0.2</v>
      </c>
      <c r="Y54">
        <v>0</v>
      </c>
      <c r="Z54">
        <v>65.709999999999994</v>
      </c>
      <c r="AA54">
        <v>11.6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0.2</v>
      </c>
      <c r="AH54">
        <v>2</v>
      </c>
      <c r="AI54">
        <v>34701729</v>
      </c>
      <c r="AJ54">
        <v>30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ROW(Source!A32)</f>
        <v>32</v>
      </c>
      <c r="B55">
        <v>34701730</v>
      </c>
      <c r="C55">
        <v>34701723</v>
      </c>
      <c r="D55">
        <v>31446709</v>
      </c>
      <c r="E55">
        <v>1</v>
      </c>
      <c r="F55">
        <v>1</v>
      </c>
      <c r="G55">
        <v>1</v>
      </c>
      <c r="H55">
        <v>3</v>
      </c>
      <c r="I55" t="s">
        <v>305</v>
      </c>
      <c r="J55" t="s">
        <v>306</v>
      </c>
      <c r="K55" t="s">
        <v>307</v>
      </c>
      <c r="L55">
        <v>1308</v>
      </c>
      <c r="N55">
        <v>1003</v>
      </c>
      <c r="O55" t="s">
        <v>38</v>
      </c>
      <c r="P55" t="s">
        <v>38</v>
      </c>
      <c r="Q55">
        <v>100</v>
      </c>
      <c r="X55">
        <v>9.5999999999999992E-3</v>
      </c>
      <c r="Y55">
        <v>120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9.5999999999999992E-3</v>
      </c>
      <c r="AH55">
        <v>3</v>
      </c>
      <c r="AI55">
        <v>-1</v>
      </c>
      <c r="AJ55" t="s">
        <v>3</v>
      </c>
      <c r="AK55">
        <v>4</v>
      </c>
      <c r="AL55">
        <v>-1.1519999999999999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ROW(Source!A32)</f>
        <v>32</v>
      </c>
      <c r="B56">
        <v>34701731</v>
      </c>
      <c r="C56">
        <v>34701723</v>
      </c>
      <c r="D56">
        <v>31474139</v>
      </c>
      <c r="E56">
        <v>1</v>
      </c>
      <c r="F56">
        <v>1</v>
      </c>
      <c r="G56">
        <v>1</v>
      </c>
      <c r="H56">
        <v>3</v>
      </c>
      <c r="I56" t="s">
        <v>324</v>
      </c>
      <c r="J56" t="s">
        <v>325</v>
      </c>
      <c r="K56" t="s">
        <v>326</v>
      </c>
      <c r="L56">
        <v>1346</v>
      </c>
      <c r="N56">
        <v>1009</v>
      </c>
      <c r="O56" t="s">
        <v>114</v>
      </c>
      <c r="P56" t="s">
        <v>114</v>
      </c>
      <c r="Q56">
        <v>1</v>
      </c>
      <c r="X56">
        <v>0.5</v>
      </c>
      <c r="Y56">
        <v>68.05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0.5</v>
      </c>
      <c r="AH56">
        <v>3</v>
      </c>
      <c r="AI56">
        <v>-1</v>
      </c>
      <c r="AJ56" t="s">
        <v>3</v>
      </c>
      <c r="AK56">
        <v>4</v>
      </c>
      <c r="AL56">
        <v>-34.024999999999999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ROW(Source!A32)</f>
        <v>32</v>
      </c>
      <c r="B57">
        <v>34701732</v>
      </c>
      <c r="C57">
        <v>34701723</v>
      </c>
      <c r="D57">
        <v>31482960</v>
      </c>
      <c r="E57">
        <v>1</v>
      </c>
      <c r="F57">
        <v>1</v>
      </c>
      <c r="G57">
        <v>1</v>
      </c>
      <c r="H57">
        <v>3</v>
      </c>
      <c r="I57" t="s">
        <v>318</v>
      </c>
      <c r="J57" t="s">
        <v>319</v>
      </c>
      <c r="K57" t="s">
        <v>320</v>
      </c>
      <c r="L57">
        <v>1348</v>
      </c>
      <c r="N57">
        <v>1009</v>
      </c>
      <c r="O57" t="s">
        <v>311</v>
      </c>
      <c r="P57" t="s">
        <v>311</v>
      </c>
      <c r="Q57">
        <v>1000</v>
      </c>
      <c r="X57">
        <v>6.0000000000000002E-5</v>
      </c>
      <c r="Y57">
        <v>7826.9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6.0000000000000002E-5</v>
      </c>
      <c r="AH57">
        <v>3</v>
      </c>
      <c r="AI57">
        <v>-1</v>
      </c>
      <c r="AJ57" t="s">
        <v>3</v>
      </c>
      <c r="AK57">
        <v>4</v>
      </c>
      <c r="AL57">
        <v>-0.46961399999999998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ROW(Source!A32)</f>
        <v>32</v>
      </c>
      <c r="B58">
        <v>34701733</v>
      </c>
      <c r="C58">
        <v>34701723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321</v>
      </c>
      <c r="J58" t="s">
        <v>3</v>
      </c>
      <c r="K58" t="s">
        <v>322</v>
      </c>
      <c r="L58">
        <v>1374</v>
      </c>
      <c r="N58">
        <v>1013</v>
      </c>
      <c r="O58" t="s">
        <v>323</v>
      </c>
      <c r="P58" t="s">
        <v>323</v>
      </c>
      <c r="Q58">
        <v>1</v>
      </c>
      <c r="X58">
        <v>4.46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4.46</v>
      </c>
      <c r="AH58">
        <v>3</v>
      </c>
      <c r="AI58">
        <v>-1</v>
      </c>
      <c r="AJ58" t="s">
        <v>3</v>
      </c>
      <c r="AK58">
        <v>4</v>
      </c>
      <c r="AL58">
        <v>-4.46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ROW(Source!A33)</f>
        <v>33</v>
      </c>
      <c r="B59">
        <v>34701724</v>
      </c>
      <c r="C59">
        <v>34701723</v>
      </c>
      <c r="D59">
        <v>31715651</v>
      </c>
      <c r="E59">
        <v>1</v>
      </c>
      <c r="F59">
        <v>1</v>
      </c>
      <c r="G59">
        <v>1</v>
      </c>
      <c r="H59">
        <v>1</v>
      </c>
      <c r="I59" t="s">
        <v>259</v>
      </c>
      <c r="J59" t="s">
        <v>3</v>
      </c>
      <c r="K59" t="s">
        <v>260</v>
      </c>
      <c r="L59">
        <v>1191</v>
      </c>
      <c r="N59">
        <v>1013</v>
      </c>
      <c r="O59" t="s">
        <v>247</v>
      </c>
      <c r="P59" t="s">
        <v>247</v>
      </c>
      <c r="Q59">
        <v>1</v>
      </c>
      <c r="X59">
        <v>23.2</v>
      </c>
      <c r="Y59">
        <v>0</v>
      </c>
      <c r="Z59">
        <v>0</v>
      </c>
      <c r="AA59">
        <v>0</v>
      </c>
      <c r="AB59">
        <v>9.6199999999999992</v>
      </c>
      <c r="AC59">
        <v>0</v>
      </c>
      <c r="AD59">
        <v>1</v>
      </c>
      <c r="AE59">
        <v>1</v>
      </c>
      <c r="AF59" t="s">
        <v>3</v>
      </c>
      <c r="AG59">
        <v>23.2</v>
      </c>
      <c r="AH59">
        <v>2</v>
      </c>
      <c r="AI59">
        <v>34701724</v>
      </c>
      <c r="AJ59">
        <v>31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34701725</v>
      </c>
      <c r="C60">
        <v>34701723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245</v>
      </c>
      <c r="J60" t="s">
        <v>3</v>
      </c>
      <c r="K60" t="s">
        <v>246</v>
      </c>
      <c r="L60">
        <v>1191</v>
      </c>
      <c r="N60">
        <v>1013</v>
      </c>
      <c r="O60" t="s">
        <v>247</v>
      </c>
      <c r="P60" t="s">
        <v>247</v>
      </c>
      <c r="Q60">
        <v>1</v>
      </c>
      <c r="X60">
        <v>0.4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3</v>
      </c>
      <c r="AG60">
        <v>0.4</v>
      </c>
      <c r="AH60">
        <v>2</v>
      </c>
      <c r="AI60">
        <v>34701725</v>
      </c>
      <c r="AJ60">
        <v>32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34701726</v>
      </c>
      <c r="C61">
        <v>34701723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261</v>
      </c>
      <c r="J61" t="s">
        <v>262</v>
      </c>
      <c r="K61" t="s">
        <v>263</v>
      </c>
      <c r="L61">
        <v>1368</v>
      </c>
      <c r="N61">
        <v>1011</v>
      </c>
      <c r="O61" t="s">
        <v>251</v>
      </c>
      <c r="P61" t="s">
        <v>251</v>
      </c>
      <c r="Q61">
        <v>1</v>
      </c>
      <c r="X61">
        <v>0.2</v>
      </c>
      <c r="Y61">
        <v>0</v>
      </c>
      <c r="Z61">
        <v>111.99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0.2</v>
      </c>
      <c r="AH61">
        <v>2</v>
      </c>
      <c r="AI61">
        <v>34701726</v>
      </c>
      <c r="AJ61">
        <v>33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ROW(Source!A33)</f>
        <v>33</v>
      </c>
      <c r="B62">
        <v>34701727</v>
      </c>
      <c r="C62">
        <v>34701723</v>
      </c>
      <c r="D62">
        <v>31526887</v>
      </c>
      <c r="E62">
        <v>1</v>
      </c>
      <c r="F62">
        <v>1</v>
      </c>
      <c r="G62">
        <v>1</v>
      </c>
      <c r="H62">
        <v>2</v>
      </c>
      <c r="I62" t="s">
        <v>264</v>
      </c>
      <c r="J62" t="s">
        <v>265</v>
      </c>
      <c r="K62" t="s">
        <v>266</v>
      </c>
      <c r="L62">
        <v>1368</v>
      </c>
      <c r="N62">
        <v>1011</v>
      </c>
      <c r="O62" t="s">
        <v>251</v>
      </c>
      <c r="P62" t="s">
        <v>251</v>
      </c>
      <c r="Q62">
        <v>1</v>
      </c>
      <c r="X62">
        <v>5.14</v>
      </c>
      <c r="Y62">
        <v>0</v>
      </c>
      <c r="Z62">
        <v>0.9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5.14</v>
      </c>
      <c r="AH62">
        <v>2</v>
      </c>
      <c r="AI62">
        <v>34701727</v>
      </c>
      <c r="AJ62">
        <v>34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ROW(Source!A33)</f>
        <v>33</v>
      </c>
      <c r="B63">
        <v>34701728</v>
      </c>
      <c r="C63">
        <v>34701723</v>
      </c>
      <c r="D63">
        <v>31526953</v>
      </c>
      <c r="E63">
        <v>1</v>
      </c>
      <c r="F63">
        <v>1</v>
      </c>
      <c r="G63">
        <v>1</v>
      </c>
      <c r="H63">
        <v>2</v>
      </c>
      <c r="I63" t="s">
        <v>267</v>
      </c>
      <c r="J63" t="s">
        <v>268</v>
      </c>
      <c r="K63" t="s">
        <v>269</v>
      </c>
      <c r="L63">
        <v>1368</v>
      </c>
      <c r="N63">
        <v>1011</v>
      </c>
      <c r="O63" t="s">
        <v>251</v>
      </c>
      <c r="P63" t="s">
        <v>251</v>
      </c>
      <c r="Q63">
        <v>1</v>
      </c>
      <c r="X63">
        <v>5.14</v>
      </c>
      <c r="Y63">
        <v>0</v>
      </c>
      <c r="Z63">
        <v>6.9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5.14</v>
      </c>
      <c r="AH63">
        <v>2</v>
      </c>
      <c r="AI63">
        <v>34701728</v>
      </c>
      <c r="AJ63">
        <v>35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ROW(Source!A33)</f>
        <v>33</v>
      </c>
      <c r="B64">
        <v>34701729</v>
      </c>
      <c r="C64">
        <v>34701723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270</v>
      </c>
      <c r="J64" t="s">
        <v>271</v>
      </c>
      <c r="K64" t="s">
        <v>272</v>
      </c>
      <c r="L64">
        <v>1368</v>
      </c>
      <c r="N64">
        <v>1011</v>
      </c>
      <c r="O64" t="s">
        <v>251</v>
      </c>
      <c r="P64" t="s">
        <v>251</v>
      </c>
      <c r="Q64">
        <v>1</v>
      </c>
      <c r="X64">
        <v>0.2</v>
      </c>
      <c r="Y64">
        <v>0</v>
      </c>
      <c r="Z64">
        <v>65.709999999999994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</v>
      </c>
      <c r="AH64">
        <v>2</v>
      </c>
      <c r="AI64">
        <v>34701729</v>
      </c>
      <c r="AJ64">
        <v>36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ROW(Source!A33)</f>
        <v>33</v>
      </c>
      <c r="B65">
        <v>34701730</v>
      </c>
      <c r="C65">
        <v>34701723</v>
      </c>
      <c r="D65">
        <v>31446709</v>
      </c>
      <c r="E65">
        <v>1</v>
      </c>
      <c r="F65">
        <v>1</v>
      </c>
      <c r="G65">
        <v>1</v>
      </c>
      <c r="H65">
        <v>3</v>
      </c>
      <c r="I65" t="s">
        <v>305</v>
      </c>
      <c r="J65" t="s">
        <v>306</v>
      </c>
      <c r="K65" t="s">
        <v>307</v>
      </c>
      <c r="L65">
        <v>1308</v>
      </c>
      <c r="N65">
        <v>1003</v>
      </c>
      <c r="O65" t="s">
        <v>38</v>
      </c>
      <c r="P65" t="s">
        <v>38</v>
      </c>
      <c r="Q65">
        <v>100</v>
      </c>
      <c r="X65">
        <v>9.5999999999999992E-3</v>
      </c>
      <c r="Y65">
        <v>120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9.5999999999999992E-3</v>
      </c>
      <c r="AH65">
        <v>3</v>
      </c>
      <c r="AI65">
        <v>-1</v>
      </c>
      <c r="AJ65" t="s">
        <v>3</v>
      </c>
      <c r="AK65">
        <v>4</v>
      </c>
      <c r="AL65">
        <v>-1.1519999999999999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34701731</v>
      </c>
      <c r="C66">
        <v>34701723</v>
      </c>
      <c r="D66">
        <v>31474139</v>
      </c>
      <c r="E66">
        <v>1</v>
      </c>
      <c r="F66">
        <v>1</v>
      </c>
      <c r="G66">
        <v>1</v>
      </c>
      <c r="H66">
        <v>3</v>
      </c>
      <c r="I66" t="s">
        <v>324</v>
      </c>
      <c r="J66" t="s">
        <v>325</v>
      </c>
      <c r="K66" t="s">
        <v>326</v>
      </c>
      <c r="L66">
        <v>1346</v>
      </c>
      <c r="N66">
        <v>1009</v>
      </c>
      <c r="O66" t="s">
        <v>114</v>
      </c>
      <c r="P66" t="s">
        <v>114</v>
      </c>
      <c r="Q66">
        <v>1</v>
      </c>
      <c r="X66">
        <v>0.5</v>
      </c>
      <c r="Y66">
        <v>68.05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0.5</v>
      </c>
      <c r="AH66">
        <v>3</v>
      </c>
      <c r="AI66">
        <v>-1</v>
      </c>
      <c r="AJ66" t="s">
        <v>3</v>
      </c>
      <c r="AK66">
        <v>4</v>
      </c>
      <c r="AL66">
        <v>-34.024999999999999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ROW(Source!A33)</f>
        <v>33</v>
      </c>
      <c r="B67">
        <v>34701732</v>
      </c>
      <c r="C67">
        <v>34701723</v>
      </c>
      <c r="D67">
        <v>31482960</v>
      </c>
      <c r="E67">
        <v>1</v>
      </c>
      <c r="F67">
        <v>1</v>
      </c>
      <c r="G67">
        <v>1</v>
      </c>
      <c r="H67">
        <v>3</v>
      </c>
      <c r="I67" t="s">
        <v>318</v>
      </c>
      <c r="J67" t="s">
        <v>319</v>
      </c>
      <c r="K67" t="s">
        <v>320</v>
      </c>
      <c r="L67">
        <v>1348</v>
      </c>
      <c r="N67">
        <v>1009</v>
      </c>
      <c r="O67" t="s">
        <v>311</v>
      </c>
      <c r="P67" t="s">
        <v>311</v>
      </c>
      <c r="Q67">
        <v>1000</v>
      </c>
      <c r="X67">
        <v>6.0000000000000002E-5</v>
      </c>
      <c r="Y67">
        <v>7826.9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6.0000000000000002E-5</v>
      </c>
      <c r="AH67">
        <v>3</v>
      </c>
      <c r="AI67">
        <v>-1</v>
      </c>
      <c r="AJ67" t="s">
        <v>3</v>
      </c>
      <c r="AK67">
        <v>4</v>
      </c>
      <c r="AL67">
        <v>-0.46961399999999998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ROW(Source!A33)</f>
        <v>33</v>
      </c>
      <c r="B68">
        <v>34701733</v>
      </c>
      <c r="C68">
        <v>34701723</v>
      </c>
      <c r="D68">
        <v>31443668</v>
      </c>
      <c r="E68">
        <v>17</v>
      </c>
      <c r="F68">
        <v>1</v>
      </c>
      <c r="G68">
        <v>1</v>
      </c>
      <c r="H68">
        <v>3</v>
      </c>
      <c r="I68" t="s">
        <v>321</v>
      </c>
      <c r="J68" t="s">
        <v>3</v>
      </c>
      <c r="K68" t="s">
        <v>322</v>
      </c>
      <c r="L68">
        <v>1374</v>
      </c>
      <c r="N68">
        <v>1013</v>
      </c>
      <c r="O68" t="s">
        <v>323</v>
      </c>
      <c r="P68" t="s">
        <v>323</v>
      </c>
      <c r="Q68">
        <v>1</v>
      </c>
      <c r="X68">
        <v>4.46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4.46</v>
      </c>
      <c r="AH68">
        <v>3</v>
      </c>
      <c r="AI68">
        <v>-1</v>
      </c>
      <c r="AJ68" t="s">
        <v>3</v>
      </c>
      <c r="AK68">
        <v>4</v>
      </c>
      <c r="AL68">
        <v>-4.46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ROW(Source!A34)</f>
        <v>34</v>
      </c>
      <c r="B69">
        <v>34701438</v>
      </c>
      <c r="C69">
        <v>34701437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259</v>
      </c>
      <c r="J69" t="s">
        <v>3</v>
      </c>
      <c r="K69" t="s">
        <v>260</v>
      </c>
      <c r="L69">
        <v>1191</v>
      </c>
      <c r="N69">
        <v>1013</v>
      </c>
      <c r="O69" t="s">
        <v>247</v>
      </c>
      <c r="P69" t="s">
        <v>247</v>
      </c>
      <c r="Q69">
        <v>1</v>
      </c>
      <c r="X69">
        <v>7.46</v>
      </c>
      <c r="Y69">
        <v>0</v>
      </c>
      <c r="Z69">
        <v>0</v>
      </c>
      <c r="AA69">
        <v>0</v>
      </c>
      <c r="AB69">
        <v>9.6199999999999992</v>
      </c>
      <c r="AC69">
        <v>0</v>
      </c>
      <c r="AD69">
        <v>1</v>
      </c>
      <c r="AE69">
        <v>1</v>
      </c>
      <c r="AF69" t="s">
        <v>3</v>
      </c>
      <c r="AG69">
        <v>7.46</v>
      </c>
      <c r="AH69">
        <v>2</v>
      </c>
      <c r="AI69">
        <v>34701438</v>
      </c>
      <c r="AJ69">
        <v>37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34701439</v>
      </c>
      <c r="C70">
        <v>34701437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245</v>
      </c>
      <c r="J70" t="s">
        <v>3</v>
      </c>
      <c r="K70" t="s">
        <v>246</v>
      </c>
      <c r="L70">
        <v>1191</v>
      </c>
      <c r="N70">
        <v>1013</v>
      </c>
      <c r="O70" t="s">
        <v>247</v>
      </c>
      <c r="P70" t="s">
        <v>247</v>
      </c>
      <c r="Q70">
        <v>1</v>
      </c>
      <c r="X70">
        <v>0.02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2</v>
      </c>
      <c r="AF70" t="s">
        <v>3</v>
      </c>
      <c r="AG70">
        <v>0.02</v>
      </c>
      <c r="AH70">
        <v>2</v>
      </c>
      <c r="AI70">
        <v>34701439</v>
      </c>
      <c r="AJ70">
        <v>38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34701440</v>
      </c>
      <c r="C71">
        <v>34701437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261</v>
      </c>
      <c r="J71" t="s">
        <v>262</v>
      </c>
      <c r="K71" t="s">
        <v>263</v>
      </c>
      <c r="L71">
        <v>1368</v>
      </c>
      <c r="N71">
        <v>1011</v>
      </c>
      <c r="O71" t="s">
        <v>251</v>
      </c>
      <c r="P71" t="s">
        <v>251</v>
      </c>
      <c r="Q71">
        <v>1</v>
      </c>
      <c r="X71">
        <v>0.01</v>
      </c>
      <c r="Y71">
        <v>0</v>
      </c>
      <c r="Z71">
        <v>111.99</v>
      </c>
      <c r="AA71">
        <v>13.5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2</v>
      </c>
      <c r="AI71">
        <v>34701440</v>
      </c>
      <c r="AJ71">
        <v>39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34701441</v>
      </c>
      <c r="C72">
        <v>34701437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270</v>
      </c>
      <c r="J72" t="s">
        <v>271</v>
      </c>
      <c r="K72" t="s">
        <v>272</v>
      </c>
      <c r="L72">
        <v>1368</v>
      </c>
      <c r="N72">
        <v>1011</v>
      </c>
      <c r="O72" t="s">
        <v>251</v>
      </c>
      <c r="P72" t="s">
        <v>251</v>
      </c>
      <c r="Q72">
        <v>1</v>
      </c>
      <c r="X72">
        <v>0.01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0.01</v>
      </c>
      <c r="AH72">
        <v>2</v>
      </c>
      <c r="AI72">
        <v>34701441</v>
      </c>
      <c r="AJ72">
        <v>40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34701442</v>
      </c>
      <c r="C73">
        <v>34701437</v>
      </c>
      <c r="D73">
        <v>31444633</v>
      </c>
      <c r="E73">
        <v>1</v>
      </c>
      <c r="F73">
        <v>1</v>
      </c>
      <c r="G73">
        <v>1</v>
      </c>
      <c r="H73">
        <v>3</v>
      </c>
      <c r="I73" t="s">
        <v>327</v>
      </c>
      <c r="J73" t="s">
        <v>328</v>
      </c>
      <c r="K73" t="s">
        <v>329</v>
      </c>
      <c r="L73">
        <v>1348</v>
      </c>
      <c r="N73">
        <v>1009</v>
      </c>
      <c r="O73" t="s">
        <v>311</v>
      </c>
      <c r="P73" t="s">
        <v>311</v>
      </c>
      <c r="Q73">
        <v>1000</v>
      </c>
      <c r="X73">
        <v>8.0000000000000004E-4</v>
      </c>
      <c r="Y73">
        <v>4488.3999999999996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8.0000000000000004E-4</v>
      </c>
      <c r="AH73">
        <v>3</v>
      </c>
      <c r="AI73">
        <v>-1</v>
      </c>
      <c r="AJ73" t="s">
        <v>3</v>
      </c>
      <c r="AK73">
        <v>4</v>
      </c>
      <c r="AL73">
        <v>-3.5907199999999997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34701443</v>
      </c>
      <c r="C74">
        <v>34701437</v>
      </c>
      <c r="D74">
        <v>31444669</v>
      </c>
      <c r="E74">
        <v>1</v>
      </c>
      <c r="F74">
        <v>1</v>
      </c>
      <c r="G74">
        <v>1</v>
      </c>
      <c r="H74">
        <v>3</v>
      </c>
      <c r="I74" t="s">
        <v>330</v>
      </c>
      <c r="J74" t="s">
        <v>331</v>
      </c>
      <c r="K74" t="s">
        <v>332</v>
      </c>
      <c r="L74">
        <v>1348</v>
      </c>
      <c r="N74">
        <v>1009</v>
      </c>
      <c r="O74" t="s">
        <v>311</v>
      </c>
      <c r="P74" t="s">
        <v>311</v>
      </c>
      <c r="Q74">
        <v>1000</v>
      </c>
      <c r="X74">
        <v>2.0000000000000002E-5</v>
      </c>
      <c r="Y74">
        <v>8105.71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2.0000000000000002E-5</v>
      </c>
      <c r="AH74">
        <v>3</v>
      </c>
      <c r="AI74">
        <v>-1</v>
      </c>
      <c r="AJ74" t="s">
        <v>3</v>
      </c>
      <c r="AK74">
        <v>4</v>
      </c>
      <c r="AL74">
        <v>-0.16211420000000001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34701444</v>
      </c>
      <c r="C75">
        <v>34701437</v>
      </c>
      <c r="D75">
        <v>31446709</v>
      </c>
      <c r="E75">
        <v>1</v>
      </c>
      <c r="F75">
        <v>1</v>
      </c>
      <c r="G75">
        <v>1</v>
      </c>
      <c r="H75">
        <v>3</v>
      </c>
      <c r="I75" t="s">
        <v>305</v>
      </c>
      <c r="J75" t="s">
        <v>306</v>
      </c>
      <c r="K75" t="s">
        <v>307</v>
      </c>
      <c r="L75">
        <v>1308</v>
      </c>
      <c r="N75">
        <v>1003</v>
      </c>
      <c r="O75" t="s">
        <v>38</v>
      </c>
      <c r="P75" t="s">
        <v>38</v>
      </c>
      <c r="Q75">
        <v>100</v>
      </c>
      <c r="X75">
        <v>2.3999999999999998E-3</v>
      </c>
      <c r="Y75">
        <v>120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2.3999999999999998E-3</v>
      </c>
      <c r="AH75">
        <v>3</v>
      </c>
      <c r="AI75">
        <v>-1</v>
      </c>
      <c r="AJ75" t="s">
        <v>3</v>
      </c>
      <c r="AK75">
        <v>4</v>
      </c>
      <c r="AL75">
        <v>-0.28799999999999998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34701445</v>
      </c>
      <c r="C76">
        <v>34701437</v>
      </c>
      <c r="D76">
        <v>31496624</v>
      </c>
      <c r="E76">
        <v>1</v>
      </c>
      <c r="F76">
        <v>1</v>
      </c>
      <c r="G76">
        <v>1</v>
      </c>
      <c r="H76">
        <v>3</v>
      </c>
      <c r="I76" t="s">
        <v>333</v>
      </c>
      <c r="J76" t="s">
        <v>334</v>
      </c>
      <c r="K76" t="s">
        <v>335</v>
      </c>
      <c r="L76">
        <v>1355</v>
      </c>
      <c r="N76">
        <v>1010</v>
      </c>
      <c r="O76" t="s">
        <v>297</v>
      </c>
      <c r="P76" t="s">
        <v>297</v>
      </c>
      <c r="Q76">
        <v>100</v>
      </c>
      <c r="X76">
        <v>3.1E-2</v>
      </c>
      <c r="Y76">
        <v>1333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3.1E-2</v>
      </c>
      <c r="AH76">
        <v>3</v>
      </c>
      <c r="AI76">
        <v>-1</v>
      </c>
      <c r="AJ76" t="s">
        <v>3</v>
      </c>
      <c r="AK76">
        <v>4</v>
      </c>
      <c r="AL76">
        <v>-41.323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ROW(Source!A34)</f>
        <v>34</v>
      </c>
      <c r="B77">
        <v>34701446</v>
      </c>
      <c r="C77">
        <v>34701437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321</v>
      </c>
      <c r="J77" t="s">
        <v>3</v>
      </c>
      <c r="K77" t="s">
        <v>322</v>
      </c>
      <c r="L77">
        <v>1374</v>
      </c>
      <c r="N77">
        <v>1013</v>
      </c>
      <c r="O77" t="s">
        <v>323</v>
      </c>
      <c r="P77" t="s">
        <v>323</v>
      </c>
      <c r="Q77">
        <v>1</v>
      </c>
      <c r="X77">
        <v>1.44</v>
      </c>
      <c r="Y77">
        <v>1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1.44</v>
      </c>
      <c r="AH77">
        <v>3</v>
      </c>
      <c r="AI77">
        <v>-1</v>
      </c>
      <c r="AJ77" t="s">
        <v>3</v>
      </c>
      <c r="AK77">
        <v>4</v>
      </c>
      <c r="AL77">
        <v>-1.44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ROW(Source!A35)</f>
        <v>35</v>
      </c>
      <c r="B78">
        <v>34701438</v>
      </c>
      <c r="C78">
        <v>34701437</v>
      </c>
      <c r="D78">
        <v>31715651</v>
      </c>
      <c r="E78">
        <v>1</v>
      </c>
      <c r="F78">
        <v>1</v>
      </c>
      <c r="G78">
        <v>1</v>
      </c>
      <c r="H78">
        <v>1</v>
      </c>
      <c r="I78" t="s">
        <v>259</v>
      </c>
      <c r="J78" t="s">
        <v>3</v>
      </c>
      <c r="K78" t="s">
        <v>260</v>
      </c>
      <c r="L78">
        <v>1191</v>
      </c>
      <c r="N78">
        <v>1013</v>
      </c>
      <c r="O78" t="s">
        <v>247</v>
      </c>
      <c r="P78" t="s">
        <v>247</v>
      </c>
      <c r="Q78">
        <v>1</v>
      </c>
      <c r="X78">
        <v>7.46</v>
      </c>
      <c r="Y78">
        <v>0</v>
      </c>
      <c r="Z78">
        <v>0</v>
      </c>
      <c r="AA78">
        <v>0</v>
      </c>
      <c r="AB78">
        <v>9.6199999999999992</v>
      </c>
      <c r="AC78">
        <v>0</v>
      </c>
      <c r="AD78">
        <v>1</v>
      </c>
      <c r="AE78">
        <v>1</v>
      </c>
      <c r="AF78" t="s">
        <v>3</v>
      </c>
      <c r="AG78">
        <v>7.46</v>
      </c>
      <c r="AH78">
        <v>2</v>
      </c>
      <c r="AI78">
        <v>34701438</v>
      </c>
      <c r="AJ78">
        <v>41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34701439</v>
      </c>
      <c r="C79">
        <v>34701437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245</v>
      </c>
      <c r="J79" t="s">
        <v>3</v>
      </c>
      <c r="K79" t="s">
        <v>246</v>
      </c>
      <c r="L79">
        <v>1191</v>
      </c>
      <c r="N79">
        <v>1013</v>
      </c>
      <c r="O79" t="s">
        <v>247</v>
      </c>
      <c r="P79" t="s">
        <v>247</v>
      </c>
      <c r="Q79">
        <v>1</v>
      </c>
      <c r="X79">
        <v>0.02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2</v>
      </c>
      <c r="AF79" t="s">
        <v>3</v>
      </c>
      <c r="AG79">
        <v>0.02</v>
      </c>
      <c r="AH79">
        <v>2</v>
      </c>
      <c r="AI79">
        <v>34701439</v>
      </c>
      <c r="AJ79">
        <v>42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34701440</v>
      </c>
      <c r="C80">
        <v>34701437</v>
      </c>
      <c r="D80">
        <v>31526753</v>
      </c>
      <c r="E80">
        <v>1</v>
      </c>
      <c r="F80">
        <v>1</v>
      </c>
      <c r="G80">
        <v>1</v>
      </c>
      <c r="H80">
        <v>2</v>
      </c>
      <c r="I80" t="s">
        <v>261</v>
      </c>
      <c r="J80" t="s">
        <v>262</v>
      </c>
      <c r="K80" t="s">
        <v>263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X80">
        <v>0.01</v>
      </c>
      <c r="Y80">
        <v>0</v>
      </c>
      <c r="Z80">
        <v>111.99</v>
      </c>
      <c r="AA80">
        <v>13.5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0.01</v>
      </c>
      <c r="AH80">
        <v>2</v>
      </c>
      <c r="AI80">
        <v>34701440</v>
      </c>
      <c r="AJ80">
        <v>43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34701441</v>
      </c>
      <c r="C81">
        <v>34701437</v>
      </c>
      <c r="D81">
        <v>31528142</v>
      </c>
      <c r="E81">
        <v>1</v>
      </c>
      <c r="F81">
        <v>1</v>
      </c>
      <c r="G81">
        <v>1</v>
      </c>
      <c r="H81">
        <v>2</v>
      </c>
      <c r="I81" t="s">
        <v>270</v>
      </c>
      <c r="J81" t="s">
        <v>271</v>
      </c>
      <c r="K81" t="s">
        <v>272</v>
      </c>
      <c r="L81">
        <v>1368</v>
      </c>
      <c r="N81">
        <v>1011</v>
      </c>
      <c r="O81" t="s">
        <v>251</v>
      </c>
      <c r="P81" t="s">
        <v>251</v>
      </c>
      <c r="Q81">
        <v>1</v>
      </c>
      <c r="X81">
        <v>0.01</v>
      </c>
      <c r="Y81">
        <v>0</v>
      </c>
      <c r="Z81">
        <v>65.709999999999994</v>
      </c>
      <c r="AA81">
        <v>11.6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0.01</v>
      </c>
      <c r="AH81">
        <v>2</v>
      </c>
      <c r="AI81">
        <v>34701441</v>
      </c>
      <c r="AJ81">
        <v>44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34701442</v>
      </c>
      <c r="C82">
        <v>34701437</v>
      </c>
      <c r="D82">
        <v>31444633</v>
      </c>
      <c r="E82">
        <v>1</v>
      </c>
      <c r="F82">
        <v>1</v>
      </c>
      <c r="G82">
        <v>1</v>
      </c>
      <c r="H82">
        <v>3</v>
      </c>
      <c r="I82" t="s">
        <v>327</v>
      </c>
      <c r="J82" t="s">
        <v>328</v>
      </c>
      <c r="K82" t="s">
        <v>329</v>
      </c>
      <c r="L82">
        <v>1348</v>
      </c>
      <c r="N82">
        <v>1009</v>
      </c>
      <c r="O82" t="s">
        <v>311</v>
      </c>
      <c r="P82" t="s">
        <v>311</v>
      </c>
      <c r="Q82">
        <v>1000</v>
      </c>
      <c r="X82">
        <v>8.0000000000000004E-4</v>
      </c>
      <c r="Y82">
        <v>4488.3999999999996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8.0000000000000004E-4</v>
      </c>
      <c r="AH82">
        <v>3</v>
      </c>
      <c r="AI82">
        <v>-1</v>
      </c>
      <c r="AJ82" t="s">
        <v>3</v>
      </c>
      <c r="AK82">
        <v>4</v>
      </c>
      <c r="AL82">
        <v>-3.5907199999999997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34701443</v>
      </c>
      <c r="C83">
        <v>34701437</v>
      </c>
      <c r="D83">
        <v>31444669</v>
      </c>
      <c r="E83">
        <v>1</v>
      </c>
      <c r="F83">
        <v>1</v>
      </c>
      <c r="G83">
        <v>1</v>
      </c>
      <c r="H83">
        <v>3</v>
      </c>
      <c r="I83" t="s">
        <v>330</v>
      </c>
      <c r="J83" t="s">
        <v>331</v>
      </c>
      <c r="K83" t="s">
        <v>332</v>
      </c>
      <c r="L83">
        <v>1348</v>
      </c>
      <c r="N83">
        <v>1009</v>
      </c>
      <c r="O83" t="s">
        <v>311</v>
      </c>
      <c r="P83" t="s">
        <v>311</v>
      </c>
      <c r="Q83">
        <v>1000</v>
      </c>
      <c r="X83">
        <v>2.0000000000000002E-5</v>
      </c>
      <c r="Y83">
        <v>8105.71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2.0000000000000002E-5</v>
      </c>
      <c r="AH83">
        <v>3</v>
      </c>
      <c r="AI83">
        <v>-1</v>
      </c>
      <c r="AJ83" t="s">
        <v>3</v>
      </c>
      <c r="AK83">
        <v>4</v>
      </c>
      <c r="AL83">
        <v>-0.16211420000000001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34701444</v>
      </c>
      <c r="C84">
        <v>34701437</v>
      </c>
      <c r="D84">
        <v>31446709</v>
      </c>
      <c r="E84">
        <v>1</v>
      </c>
      <c r="F84">
        <v>1</v>
      </c>
      <c r="G84">
        <v>1</v>
      </c>
      <c r="H84">
        <v>3</v>
      </c>
      <c r="I84" t="s">
        <v>305</v>
      </c>
      <c r="J84" t="s">
        <v>306</v>
      </c>
      <c r="K84" t="s">
        <v>307</v>
      </c>
      <c r="L84">
        <v>1308</v>
      </c>
      <c r="N84">
        <v>1003</v>
      </c>
      <c r="O84" t="s">
        <v>38</v>
      </c>
      <c r="P84" t="s">
        <v>38</v>
      </c>
      <c r="Q84">
        <v>100</v>
      </c>
      <c r="X84">
        <v>2.3999999999999998E-3</v>
      </c>
      <c r="Y84">
        <v>120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2.3999999999999998E-3</v>
      </c>
      <c r="AH84">
        <v>3</v>
      </c>
      <c r="AI84">
        <v>-1</v>
      </c>
      <c r="AJ84" t="s">
        <v>3</v>
      </c>
      <c r="AK84">
        <v>4</v>
      </c>
      <c r="AL84">
        <v>-0.28799999999999998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34701445</v>
      </c>
      <c r="C85">
        <v>34701437</v>
      </c>
      <c r="D85">
        <v>31496624</v>
      </c>
      <c r="E85">
        <v>1</v>
      </c>
      <c r="F85">
        <v>1</v>
      </c>
      <c r="G85">
        <v>1</v>
      </c>
      <c r="H85">
        <v>3</v>
      </c>
      <c r="I85" t="s">
        <v>333</v>
      </c>
      <c r="J85" t="s">
        <v>334</v>
      </c>
      <c r="K85" t="s">
        <v>335</v>
      </c>
      <c r="L85">
        <v>1355</v>
      </c>
      <c r="N85">
        <v>1010</v>
      </c>
      <c r="O85" t="s">
        <v>297</v>
      </c>
      <c r="P85" t="s">
        <v>297</v>
      </c>
      <c r="Q85">
        <v>100</v>
      </c>
      <c r="X85">
        <v>3.1E-2</v>
      </c>
      <c r="Y85">
        <v>1333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3.1E-2</v>
      </c>
      <c r="AH85">
        <v>3</v>
      </c>
      <c r="AI85">
        <v>-1</v>
      </c>
      <c r="AJ85" t="s">
        <v>3</v>
      </c>
      <c r="AK85">
        <v>4</v>
      </c>
      <c r="AL85">
        <v>-41.323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34701446</v>
      </c>
      <c r="C86">
        <v>34701437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321</v>
      </c>
      <c r="J86" t="s">
        <v>3</v>
      </c>
      <c r="K86" t="s">
        <v>322</v>
      </c>
      <c r="L86">
        <v>1374</v>
      </c>
      <c r="N86">
        <v>1013</v>
      </c>
      <c r="O86" t="s">
        <v>323</v>
      </c>
      <c r="P86" t="s">
        <v>323</v>
      </c>
      <c r="Q86">
        <v>1</v>
      </c>
      <c r="X86">
        <v>1.44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1.44</v>
      </c>
      <c r="AH86">
        <v>3</v>
      </c>
      <c r="AI86">
        <v>-1</v>
      </c>
      <c r="AJ86" t="s">
        <v>3</v>
      </c>
      <c r="AK86">
        <v>4</v>
      </c>
      <c r="AL86">
        <v>-1.44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34701610</v>
      </c>
      <c r="C87">
        <v>34701609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259</v>
      </c>
      <c r="J87" t="s">
        <v>3</v>
      </c>
      <c r="K87" t="s">
        <v>260</v>
      </c>
      <c r="L87">
        <v>1191</v>
      </c>
      <c r="N87">
        <v>1013</v>
      </c>
      <c r="O87" t="s">
        <v>247</v>
      </c>
      <c r="P87" t="s">
        <v>247</v>
      </c>
      <c r="Q87">
        <v>1</v>
      </c>
      <c r="X87">
        <v>5.4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5.4</v>
      </c>
      <c r="AH87">
        <v>2</v>
      </c>
      <c r="AI87">
        <v>34701610</v>
      </c>
      <c r="AJ87">
        <v>45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34701611</v>
      </c>
      <c r="C88">
        <v>34701609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245</v>
      </c>
      <c r="J88" t="s">
        <v>3</v>
      </c>
      <c r="K88" t="s">
        <v>246</v>
      </c>
      <c r="L88">
        <v>1191</v>
      </c>
      <c r="N88">
        <v>1013</v>
      </c>
      <c r="O88" t="s">
        <v>247</v>
      </c>
      <c r="P88" t="s">
        <v>247</v>
      </c>
      <c r="Q88">
        <v>1</v>
      </c>
      <c r="X88">
        <v>4.2699999999999996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4.2699999999999996</v>
      </c>
      <c r="AH88">
        <v>2</v>
      </c>
      <c r="AI88">
        <v>34701611</v>
      </c>
      <c r="AJ88">
        <v>46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34701612</v>
      </c>
      <c r="C89">
        <v>34701609</v>
      </c>
      <c r="D89">
        <v>31527087</v>
      </c>
      <c r="E89">
        <v>1</v>
      </c>
      <c r="F89">
        <v>1</v>
      </c>
      <c r="G89">
        <v>1</v>
      </c>
      <c r="H89">
        <v>2</v>
      </c>
      <c r="I89" t="s">
        <v>273</v>
      </c>
      <c r="J89" t="s">
        <v>274</v>
      </c>
      <c r="K89" t="s">
        <v>275</v>
      </c>
      <c r="L89">
        <v>1368</v>
      </c>
      <c r="N89">
        <v>1011</v>
      </c>
      <c r="O89" t="s">
        <v>251</v>
      </c>
      <c r="P89" t="s">
        <v>251</v>
      </c>
      <c r="Q89">
        <v>1</v>
      </c>
      <c r="X89">
        <v>4.2699999999999996</v>
      </c>
      <c r="Y89">
        <v>0</v>
      </c>
      <c r="Z89">
        <v>142.69999999999999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4.2699999999999996</v>
      </c>
      <c r="AH89">
        <v>2</v>
      </c>
      <c r="AI89">
        <v>34701612</v>
      </c>
      <c r="AJ89">
        <v>47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34701613</v>
      </c>
      <c r="C90">
        <v>34701609</v>
      </c>
      <c r="D90">
        <v>31444633</v>
      </c>
      <c r="E90">
        <v>1</v>
      </c>
      <c r="F90">
        <v>1</v>
      </c>
      <c r="G90">
        <v>1</v>
      </c>
      <c r="H90">
        <v>3</v>
      </c>
      <c r="I90" t="s">
        <v>327</v>
      </c>
      <c r="J90" t="s">
        <v>328</v>
      </c>
      <c r="K90" t="s">
        <v>329</v>
      </c>
      <c r="L90">
        <v>1348</v>
      </c>
      <c r="N90">
        <v>1009</v>
      </c>
      <c r="O90" t="s">
        <v>311</v>
      </c>
      <c r="P90" t="s">
        <v>311</v>
      </c>
      <c r="Q90">
        <v>1000</v>
      </c>
      <c r="X90">
        <v>4.0000000000000002E-4</v>
      </c>
      <c r="Y90">
        <v>4488.3999999999996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4.0000000000000002E-4</v>
      </c>
      <c r="AH90">
        <v>3</v>
      </c>
      <c r="AI90">
        <v>-1</v>
      </c>
      <c r="AJ90" t="s">
        <v>3</v>
      </c>
      <c r="AK90">
        <v>4</v>
      </c>
      <c r="AL90">
        <v>-1.7953599999999998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ROW(Source!A36)</f>
        <v>36</v>
      </c>
      <c r="B91">
        <v>34701614</v>
      </c>
      <c r="C91">
        <v>34701609</v>
      </c>
      <c r="D91">
        <v>31444669</v>
      </c>
      <c r="E91">
        <v>1</v>
      </c>
      <c r="F91">
        <v>1</v>
      </c>
      <c r="G91">
        <v>1</v>
      </c>
      <c r="H91">
        <v>3</v>
      </c>
      <c r="I91" t="s">
        <v>330</v>
      </c>
      <c r="J91" t="s">
        <v>331</v>
      </c>
      <c r="K91" t="s">
        <v>332</v>
      </c>
      <c r="L91">
        <v>1348</v>
      </c>
      <c r="N91">
        <v>1009</v>
      </c>
      <c r="O91" t="s">
        <v>311</v>
      </c>
      <c r="P91" t="s">
        <v>311</v>
      </c>
      <c r="Q91">
        <v>1000</v>
      </c>
      <c r="X91">
        <v>1.0000000000000001E-5</v>
      </c>
      <c r="Y91">
        <v>8105.71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1.0000000000000001E-5</v>
      </c>
      <c r="AH91">
        <v>3</v>
      </c>
      <c r="AI91">
        <v>-1</v>
      </c>
      <c r="AJ91" t="s">
        <v>3</v>
      </c>
      <c r="AK91">
        <v>4</v>
      </c>
      <c r="AL91">
        <v>-8.1057100000000007E-2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34701615</v>
      </c>
      <c r="C92">
        <v>34701609</v>
      </c>
      <c r="D92">
        <v>31446709</v>
      </c>
      <c r="E92">
        <v>1</v>
      </c>
      <c r="F92">
        <v>1</v>
      </c>
      <c r="G92">
        <v>1</v>
      </c>
      <c r="H92">
        <v>3</v>
      </c>
      <c r="I92" t="s">
        <v>305</v>
      </c>
      <c r="J92" t="s">
        <v>306</v>
      </c>
      <c r="K92" t="s">
        <v>307</v>
      </c>
      <c r="L92">
        <v>1308</v>
      </c>
      <c r="N92">
        <v>1003</v>
      </c>
      <c r="O92" t="s">
        <v>38</v>
      </c>
      <c r="P92" t="s">
        <v>38</v>
      </c>
      <c r="Q92">
        <v>100</v>
      </c>
      <c r="X92">
        <v>2.3999999999999998E-3</v>
      </c>
      <c r="Y92">
        <v>120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2.3999999999999998E-3</v>
      </c>
      <c r="AH92">
        <v>3</v>
      </c>
      <c r="AI92">
        <v>-1</v>
      </c>
      <c r="AJ92" t="s">
        <v>3</v>
      </c>
      <c r="AK92">
        <v>4</v>
      </c>
      <c r="AL92">
        <v>-0.28799999999999998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34701616</v>
      </c>
      <c r="C93">
        <v>34701609</v>
      </c>
      <c r="D93">
        <v>31443668</v>
      </c>
      <c r="E93">
        <v>17</v>
      </c>
      <c r="F93">
        <v>1</v>
      </c>
      <c r="G93">
        <v>1</v>
      </c>
      <c r="H93">
        <v>3</v>
      </c>
      <c r="I93" t="s">
        <v>321</v>
      </c>
      <c r="J93" t="s">
        <v>3</v>
      </c>
      <c r="K93" t="s">
        <v>322</v>
      </c>
      <c r="L93">
        <v>1374</v>
      </c>
      <c r="N93">
        <v>1013</v>
      </c>
      <c r="O93" t="s">
        <v>323</v>
      </c>
      <c r="P93" t="s">
        <v>323</v>
      </c>
      <c r="Q93">
        <v>1</v>
      </c>
      <c r="X93">
        <v>1.04</v>
      </c>
      <c r="Y93">
        <v>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1.04</v>
      </c>
      <c r="AH93">
        <v>3</v>
      </c>
      <c r="AI93">
        <v>-1</v>
      </c>
      <c r="AJ93" t="s">
        <v>3</v>
      </c>
      <c r="AK93">
        <v>4</v>
      </c>
      <c r="AL93">
        <v>-1.04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ROW(Source!A37)</f>
        <v>37</v>
      </c>
      <c r="B94">
        <v>34701610</v>
      </c>
      <c r="C94">
        <v>34701609</v>
      </c>
      <c r="D94">
        <v>31715651</v>
      </c>
      <c r="E94">
        <v>1</v>
      </c>
      <c r="F94">
        <v>1</v>
      </c>
      <c r="G94">
        <v>1</v>
      </c>
      <c r="H94">
        <v>1</v>
      </c>
      <c r="I94" t="s">
        <v>259</v>
      </c>
      <c r="J94" t="s">
        <v>3</v>
      </c>
      <c r="K94" t="s">
        <v>260</v>
      </c>
      <c r="L94">
        <v>1191</v>
      </c>
      <c r="N94">
        <v>1013</v>
      </c>
      <c r="O94" t="s">
        <v>247</v>
      </c>
      <c r="P94" t="s">
        <v>247</v>
      </c>
      <c r="Q94">
        <v>1</v>
      </c>
      <c r="X94">
        <v>5.4</v>
      </c>
      <c r="Y94">
        <v>0</v>
      </c>
      <c r="Z94">
        <v>0</v>
      </c>
      <c r="AA94">
        <v>0</v>
      </c>
      <c r="AB94">
        <v>9.6199999999999992</v>
      </c>
      <c r="AC94">
        <v>0</v>
      </c>
      <c r="AD94">
        <v>1</v>
      </c>
      <c r="AE94">
        <v>1</v>
      </c>
      <c r="AF94" t="s">
        <v>3</v>
      </c>
      <c r="AG94">
        <v>5.4</v>
      </c>
      <c r="AH94">
        <v>2</v>
      </c>
      <c r="AI94">
        <v>34701610</v>
      </c>
      <c r="AJ94">
        <v>48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ROW(Source!A37)</f>
        <v>37</v>
      </c>
      <c r="B95">
        <v>34701611</v>
      </c>
      <c r="C95">
        <v>34701609</v>
      </c>
      <c r="D95">
        <v>31709492</v>
      </c>
      <c r="E95">
        <v>1</v>
      </c>
      <c r="F95">
        <v>1</v>
      </c>
      <c r="G95">
        <v>1</v>
      </c>
      <c r="H95">
        <v>1</v>
      </c>
      <c r="I95" t="s">
        <v>245</v>
      </c>
      <c r="J95" t="s">
        <v>3</v>
      </c>
      <c r="K95" t="s">
        <v>246</v>
      </c>
      <c r="L95">
        <v>1191</v>
      </c>
      <c r="N95">
        <v>1013</v>
      </c>
      <c r="O95" t="s">
        <v>247</v>
      </c>
      <c r="P95" t="s">
        <v>247</v>
      </c>
      <c r="Q95">
        <v>1</v>
      </c>
      <c r="X95">
        <v>4.2699999999999996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2</v>
      </c>
      <c r="AF95" t="s">
        <v>3</v>
      </c>
      <c r="AG95">
        <v>4.2699999999999996</v>
      </c>
      <c r="AH95">
        <v>2</v>
      </c>
      <c r="AI95">
        <v>34701611</v>
      </c>
      <c r="AJ95">
        <v>49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ROW(Source!A37)</f>
        <v>37</v>
      </c>
      <c r="B96">
        <v>34701612</v>
      </c>
      <c r="C96">
        <v>34701609</v>
      </c>
      <c r="D96">
        <v>31527087</v>
      </c>
      <c r="E96">
        <v>1</v>
      </c>
      <c r="F96">
        <v>1</v>
      </c>
      <c r="G96">
        <v>1</v>
      </c>
      <c r="H96">
        <v>2</v>
      </c>
      <c r="I96" t="s">
        <v>273</v>
      </c>
      <c r="J96" t="s">
        <v>274</v>
      </c>
      <c r="K96" t="s">
        <v>275</v>
      </c>
      <c r="L96">
        <v>1368</v>
      </c>
      <c r="N96">
        <v>1011</v>
      </c>
      <c r="O96" t="s">
        <v>251</v>
      </c>
      <c r="P96" t="s">
        <v>251</v>
      </c>
      <c r="Q96">
        <v>1</v>
      </c>
      <c r="X96">
        <v>4.2699999999999996</v>
      </c>
      <c r="Y96">
        <v>0</v>
      </c>
      <c r="Z96">
        <v>142.69999999999999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4.2699999999999996</v>
      </c>
      <c r="AH96">
        <v>2</v>
      </c>
      <c r="AI96">
        <v>34701612</v>
      </c>
      <c r="AJ96">
        <v>50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34701613</v>
      </c>
      <c r="C97">
        <v>34701609</v>
      </c>
      <c r="D97">
        <v>31444633</v>
      </c>
      <c r="E97">
        <v>1</v>
      </c>
      <c r="F97">
        <v>1</v>
      </c>
      <c r="G97">
        <v>1</v>
      </c>
      <c r="H97">
        <v>3</v>
      </c>
      <c r="I97" t="s">
        <v>327</v>
      </c>
      <c r="J97" t="s">
        <v>328</v>
      </c>
      <c r="K97" t="s">
        <v>329</v>
      </c>
      <c r="L97">
        <v>1348</v>
      </c>
      <c r="N97">
        <v>1009</v>
      </c>
      <c r="O97" t="s">
        <v>311</v>
      </c>
      <c r="P97" t="s">
        <v>311</v>
      </c>
      <c r="Q97">
        <v>1000</v>
      </c>
      <c r="X97">
        <v>4.0000000000000002E-4</v>
      </c>
      <c r="Y97">
        <v>4488.3999999999996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4.0000000000000002E-4</v>
      </c>
      <c r="AH97">
        <v>3</v>
      </c>
      <c r="AI97">
        <v>-1</v>
      </c>
      <c r="AJ97" t="s">
        <v>3</v>
      </c>
      <c r="AK97">
        <v>4</v>
      </c>
      <c r="AL97">
        <v>-1.7953599999999998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ROW(Source!A37)</f>
        <v>37</v>
      </c>
      <c r="B98">
        <v>34701614</v>
      </c>
      <c r="C98">
        <v>34701609</v>
      </c>
      <c r="D98">
        <v>31444669</v>
      </c>
      <c r="E98">
        <v>1</v>
      </c>
      <c r="F98">
        <v>1</v>
      </c>
      <c r="G98">
        <v>1</v>
      </c>
      <c r="H98">
        <v>3</v>
      </c>
      <c r="I98" t="s">
        <v>330</v>
      </c>
      <c r="J98" t="s">
        <v>331</v>
      </c>
      <c r="K98" t="s">
        <v>332</v>
      </c>
      <c r="L98">
        <v>1348</v>
      </c>
      <c r="N98">
        <v>1009</v>
      </c>
      <c r="O98" t="s">
        <v>311</v>
      </c>
      <c r="P98" t="s">
        <v>311</v>
      </c>
      <c r="Q98">
        <v>1000</v>
      </c>
      <c r="X98">
        <v>1.0000000000000001E-5</v>
      </c>
      <c r="Y98">
        <v>8105.71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1.0000000000000001E-5</v>
      </c>
      <c r="AH98">
        <v>3</v>
      </c>
      <c r="AI98">
        <v>-1</v>
      </c>
      <c r="AJ98" t="s">
        <v>3</v>
      </c>
      <c r="AK98">
        <v>4</v>
      </c>
      <c r="AL98">
        <v>-8.1057100000000007E-2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ROW(Source!A37)</f>
        <v>37</v>
      </c>
      <c r="B99">
        <v>34701615</v>
      </c>
      <c r="C99">
        <v>34701609</v>
      </c>
      <c r="D99">
        <v>31446709</v>
      </c>
      <c r="E99">
        <v>1</v>
      </c>
      <c r="F99">
        <v>1</v>
      </c>
      <c r="G99">
        <v>1</v>
      </c>
      <c r="H99">
        <v>3</v>
      </c>
      <c r="I99" t="s">
        <v>305</v>
      </c>
      <c r="J99" t="s">
        <v>306</v>
      </c>
      <c r="K99" t="s">
        <v>307</v>
      </c>
      <c r="L99">
        <v>1308</v>
      </c>
      <c r="N99">
        <v>1003</v>
      </c>
      <c r="O99" t="s">
        <v>38</v>
      </c>
      <c r="P99" t="s">
        <v>38</v>
      </c>
      <c r="Q99">
        <v>100</v>
      </c>
      <c r="X99">
        <v>2.3999999999999998E-3</v>
      </c>
      <c r="Y99">
        <v>120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2.3999999999999998E-3</v>
      </c>
      <c r="AH99">
        <v>3</v>
      </c>
      <c r="AI99">
        <v>-1</v>
      </c>
      <c r="AJ99" t="s">
        <v>3</v>
      </c>
      <c r="AK99">
        <v>4</v>
      </c>
      <c r="AL99">
        <v>-0.28799999999999998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ROW(Source!A37)</f>
        <v>37</v>
      </c>
      <c r="B100">
        <v>34701616</v>
      </c>
      <c r="C100">
        <v>34701609</v>
      </c>
      <c r="D100">
        <v>31443668</v>
      </c>
      <c r="E100">
        <v>17</v>
      </c>
      <c r="F100">
        <v>1</v>
      </c>
      <c r="G100">
        <v>1</v>
      </c>
      <c r="H100">
        <v>3</v>
      </c>
      <c r="I100" t="s">
        <v>321</v>
      </c>
      <c r="J100" t="s">
        <v>3</v>
      </c>
      <c r="K100" t="s">
        <v>322</v>
      </c>
      <c r="L100">
        <v>1374</v>
      </c>
      <c r="N100">
        <v>1013</v>
      </c>
      <c r="O100" t="s">
        <v>323</v>
      </c>
      <c r="P100" t="s">
        <v>323</v>
      </c>
      <c r="Q100">
        <v>1</v>
      </c>
      <c r="X100">
        <v>1.04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1.04</v>
      </c>
      <c r="AH100">
        <v>3</v>
      </c>
      <c r="AI100">
        <v>-1</v>
      </c>
      <c r="AJ100" t="s">
        <v>3</v>
      </c>
      <c r="AK100">
        <v>4</v>
      </c>
      <c r="AL100">
        <v>-1.04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ROW(Source!A38)</f>
        <v>38</v>
      </c>
      <c r="B101">
        <v>34701646</v>
      </c>
      <c r="C101">
        <v>34701645</v>
      </c>
      <c r="D101">
        <v>32164293</v>
      </c>
      <c r="E101">
        <v>1</v>
      </c>
      <c r="F101">
        <v>1</v>
      </c>
      <c r="G101">
        <v>1</v>
      </c>
      <c r="H101">
        <v>1</v>
      </c>
      <c r="I101" t="s">
        <v>276</v>
      </c>
      <c r="J101" t="s">
        <v>3</v>
      </c>
      <c r="K101" t="s">
        <v>277</v>
      </c>
      <c r="L101">
        <v>1191</v>
      </c>
      <c r="N101">
        <v>1013</v>
      </c>
      <c r="O101" t="s">
        <v>247</v>
      </c>
      <c r="P101" t="s">
        <v>247</v>
      </c>
      <c r="Q101">
        <v>1</v>
      </c>
      <c r="X101">
        <v>0.41</v>
      </c>
      <c r="Y101">
        <v>0</v>
      </c>
      <c r="Z101">
        <v>0</v>
      </c>
      <c r="AA101">
        <v>0</v>
      </c>
      <c r="AB101">
        <v>12.92</v>
      </c>
      <c r="AC101">
        <v>0</v>
      </c>
      <c r="AD101">
        <v>1</v>
      </c>
      <c r="AE101">
        <v>1</v>
      </c>
      <c r="AF101" t="s">
        <v>3</v>
      </c>
      <c r="AG101">
        <v>0.41</v>
      </c>
      <c r="AH101">
        <v>2</v>
      </c>
      <c r="AI101">
        <v>34701646</v>
      </c>
      <c r="AJ101">
        <v>51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ROW(Source!A38)</f>
        <v>38</v>
      </c>
      <c r="B102">
        <v>34701647</v>
      </c>
      <c r="C102">
        <v>34701645</v>
      </c>
      <c r="D102">
        <v>32163330</v>
      </c>
      <c r="E102">
        <v>1</v>
      </c>
      <c r="F102">
        <v>1</v>
      </c>
      <c r="G102">
        <v>1</v>
      </c>
      <c r="H102">
        <v>1</v>
      </c>
      <c r="I102" t="s">
        <v>278</v>
      </c>
      <c r="J102" t="s">
        <v>3</v>
      </c>
      <c r="K102" t="s">
        <v>279</v>
      </c>
      <c r="L102">
        <v>1191</v>
      </c>
      <c r="N102">
        <v>1013</v>
      </c>
      <c r="O102" t="s">
        <v>247</v>
      </c>
      <c r="P102" t="s">
        <v>247</v>
      </c>
      <c r="Q102">
        <v>1</v>
      </c>
      <c r="X102">
        <v>0.41</v>
      </c>
      <c r="Y102">
        <v>0</v>
      </c>
      <c r="Z102">
        <v>0</v>
      </c>
      <c r="AA102">
        <v>0</v>
      </c>
      <c r="AB102">
        <v>12.69</v>
      </c>
      <c r="AC102">
        <v>0</v>
      </c>
      <c r="AD102">
        <v>1</v>
      </c>
      <c r="AE102">
        <v>1</v>
      </c>
      <c r="AF102" t="s">
        <v>3</v>
      </c>
      <c r="AG102">
        <v>0.41</v>
      </c>
      <c r="AH102">
        <v>2</v>
      </c>
      <c r="AI102">
        <v>34701647</v>
      </c>
      <c r="AJ102">
        <v>52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ROW(Source!A39)</f>
        <v>39</v>
      </c>
      <c r="B103">
        <v>34701646</v>
      </c>
      <c r="C103">
        <v>34701645</v>
      </c>
      <c r="D103">
        <v>32164293</v>
      </c>
      <c r="E103">
        <v>1</v>
      </c>
      <c r="F103">
        <v>1</v>
      </c>
      <c r="G103">
        <v>1</v>
      </c>
      <c r="H103">
        <v>1</v>
      </c>
      <c r="I103" t="s">
        <v>276</v>
      </c>
      <c r="J103" t="s">
        <v>3</v>
      </c>
      <c r="K103" t="s">
        <v>277</v>
      </c>
      <c r="L103">
        <v>1191</v>
      </c>
      <c r="N103">
        <v>1013</v>
      </c>
      <c r="O103" t="s">
        <v>247</v>
      </c>
      <c r="P103" t="s">
        <v>247</v>
      </c>
      <c r="Q103">
        <v>1</v>
      </c>
      <c r="X103">
        <v>0.41</v>
      </c>
      <c r="Y103">
        <v>0</v>
      </c>
      <c r="Z103">
        <v>0</v>
      </c>
      <c r="AA103">
        <v>0</v>
      </c>
      <c r="AB103">
        <v>12.92</v>
      </c>
      <c r="AC103">
        <v>0</v>
      </c>
      <c r="AD103">
        <v>1</v>
      </c>
      <c r="AE103">
        <v>1</v>
      </c>
      <c r="AF103" t="s">
        <v>3</v>
      </c>
      <c r="AG103">
        <v>0.41</v>
      </c>
      <c r="AH103">
        <v>2</v>
      </c>
      <c r="AI103">
        <v>34701646</v>
      </c>
      <c r="AJ103">
        <v>53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ROW(Source!A39)</f>
        <v>39</v>
      </c>
      <c r="B104">
        <v>34701647</v>
      </c>
      <c r="C104">
        <v>34701645</v>
      </c>
      <c r="D104">
        <v>32163330</v>
      </c>
      <c r="E104">
        <v>1</v>
      </c>
      <c r="F104">
        <v>1</v>
      </c>
      <c r="G104">
        <v>1</v>
      </c>
      <c r="H104">
        <v>1</v>
      </c>
      <c r="I104" t="s">
        <v>278</v>
      </c>
      <c r="J104" t="s">
        <v>3</v>
      </c>
      <c r="K104" t="s">
        <v>279</v>
      </c>
      <c r="L104">
        <v>1191</v>
      </c>
      <c r="N104">
        <v>1013</v>
      </c>
      <c r="O104" t="s">
        <v>247</v>
      </c>
      <c r="P104" t="s">
        <v>247</v>
      </c>
      <c r="Q104">
        <v>1</v>
      </c>
      <c r="X104">
        <v>0.41</v>
      </c>
      <c r="Y104">
        <v>0</v>
      </c>
      <c r="Z104">
        <v>0</v>
      </c>
      <c r="AA104">
        <v>0</v>
      </c>
      <c r="AB104">
        <v>12.69</v>
      </c>
      <c r="AC104">
        <v>0</v>
      </c>
      <c r="AD104">
        <v>1</v>
      </c>
      <c r="AE104">
        <v>1</v>
      </c>
      <c r="AF104" t="s">
        <v>3</v>
      </c>
      <c r="AG104">
        <v>0.41</v>
      </c>
      <c r="AH104">
        <v>2</v>
      </c>
      <c r="AI104">
        <v>34701647</v>
      </c>
      <c r="AJ104">
        <v>54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ROW(Source!A40)</f>
        <v>40</v>
      </c>
      <c r="B105">
        <v>34701695</v>
      </c>
      <c r="C105">
        <v>34701694</v>
      </c>
      <c r="D105">
        <v>32163577</v>
      </c>
      <c r="E105">
        <v>1</v>
      </c>
      <c r="F105">
        <v>1</v>
      </c>
      <c r="G105">
        <v>1</v>
      </c>
      <c r="H105">
        <v>1</v>
      </c>
      <c r="I105" t="s">
        <v>280</v>
      </c>
      <c r="J105" t="s">
        <v>3</v>
      </c>
      <c r="K105" t="s">
        <v>281</v>
      </c>
      <c r="L105">
        <v>1191</v>
      </c>
      <c r="N105">
        <v>1013</v>
      </c>
      <c r="O105" t="s">
        <v>247</v>
      </c>
      <c r="P105" t="s">
        <v>247</v>
      </c>
      <c r="Q105">
        <v>1</v>
      </c>
      <c r="X105">
        <v>0.97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0.97</v>
      </c>
      <c r="AH105">
        <v>2</v>
      </c>
      <c r="AI105">
        <v>34701695</v>
      </c>
      <c r="AJ105">
        <v>55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ROW(Source!A40)</f>
        <v>40</v>
      </c>
      <c r="B106">
        <v>34701696</v>
      </c>
      <c r="C106">
        <v>34701694</v>
      </c>
      <c r="D106">
        <v>32163330</v>
      </c>
      <c r="E106">
        <v>1</v>
      </c>
      <c r="F106">
        <v>1</v>
      </c>
      <c r="G106">
        <v>1</v>
      </c>
      <c r="H106">
        <v>1</v>
      </c>
      <c r="I106" t="s">
        <v>278</v>
      </c>
      <c r="J106" t="s">
        <v>3</v>
      </c>
      <c r="K106" t="s">
        <v>279</v>
      </c>
      <c r="L106">
        <v>1191</v>
      </c>
      <c r="N106">
        <v>1013</v>
      </c>
      <c r="O106" t="s">
        <v>247</v>
      </c>
      <c r="P106" t="s">
        <v>247</v>
      </c>
      <c r="Q106">
        <v>1</v>
      </c>
      <c r="X106">
        <v>1.46</v>
      </c>
      <c r="Y106">
        <v>0</v>
      </c>
      <c r="Z106">
        <v>0</v>
      </c>
      <c r="AA106">
        <v>0</v>
      </c>
      <c r="AB106">
        <v>12.69</v>
      </c>
      <c r="AC106">
        <v>0</v>
      </c>
      <c r="AD106">
        <v>1</v>
      </c>
      <c r="AE106">
        <v>1</v>
      </c>
      <c r="AF106" t="s">
        <v>3</v>
      </c>
      <c r="AG106">
        <v>1.46</v>
      </c>
      <c r="AH106">
        <v>2</v>
      </c>
      <c r="AI106">
        <v>34701696</v>
      </c>
      <c r="AJ106">
        <v>56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ROW(Source!A41)</f>
        <v>41</v>
      </c>
      <c r="B107">
        <v>34701695</v>
      </c>
      <c r="C107">
        <v>34701694</v>
      </c>
      <c r="D107">
        <v>32163577</v>
      </c>
      <c r="E107">
        <v>1</v>
      </c>
      <c r="F107">
        <v>1</v>
      </c>
      <c r="G107">
        <v>1</v>
      </c>
      <c r="H107">
        <v>1</v>
      </c>
      <c r="I107" t="s">
        <v>280</v>
      </c>
      <c r="J107" t="s">
        <v>3</v>
      </c>
      <c r="K107" t="s">
        <v>281</v>
      </c>
      <c r="L107">
        <v>1191</v>
      </c>
      <c r="N107">
        <v>1013</v>
      </c>
      <c r="O107" t="s">
        <v>247</v>
      </c>
      <c r="P107" t="s">
        <v>247</v>
      </c>
      <c r="Q107">
        <v>1</v>
      </c>
      <c r="X107">
        <v>0.97</v>
      </c>
      <c r="Y107">
        <v>0</v>
      </c>
      <c r="Z107">
        <v>0</v>
      </c>
      <c r="AA107">
        <v>0</v>
      </c>
      <c r="AB107">
        <v>9.6199999999999992</v>
      </c>
      <c r="AC107">
        <v>0</v>
      </c>
      <c r="AD107">
        <v>1</v>
      </c>
      <c r="AE107">
        <v>1</v>
      </c>
      <c r="AF107" t="s">
        <v>3</v>
      </c>
      <c r="AG107">
        <v>0.97</v>
      </c>
      <c r="AH107">
        <v>2</v>
      </c>
      <c r="AI107">
        <v>34701695</v>
      </c>
      <c r="AJ107">
        <v>57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ROW(Source!A41)</f>
        <v>41</v>
      </c>
      <c r="B108">
        <v>34701696</v>
      </c>
      <c r="C108">
        <v>34701694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278</v>
      </c>
      <c r="J108" t="s">
        <v>3</v>
      </c>
      <c r="K108" t="s">
        <v>279</v>
      </c>
      <c r="L108">
        <v>1191</v>
      </c>
      <c r="N108">
        <v>1013</v>
      </c>
      <c r="O108" t="s">
        <v>247</v>
      </c>
      <c r="P108" t="s">
        <v>247</v>
      </c>
      <c r="Q108">
        <v>1</v>
      </c>
      <c r="X108">
        <v>1.46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1.46</v>
      </c>
      <c r="AH108">
        <v>2</v>
      </c>
      <c r="AI108">
        <v>34701696</v>
      </c>
      <c r="AJ108">
        <v>58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ROW(Source!A42)</f>
        <v>42</v>
      </c>
      <c r="B109">
        <v>34701247</v>
      </c>
      <c r="C109">
        <v>34701242</v>
      </c>
      <c r="D109">
        <v>31715651</v>
      </c>
      <c r="E109">
        <v>1</v>
      </c>
      <c r="F109">
        <v>1</v>
      </c>
      <c r="G109">
        <v>1</v>
      </c>
      <c r="H109">
        <v>1</v>
      </c>
      <c r="I109" t="s">
        <v>259</v>
      </c>
      <c r="J109" t="s">
        <v>3</v>
      </c>
      <c r="K109" t="s">
        <v>260</v>
      </c>
      <c r="L109">
        <v>1191</v>
      </c>
      <c r="N109">
        <v>1013</v>
      </c>
      <c r="O109" t="s">
        <v>247</v>
      </c>
      <c r="P109" t="s">
        <v>247</v>
      </c>
      <c r="Q109">
        <v>1</v>
      </c>
      <c r="X109">
        <v>5.21</v>
      </c>
      <c r="Y109">
        <v>0</v>
      </c>
      <c r="Z109">
        <v>0</v>
      </c>
      <c r="AA109">
        <v>0</v>
      </c>
      <c r="AB109">
        <v>9.6199999999999992</v>
      </c>
      <c r="AC109">
        <v>0</v>
      </c>
      <c r="AD109">
        <v>1</v>
      </c>
      <c r="AE109">
        <v>1</v>
      </c>
      <c r="AF109" t="s">
        <v>3</v>
      </c>
      <c r="AG109">
        <v>5.21</v>
      </c>
      <c r="AH109">
        <v>2</v>
      </c>
      <c r="AI109">
        <v>34701243</v>
      </c>
      <c r="AJ109">
        <v>59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ROW(Source!A42)</f>
        <v>42</v>
      </c>
      <c r="B110">
        <v>34701248</v>
      </c>
      <c r="C110">
        <v>34701242</v>
      </c>
      <c r="D110">
        <v>31709492</v>
      </c>
      <c r="E110">
        <v>1</v>
      </c>
      <c r="F110">
        <v>1</v>
      </c>
      <c r="G110">
        <v>1</v>
      </c>
      <c r="H110">
        <v>1</v>
      </c>
      <c r="I110" t="s">
        <v>245</v>
      </c>
      <c r="J110" t="s">
        <v>3</v>
      </c>
      <c r="K110" t="s">
        <v>246</v>
      </c>
      <c r="L110">
        <v>1191</v>
      </c>
      <c r="N110">
        <v>1013</v>
      </c>
      <c r="O110" t="s">
        <v>247</v>
      </c>
      <c r="P110" t="s">
        <v>247</v>
      </c>
      <c r="Q110">
        <v>1</v>
      </c>
      <c r="X110">
        <v>3.46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2</v>
      </c>
      <c r="AF110" t="s">
        <v>3</v>
      </c>
      <c r="AG110">
        <v>3.46</v>
      </c>
      <c r="AH110">
        <v>2</v>
      </c>
      <c r="AI110">
        <v>34701244</v>
      </c>
      <c r="AJ110">
        <v>60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ROW(Source!A42)</f>
        <v>42</v>
      </c>
      <c r="B111">
        <v>34701249</v>
      </c>
      <c r="C111">
        <v>34701242</v>
      </c>
      <c r="D111">
        <v>31526753</v>
      </c>
      <c r="E111">
        <v>1</v>
      </c>
      <c r="F111">
        <v>1</v>
      </c>
      <c r="G111">
        <v>1</v>
      </c>
      <c r="H111">
        <v>2</v>
      </c>
      <c r="I111" t="s">
        <v>261</v>
      </c>
      <c r="J111" t="s">
        <v>262</v>
      </c>
      <c r="K111" t="s">
        <v>263</v>
      </c>
      <c r="L111">
        <v>1368</v>
      </c>
      <c r="N111">
        <v>1011</v>
      </c>
      <c r="O111" t="s">
        <v>251</v>
      </c>
      <c r="P111" t="s">
        <v>251</v>
      </c>
      <c r="Q111">
        <v>1</v>
      </c>
      <c r="X111">
        <v>1.73</v>
      </c>
      <c r="Y111">
        <v>0</v>
      </c>
      <c r="Z111">
        <v>111.99</v>
      </c>
      <c r="AA111">
        <v>13.5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1.73</v>
      </c>
      <c r="AH111">
        <v>2</v>
      </c>
      <c r="AI111">
        <v>34701245</v>
      </c>
      <c r="AJ111">
        <v>61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ROW(Source!A42)</f>
        <v>42</v>
      </c>
      <c r="B112">
        <v>34701250</v>
      </c>
      <c r="C112">
        <v>34701242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270</v>
      </c>
      <c r="J112" t="s">
        <v>271</v>
      </c>
      <c r="K112" t="s">
        <v>272</v>
      </c>
      <c r="L112">
        <v>1368</v>
      </c>
      <c r="N112">
        <v>1011</v>
      </c>
      <c r="O112" t="s">
        <v>251</v>
      </c>
      <c r="P112" t="s">
        <v>251</v>
      </c>
      <c r="Q112">
        <v>1</v>
      </c>
      <c r="X112">
        <v>1.73</v>
      </c>
      <c r="Y112">
        <v>0</v>
      </c>
      <c r="Z112">
        <v>65.709999999999994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1.73</v>
      </c>
      <c r="AH112">
        <v>2</v>
      </c>
      <c r="AI112">
        <v>34701246</v>
      </c>
      <c r="AJ112">
        <v>62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ROW(Source!A42)</f>
        <v>42</v>
      </c>
      <c r="B113">
        <v>34701251</v>
      </c>
      <c r="C113">
        <v>34701242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321</v>
      </c>
      <c r="J113" t="s">
        <v>3</v>
      </c>
      <c r="K113" t="s">
        <v>322</v>
      </c>
      <c r="L113">
        <v>1374</v>
      </c>
      <c r="N113">
        <v>1013</v>
      </c>
      <c r="O113" t="s">
        <v>323</v>
      </c>
      <c r="P113" t="s">
        <v>323</v>
      </c>
      <c r="Q113">
        <v>1</v>
      </c>
      <c r="X113">
        <v>1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</v>
      </c>
      <c r="AH113">
        <v>3</v>
      </c>
      <c r="AI113">
        <v>-1</v>
      </c>
      <c r="AJ113" t="s">
        <v>3</v>
      </c>
      <c r="AK113">
        <v>4</v>
      </c>
      <c r="AL113">
        <v>-1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ROW(Source!A43)</f>
        <v>43</v>
      </c>
      <c r="B114">
        <v>34701247</v>
      </c>
      <c r="C114">
        <v>34701242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259</v>
      </c>
      <c r="J114" t="s">
        <v>3</v>
      </c>
      <c r="K114" t="s">
        <v>260</v>
      </c>
      <c r="L114">
        <v>1191</v>
      </c>
      <c r="N114">
        <v>1013</v>
      </c>
      <c r="O114" t="s">
        <v>247</v>
      </c>
      <c r="P114" t="s">
        <v>247</v>
      </c>
      <c r="Q114">
        <v>1</v>
      </c>
      <c r="X114">
        <v>5.21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5.21</v>
      </c>
      <c r="AH114">
        <v>2</v>
      </c>
      <c r="AI114">
        <v>34701243</v>
      </c>
      <c r="AJ114">
        <v>63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ROW(Source!A43)</f>
        <v>43</v>
      </c>
      <c r="B115">
        <v>34701248</v>
      </c>
      <c r="C115">
        <v>34701242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245</v>
      </c>
      <c r="J115" t="s">
        <v>3</v>
      </c>
      <c r="K115" t="s">
        <v>246</v>
      </c>
      <c r="L115">
        <v>1191</v>
      </c>
      <c r="N115">
        <v>1013</v>
      </c>
      <c r="O115" t="s">
        <v>247</v>
      </c>
      <c r="P115" t="s">
        <v>247</v>
      </c>
      <c r="Q115">
        <v>1</v>
      </c>
      <c r="X115">
        <v>3.46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3.46</v>
      </c>
      <c r="AH115">
        <v>2</v>
      </c>
      <c r="AI115">
        <v>34701244</v>
      </c>
      <c r="AJ115">
        <v>64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ROW(Source!A43)</f>
        <v>43</v>
      </c>
      <c r="B116">
        <v>34701249</v>
      </c>
      <c r="C116">
        <v>34701242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261</v>
      </c>
      <c r="J116" t="s">
        <v>262</v>
      </c>
      <c r="K116" t="s">
        <v>263</v>
      </c>
      <c r="L116">
        <v>1368</v>
      </c>
      <c r="N116">
        <v>1011</v>
      </c>
      <c r="O116" t="s">
        <v>251</v>
      </c>
      <c r="P116" t="s">
        <v>251</v>
      </c>
      <c r="Q116">
        <v>1</v>
      </c>
      <c r="X116">
        <v>1.73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1.73</v>
      </c>
      <c r="AH116">
        <v>2</v>
      </c>
      <c r="AI116">
        <v>34701245</v>
      </c>
      <c r="AJ116">
        <v>65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ROW(Source!A43)</f>
        <v>43</v>
      </c>
      <c r="B117">
        <v>34701250</v>
      </c>
      <c r="C117">
        <v>34701242</v>
      </c>
      <c r="D117">
        <v>31528142</v>
      </c>
      <c r="E117">
        <v>1</v>
      </c>
      <c r="F117">
        <v>1</v>
      </c>
      <c r="G117">
        <v>1</v>
      </c>
      <c r="H117">
        <v>2</v>
      </c>
      <c r="I117" t="s">
        <v>270</v>
      </c>
      <c r="J117" t="s">
        <v>271</v>
      </c>
      <c r="K117" t="s">
        <v>272</v>
      </c>
      <c r="L117">
        <v>1368</v>
      </c>
      <c r="N117">
        <v>1011</v>
      </c>
      <c r="O117" t="s">
        <v>251</v>
      </c>
      <c r="P117" t="s">
        <v>251</v>
      </c>
      <c r="Q117">
        <v>1</v>
      </c>
      <c r="X117">
        <v>1.73</v>
      </c>
      <c r="Y117">
        <v>0</v>
      </c>
      <c r="Z117">
        <v>65.709999999999994</v>
      </c>
      <c r="AA117">
        <v>11.6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34701246</v>
      </c>
      <c r="AJ117">
        <v>66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ROW(Source!A43)</f>
        <v>43</v>
      </c>
      <c r="B118">
        <v>34701251</v>
      </c>
      <c r="C118">
        <v>34701242</v>
      </c>
      <c r="D118">
        <v>31443668</v>
      </c>
      <c r="E118">
        <v>17</v>
      </c>
      <c r="F118">
        <v>1</v>
      </c>
      <c r="G118">
        <v>1</v>
      </c>
      <c r="H118">
        <v>3</v>
      </c>
      <c r="I118" t="s">
        <v>321</v>
      </c>
      <c r="J118" t="s">
        <v>3</v>
      </c>
      <c r="K118" t="s">
        <v>322</v>
      </c>
      <c r="L118">
        <v>1374</v>
      </c>
      <c r="N118">
        <v>1013</v>
      </c>
      <c r="O118" t="s">
        <v>323</v>
      </c>
      <c r="P118" t="s">
        <v>323</v>
      </c>
      <c r="Q118">
        <v>1</v>
      </c>
      <c r="X118">
        <v>1</v>
      </c>
      <c r="Y118">
        <v>1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</v>
      </c>
      <c r="AH118">
        <v>3</v>
      </c>
      <c r="AI118">
        <v>-1</v>
      </c>
      <c r="AJ118" t="s">
        <v>3</v>
      </c>
      <c r="AK118">
        <v>4</v>
      </c>
      <c r="AL118">
        <v>-1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1</v>
      </c>
    </row>
    <row r="119" spans="1:44" x14ac:dyDescent="0.2">
      <c r="A119">
        <f>ROW(Source!A44)</f>
        <v>44</v>
      </c>
      <c r="B119">
        <v>34701255</v>
      </c>
      <c r="C119">
        <v>34701252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245</v>
      </c>
      <c r="J119" t="s">
        <v>3</v>
      </c>
      <c r="K119" t="s">
        <v>246</v>
      </c>
      <c r="L119">
        <v>1191</v>
      </c>
      <c r="N119">
        <v>1013</v>
      </c>
      <c r="O119" t="s">
        <v>247</v>
      </c>
      <c r="P119" t="s">
        <v>247</v>
      </c>
      <c r="Q119">
        <v>1</v>
      </c>
      <c r="X119">
        <v>7.6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2</v>
      </c>
      <c r="AF119" t="s">
        <v>3</v>
      </c>
      <c r="AG119">
        <v>7.6</v>
      </c>
      <c r="AH119">
        <v>2</v>
      </c>
      <c r="AI119">
        <v>34701253</v>
      </c>
      <c r="AJ119">
        <v>67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ROW(Source!A44)</f>
        <v>44</v>
      </c>
      <c r="B120">
        <v>34701256</v>
      </c>
      <c r="C120">
        <v>34701252</v>
      </c>
      <c r="D120">
        <v>31525947</v>
      </c>
      <c r="E120">
        <v>1</v>
      </c>
      <c r="F120">
        <v>1</v>
      </c>
      <c r="G120">
        <v>1</v>
      </c>
      <c r="H120">
        <v>2</v>
      </c>
      <c r="I120" t="s">
        <v>282</v>
      </c>
      <c r="J120" t="s">
        <v>283</v>
      </c>
      <c r="K120" t="s">
        <v>284</v>
      </c>
      <c r="L120">
        <v>1368</v>
      </c>
      <c r="N120">
        <v>1011</v>
      </c>
      <c r="O120" t="s">
        <v>251</v>
      </c>
      <c r="P120" t="s">
        <v>251</v>
      </c>
      <c r="Q120">
        <v>1</v>
      </c>
      <c r="X120">
        <v>7.6</v>
      </c>
      <c r="Y120">
        <v>0</v>
      </c>
      <c r="Z120">
        <v>59.47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7.6</v>
      </c>
      <c r="AH120">
        <v>2</v>
      </c>
      <c r="AI120">
        <v>34701254</v>
      </c>
      <c r="AJ120">
        <v>68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ROW(Source!A45)</f>
        <v>45</v>
      </c>
      <c r="B121">
        <v>34701255</v>
      </c>
      <c r="C121">
        <v>34701252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245</v>
      </c>
      <c r="J121" t="s">
        <v>3</v>
      </c>
      <c r="K121" t="s">
        <v>246</v>
      </c>
      <c r="L121">
        <v>1191</v>
      </c>
      <c r="N121">
        <v>1013</v>
      </c>
      <c r="O121" t="s">
        <v>247</v>
      </c>
      <c r="P121" t="s">
        <v>247</v>
      </c>
      <c r="Q121">
        <v>1</v>
      </c>
      <c r="X121">
        <v>7.6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7.6</v>
      </c>
      <c r="AH121">
        <v>2</v>
      </c>
      <c r="AI121">
        <v>34701253</v>
      </c>
      <c r="AJ121">
        <v>69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ROW(Source!A45)</f>
        <v>45</v>
      </c>
      <c r="B122">
        <v>34701256</v>
      </c>
      <c r="C122">
        <v>34701252</v>
      </c>
      <c r="D122">
        <v>31525947</v>
      </c>
      <c r="E122">
        <v>1</v>
      </c>
      <c r="F122">
        <v>1</v>
      </c>
      <c r="G122">
        <v>1</v>
      </c>
      <c r="H122">
        <v>2</v>
      </c>
      <c r="I122" t="s">
        <v>282</v>
      </c>
      <c r="J122" t="s">
        <v>283</v>
      </c>
      <c r="K122" t="s">
        <v>284</v>
      </c>
      <c r="L122">
        <v>1368</v>
      </c>
      <c r="N122">
        <v>1011</v>
      </c>
      <c r="O122" t="s">
        <v>251</v>
      </c>
      <c r="P122" t="s">
        <v>251</v>
      </c>
      <c r="Q122">
        <v>1</v>
      </c>
      <c r="X122">
        <v>7.6</v>
      </c>
      <c r="Y122">
        <v>0</v>
      </c>
      <c r="Z122">
        <v>59.47</v>
      </c>
      <c r="AA122">
        <v>11.6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7.6</v>
      </c>
      <c r="AH122">
        <v>2</v>
      </c>
      <c r="AI122">
        <v>34701254</v>
      </c>
      <c r="AJ122">
        <v>70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2019-01-29T12:51:59Z</dcterms:created>
  <dcterms:modified xsi:type="dcterms:W3CDTF">2019-02-25T12:55:15Z</dcterms:modified>
</cp:coreProperties>
</file>