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'1.Смета.или.Акт'!$A$1:$K$146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42" i="6"/>
  <c r="BY142" i="6"/>
  <c r="BZ139" i="6"/>
  <c r="BY139" i="6"/>
  <c r="BZ133" i="6"/>
  <c r="BY133" i="6"/>
  <c r="BZ130" i="6"/>
  <c r="BY130" i="6"/>
  <c r="J116" i="6"/>
  <c r="J115" i="6"/>
  <c r="J112" i="6"/>
  <c r="J111" i="6"/>
  <c r="J40" i="6"/>
  <c r="J39" i="6"/>
  <c r="I39" i="6"/>
  <c r="FV107" i="6"/>
  <c r="FU107" i="6"/>
  <c r="FT107" i="6"/>
  <c r="FS107" i="6"/>
  <c r="FQ107" i="6"/>
  <c r="H122" i="6" s="1"/>
  <c r="FP107" i="6"/>
  <c r="H121" i="6" s="1"/>
  <c r="FN107" i="6"/>
  <c r="FL107" i="6"/>
  <c r="H116" i="6" s="1"/>
  <c r="FK107" i="6"/>
  <c r="H115" i="6" s="1"/>
  <c r="FJ107" i="6"/>
  <c r="FI107" i="6"/>
  <c r="FH107" i="6"/>
  <c r="FG107" i="6"/>
  <c r="FF107" i="6"/>
  <c r="FD107" i="6"/>
  <c r="FA107" i="6"/>
  <c r="EY107" i="6"/>
  <c r="EX107" i="6"/>
  <c r="H112" i="6" s="1"/>
  <c r="EW107" i="6"/>
  <c r="H111" i="6" s="1"/>
  <c r="EU107" i="6"/>
  <c r="ET107" i="6"/>
  <c r="DY107" i="6"/>
  <c r="DX107" i="6"/>
  <c r="DW107" i="6"/>
  <c r="DO107" i="6"/>
  <c r="DN107" i="6"/>
  <c r="DM107" i="6"/>
  <c r="DL107" i="6"/>
  <c r="DD107" i="6"/>
  <c r="DB107" i="6"/>
  <c r="DA107" i="6"/>
  <c r="CZ107" i="6"/>
  <c r="CX107" i="6"/>
  <c r="CW107" i="6"/>
  <c r="AC107" i="6"/>
  <c r="BC45" i="1"/>
  <c r="ES45" i="1"/>
  <c r="AL45" i="1"/>
  <c r="I45" i="1"/>
  <c r="GX104" i="6" s="1"/>
  <c r="I44" i="1"/>
  <c r="DW45" i="1"/>
  <c r="G45" i="1"/>
  <c r="F45" i="1"/>
  <c r="BC43" i="1"/>
  <c r="ES43" i="1"/>
  <c r="AL43" i="1"/>
  <c r="I43" i="1"/>
  <c r="GX101" i="6" s="1"/>
  <c r="I42" i="1"/>
  <c r="DW43" i="1"/>
  <c r="G43" i="1"/>
  <c r="F43" i="1"/>
  <c r="BC41" i="1"/>
  <c r="ES41" i="1"/>
  <c r="AL41" i="1"/>
  <c r="I41" i="1"/>
  <c r="GX98" i="6" s="1"/>
  <c r="I40" i="1"/>
  <c r="DW41" i="1"/>
  <c r="G41" i="1"/>
  <c r="F41" i="1"/>
  <c r="BC39" i="1"/>
  <c r="ES39" i="1"/>
  <c r="AL39" i="1"/>
  <c r="I39" i="1"/>
  <c r="GX95" i="6" s="1"/>
  <c r="I38" i="1"/>
  <c r="DW39" i="1"/>
  <c r="G39" i="1"/>
  <c r="F39" i="1"/>
  <c r="BC37" i="1"/>
  <c r="ES37" i="1"/>
  <c r="AL37" i="1"/>
  <c r="I37" i="1"/>
  <c r="GX92" i="6" s="1"/>
  <c r="I36" i="1"/>
  <c r="DW37" i="1"/>
  <c r="G37" i="1"/>
  <c r="F37" i="1"/>
  <c r="EW35" i="1"/>
  <c r="AQ35" i="1"/>
  <c r="BA35" i="1"/>
  <c r="EV35" i="1"/>
  <c r="ER35" i="1" s="1"/>
  <c r="AO35" i="1"/>
  <c r="AK35" i="1" s="1"/>
  <c r="F86" i="6" s="1"/>
  <c r="I35" i="1"/>
  <c r="I34" i="1"/>
  <c r="DW35" i="1"/>
  <c r="EW33" i="1"/>
  <c r="AQ33" i="1"/>
  <c r="BA33" i="1"/>
  <c r="EV33" i="1"/>
  <c r="ER33" i="1" s="1"/>
  <c r="AO33" i="1"/>
  <c r="AK33" i="1" s="1"/>
  <c r="F80" i="6" s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5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6" i="6" s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H119" i="6"/>
  <c r="GW104" i="6"/>
  <c r="GW101" i="6"/>
  <c r="GW98" i="6"/>
  <c r="GW95" i="6"/>
  <c r="GW92" i="6"/>
  <c r="AK31" i="1"/>
  <c r="F71" i="6" s="1"/>
  <c r="ER31" i="1"/>
  <c r="GX75" i="6"/>
  <c r="GX66" i="6"/>
  <c r="AK29" i="1"/>
  <c r="F62" i="6" s="1"/>
  <c r="ER29" i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AG24" i="1"/>
  <c r="CU24" i="1" s="1"/>
  <c r="T24" i="1" s="1"/>
  <c r="AH24" i="1"/>
  <c r="AI24" i="1"/>
  <c r="AJ24" i="1"/>
  <c r="CS24" i="1"/>
  <c r="R24" i="1" s="1"/>
  <c r="GK24" i="1" s="1"/>
  <c r="CT24" i="1"/>
  <c r="S24" i="1" s="1"/>
  <c r="CV24" i="1"/>
  <c r="U24" i="1" s="1"/>
  <c r="CW24" i="1"/>
  <c r="V24" i="1" s="1"/>
  <c r="CX24" i="1"/>
  <c r="W24" i="1" s="1"/>
  <c r="FR24" i="1"/>
  <c r="GL24" i="1"/>
  <c r="GN24" i="1"/>
  <c r="GP24" i="1"/>
  <c r="GV24" i="1"/>
  <c r="GX24" i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N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CQ27" i="1" s="1"/>
  <c r="P27" i="1" s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CQ29" i="1" s="1"/>
  <c r="P29" i="1" s="1"/>
  <c r="U66" i="6" s="1"/>
  <c r="K66" i="6" s="1"/>
  <c r="AE29" i="1"/>
  <c r="CS29" i="1" s="1"/>
  <c r="R29" i="1" s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N29" i="1"/>
  <c r="GP29" i="1"/>
  <c r="GV29" i="1"/>
  <c r="GX29" i="1" s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O32" i="1"/>
  <c r="GV32" i="1"/>
  <c r="GX32" i="1" s="1"/>
  <c r="C33" i="1"/>
  <c r="D33" i="1"/>
  <c r="AC33" i="1"/>
  <c r="CQ33" i="1" s="1"/>
  <c r="P33" i="1" s="1"/>
  <c r="AE33" i="1"/>
  <c r="AD33" i="1" s="1"/>
  <c r="CR33" i="1" s="1"/>
  <c r="Q33" i="1" s="1"/>
  <c r="AF33" i="1"/>
  <c r="AG33" i="1"/>
  <c r="CU33" i="1" s="1"/>
  <c r="T33" i="1" s="1"/>
  <c r="AH33" i="1"/>
  <c r="H84" i="6" s="1"/>
  <c r="AI33" i="1"/>
  <c r="CW33" i="1" s="1"/>
  <c r="V33" i="1" s="1"/>
  <c r="AJ33" i="1"/>
  <c r="CX33" i="1"/>
  <c r="W33" i="1" s="1"/>
  <c r="FR33" i="1"/>
  <c r="GL33" i="1"/>
  <c r="GN33" i="1"/>
  <c r="GO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O34" i="1"/>
  <c r="GV34" i="1"/>
  <c r="GX34" i="1" s="1"/>
  <c r="C35" i="1"/>
  <c r="D35" i="1"/>
  <c r="AC35" i="1"/>
  <c r="CQ35" i="1" s="1"/>
  <c r="P35" i="1" s="1"/>
  <c r="AE35" i="1"/>
  <c r="AD35" i="1" s="1"/>
  <c r="CR35" i="1" s="1"/>
  <c r="Q35" i="1" s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O35" i="1"/>
  <c r="GV35" i="1"/>
  <c r="GX35" i="1" s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AC37" i="1"/>
  <c r="AE37" i="1"/>
  <c r="AD37" i="1" s="1"/>
  <c r="CR37" i="1" s="1"/>
  <c r="Q37" i="1" s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W37" i="1" s="1"/>
  <c r="FR37" i="1"/>
  <c r="GL37" i="1"/>
  <c r="GO37" i="1"/>
  <c r="GP37" i="1"/>
  <c r="GV37" i="1"/>
  <c r="GX37" i="1" s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AC39" i="1"/>
  <c r="AE39" i="1"/>
  <c r="AD39" i="1" s="1"/>
  <c r="CR39" i="1" s="1"/>
  <c r="Q39" i="1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U39" i="1" s="1"/>
  <c r="CX39" i="1"/>
  <c r="W39" i="1" s="1"/>
  <c r="FR39" i="1"/>
  <c r="GL39" i="1"/>
  <c r="GO39" i="1"/>
  <c r="GP39" i="1"/>
  <c r="GV39" i="1"/>
  <c r="GX39" i="1" s="1"/>
  <c r="AC40" i="1"/>
  <c r="CQ40" i="1" s="1"/>
  <c r="P40" i="1" s="1"/>
  <c r="AE40" i="1"/>
  <c r="AD40" i="1" s="1"/>
  <c r="CR40" i="1" s="1"/>
  <c r="Q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O40" i="1"/>
  <c r="GP40" i="1"/>
  <c r="GV40" i="1"/>
  <c r="GX40" i="1" s="1"/>
  <c r="AC41" i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 s="1"/>
  <c r="AC42" i="1"/>
  <c r="CQ42" i="1" s="1"/>
  <c r="P42" i="1" s="1"/>
  <c r="AE42" i="1"/>
  <c r="AD42" i="1" s="1"/>
  <c r="AF42" i="1"/>
  <c r="AG42" i="1"/>
  <c r="CU42" i="1" s="1"/>
  <c r="T42" i="1" s="1"/>
  <c r="AH42" i="1"/>
  <c r="AI42" i="1"/>
  <c r="AJ42" i="1"/>
  <c r="CX42" i="1" s="1"/>
  <c r="W42" i="1" s="1"/>
  <c r="CR42" i="1"/>
  <c r="Q42" i="1" s="1"/>
  <c r="CS42" i="1"/>
  <c r="R42" i="1" s="1"/>
  <c r="GK42" i="1" s="1"/>
  <c r="CT42" i="1"/>
  <c r="S42" i="1" s="1"/>
  <c r="CV42" i="1"/>
  <c r="U42" i="1" s="1"/>
  <c r="CW42" i="1"/>
  <c r="V42" i="1" s="1"/>
  <c r="FR42" i="1"/>
  <c r="GL42" i="1"/>
  <c r="GO42" i="1"/>
  <c r="GP42" i="1"/>
  <c r="GV42" i="1"/>
  <c r="GX42" i="1"/>
  <c r="AC43" i="1"/>
  <c r="CQ43" i="1" s="1"/>
  <c r="P43" i="1" s="1"/>
  <c r="U101" i="6" s="1"/>
  <c r="AD43" i="1"/>
  <c r="CR43" i="1" s="1"/>
  <c r="Q43" i="1" s="1"/>
  <c r="AE43" i="1"/>
  <c r="AF43" i="1"/>
  <c r="AG43" i="1"/>
  <c r="AH43" i="1"/>
  <c r="CV43" i="1" s="1"/>
  <c r="U43" i="1" s="1"/>
  <c r="AI43" i="1"/>
  <c r="AJ43" i="1"/>
  <c r="CS43" i="1"/>
  <c r="R43" i="1" s="1"/>
  <c r="GK43" i="1" s="1"/>
  <c r="CT43" i="1"/>
  <c r="S43" i="1" s="1"/>
  <c r="CU43" i="1"/>
  <c r="T43" i="1" s="1"/>
  <c r="CW43" i="1"/>
  <c r="V43" i="1" s="1"/>
  <c r="CX43" i="1"/>
  <c r="W43" i="1" s="1"/>
  <c r="FR43" i="1"/>
  <c r="GL43" i="1"/>
  <c r="GO43" i="1"/>
  <c r="GP43" i="1"/>
  <c r="GV43" i="1"/>
  <c r="GX43" i="1"/>
  <c r="AC44" i="1"/>
  <c r="AD44" i="1"/>
  <c r="AB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AC45" i="1"/>
  <c r="AD45" i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AC46" i="1"/>
  <c r="AD46" i="1"/>
  <c r="AB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AC47" i="1"/>
  <c r="AD47" i="1"/>
  <c r="AB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S47" i="1"/>
  <c r="R47" i="1" s="1"/>
  <c r="GK47" i="1" s="1"/>
  <c r="CU47" i="1"/>
  <c r="T47" i="1" s="1"/>
  <c r="CW47" i="1"/>
  <c r="V47" i="1" s="1"/>
  <c r="FR47" i="1"/>
  <c r="GL47" i="1"/>
  <c r="GO47" i="1"/>
  <c r="GP47" i="1"/>
  <c r="GV47" i="1"/>
  <c r="GX47" i="1"/>
  <c r="B49" i="1"/>
  <c r="B22" i="1" s="1"/>
  <c r="C49" i="1"/>
  <c r="C22" i="1" s="1"/>
  <c r="D49" i="1"/>
  <c r="D22" i="1" s="1"/>
  <c r="F49" i="1"/>
  <c r="F22" i="1" s="1"/>
  <c r="G49" i="1"/>
  <c r="G22" i="1" s="1"/>
  <c r="BX49" i="1"/>
  <c r="BX22" i="1" s="1"/>
  <c r="CK49" i="1"/>
  <c r="CK22" i="1" s="1"/>
  <c r="CL49" i="1"/>
  <c r="CL22" i="1" s="1"/>
  <c r="FP49" i="1"/>
  <c r="FP22" i="1" s="1"/>
  <c r="GC49" i="1"/>
  <c r="GC22" i="1" s="1"/>
  <c r="GD49" i="1"/>
  <c r="GD22" i="1" s="1"/>
  <c r="B78" i="1"/>
  <c r="B18" i="1" s="1"/>
  <c r="C78" i="1"/>
  <c r="C18" i="1" s="1"/>
  <c r="D78" i="1"/>
  <c r="D18" i="1" s="1"/>
  <c r="F78" i="1"/>
  <c r="F18" i="1" s="1"/>
  <c r="G78" i="1"/>
  <c r="G18" i="1" s="1"/>
  <c r="CQ45" i="1" l="1"/>
  <c r="P45" i="1" s="1"/>
  <c r="U104" i="6" s="1"/>
  <c r="T104" i="6"/>
  <c r="H104" i="6"/>
  <c r="AB45" i="1"/>
  <c r="S103" i="6"/>
  <c r="J103" i="6" s="1"/>
  <c r="K101" i="6"/>
  <c r="AB43" i="1"/>
  <c r="T101" i="6"/>
  <c r="H101" i="6"/>
  <c r="CP43" i="1"/>
  <c r="O43" i="1" s="1"/>
  <c r="CP42" i="1"/>
  <c r="O42" i="1" s="1"/>
  <c r="T98" i="6"/>
  <c r="H98" i="6"/>
  <c r="CQ39" i="1"/>
  <c r="P39" i="1" s="1"/>
  <c r="U95" i="6" s="1"/>
  <c r="T95" i="6"/>
  <c r="H95" i="6"/>
  <c r="CQ37" i="1"/>
  <c r="P37" i="1" s="1"/>
  <c r="U92" i="6" s="1"/>
  <c r="T92" i="6"/>
  <c r="H92" i="6"/>
  <c r="CV35" i="1"/>
  <c r="U35" i="1" s="1"/>
  <c r="I90" i="6" s="1"/>
  <c r="CT35" i="1"/>
  <c r="S35" i="1" s="1"/>
  <c r="U87" i="6" s="1"/>
  <c r="T88" i="6"/>
  <c r="T89" i="6"/>
  <c r="H88" i="6"/>
  <c r="T87" i="6"/>
  <c r="H89" i="6"/>
  <c r="H87" i="6"/>
  <c r="CV33" i="1"/>
  <c r="U33" i="1" s="1"/>
  <c r="I84" i="6" s="1"/>
  <c r="CT33" i="1"/>
  <c r="S33" i="1" s="1"/>
  <c r="U81" i="6" s="1"/>
  <c r="T82" i="6"/>
  <c r="H81" i="6"/>
  <c r="T83" i="6"/>
  <c r="H82" i="6"/>
  <c r="T81" i="6"/>
  <c r="H83" i="6"/>
  <c r="GB49" i="1"/>
  <c r="GB22" i="1" s="1"/>
  <c r="CV31" i="1"/>
  <c r="U31" i="1" s="1"/>
  <c r="I78" i="6" s="1"/>
  <c r="H78" i="6"/>
  <c r="FQ49" i="1"/>
  <c r="FQ22" i="1" s="1"/>
  <c r="CQ31" i="1"/>
  <c r="P31" i="1" s="1"/>
  <c r="U75" i="6" s="1"/>
  <c r="K75" i="6" s="1"/>
  <c r="H75" i="6"/>
  <c r="T75" i="6"/>
  <c r="CT31" i="1"/>
  <c r="S31" i="1" s="1"/>
  <c r="U72" i="6" s="1"/>
  <c r="T72" i="6"/>
  <c r="T76" i="6"/>
  <c r="H72" i="6"/>
  <c r="T77" i="6"/>
  <c r="H76" i="6"/>
  <c r="H77" i="6"/>
  <c r="AD31" i="1"/>
  <c r="CR31" i="1" s="1"/>
  <c r="Q31" i="1" s="1"/>
  <c r="GM74" i="6"/>
  <c r="I74" i="6" s="1"/>
  <c r="H74" i="6"/>
  <c r="BY49" i="1"/>
  <c r="BY22" i="1" s="1"/>
  <c r="H66" i="6"/>
  <c r="T66" i="6"/>
  <c r="CT29" i="1"/>
  <c r="S29" i="1" s="1"/>
  <c r="U63" i="6" s="1"/>
  <c r="T63" i="6"/>
  <c r="T67" i="6"/>
  <c r="H63" i="6"/>
  <c r="T68" i="6"/>
  <c r="H67" i="6"/>
  <c r="H68" i="6"/>
  <c r="GK29" i="1"/>
  <c r="K65" i="6"/>
  <c r="GM65" i="6"/>
  <c r="I65" i="6" s="1"/>
  <c r="H65" i="6"/>
  <c r="CV29" i="1"/>
  <c r="U29" i="1" s="1"/>
  <c r="I69" i="6" s="1"/>
  <c r="H69" i="6"/>
  <c r="AD29" i="1"/>
  <c r="CR29" i="1" s="1"/>
  <c r="Q29" i="1" s="1"/>
  <c r="U64" i="6" s="1"/>
  <c r="K64" i="6" s="1"/>
  <c r="CJ49" i="1"/>
  <c r="CJ22" i="1" s="1"/>
  <c r="FR49" i="1"/>
  <c r="FR22" i="1" s="1"/>
  <c r="AD27" i="1"/>
  <c r="T56" i="6" s="1"/>
  <c r="H57" i="6"/>
  <c r="GM57" i="6"/>
  <c r="I57" i="6" s="1"/>
  <c r="CV27" i="1"/>
  <c r="U27" i="1" s="1"/>
  <c r="I60" i="6" s="1"/>
  <c r="H60" i="6"/>
  <c r="CT27" i="1"/>
  <c r="S27" i="1" s="1"/>
  <c r="U55" i="6" s="1"/>
  <c r="T55" i="6"/>
  <c r="T58" i="6"/>
  <c r="H55" i="6"/>
  <c r="H59" i="6"/>
  <c r="T59" i="6"/>
  <c r="H58" i="6"/>
  <c r="CR27" i="1"/>
  <c r="Q27" i="1" s="1"/>
  <c r="U56" i="6" s="1"/>
  <c r="K56" i="6" s="1"/>
  <c r="CS27" i="1"/>
  <c r="R27" i="1" s="1"/>
  <c r="BZ49" i="1"/>
  <c r="BZ22" i="1" s="1"/>
  <c r="AD25" i="1"/>
  <c r="T48" i="6" s="1"/>
  <c r="GM49" i="6"/>
  <c r="I49" i="6" s="1"/>
  <c r="H49" i="6"/>
  <c r="CV25" i="1"/>
  <c r="U25" i="1" s="1"/>
  <c r="I52" i="6" s="1"/>
  <c r="H52" i="6"/>
  <c r="CT25" i="1"/>
  <c r="S25" i="1" s="1"/>
  <c r="U47" i="6" s="1"/>
  <c r="T47" i="6"/>
  <c r="H50" i="6"/>
  <c r="T50" i="6"/>
  <c r="H47" i="6"/>
  <c r="T51" i="6"/>
  <c r="H51" i="6"/>
  <c r="CR25" i="1"/>
  <c r="Q25" i="1" s="1"/>
  <c r="U48" i="6" s="1"/>
  <c r="K48" i="6" s="1"/>
  <c r="CS25" i="1"/>
  <c r="R25" i="1" s="1"/>
  <c r="CZ25" i="1" s="1"/>
  <c r="Y25" i="1" s="1"/>
  <c r="U51" i="6" s="1"/>
  <c r="K51" i="6" s="1"/>
  <c r="CY46" i="1"/>
  <c r="X46" i="1" s="1"/>
  <c r="CZ46" i="1"/>
  <c r="Y46" i="1" s="1"/>
  <c r="DY49" i="1"/>
  <c r="AJ49" i="1"/>
  <c r="EB49" i="1"/>
  <c r="CY44" i="1"/>
  <c r="X44" i="1" s="1"/>
  <c r="CZ44" i="1"/>
  <c r="Y44" i="1" s="1"/>
  <c r="AH49" i="1"/>
  <c r="AG49" i="1"/>
  <c r="CY43" i="1"/>
  <c r="X43" i="1" s="1"/>
  <c r="CZ43" i="1"/>
  <c r="Y43" i="1" s="1"/>
  <c r="GM43" i="1" s="1"/>
  <c r="AF49" i="1"/>
  <c r="CY42" i="1"/>
  <c r="X42" i="1" s="1"/>
  <c r="CZ42" i="1"/>
  <c r="Y42" i="1" s="1"/>
  <c r="CY47" i="1"/>
  <c r="X47" i="1" s="1"/>
  <c r="CZ47" i="1"/>
  <c r="Y47" i="1" s="1"/>
  <c r="CY45" i="1"/>
  <c r="X45" i="1" s="1"/>
  <c r="CZ45" i="1"/>
  <c r="Y45" i="1" s="1"/>
  <c r="EA49" i="1"/>
  <c r="AI49" i="1"/>
  <c r="CR47" i="1"/>
  <c r="Q47" i="1" s="1"/>
  <c r="CP47" i="1" s="1"/>
  <c r="O47" i="1" s="1"/>
  <c r="CR46" i="1"/>
  <c r="Q46" i="1" s="1"/>
  <c r="CP46" i="1" s="1"/>
  <c r="O46" i="1" s="1"/>
  <c r="CR45" i="1"/>
  <c r="Q45" i="1" s="1"/>
  <c r="CP45" i="1" s="1"/>
  <c r="O45" i="1" s="1"/>
  <c r="CR44" i="1"/>
  <c r="Q44" i="1" s="1"/>
  <c r="CP44" i="1" s="1"/>
  <c r="O44" i="1" s="1"/>
  <c r="AB42" i="1"/>
  <c r="CP40" i="1"/>
  <c r="O40" i="1" s="1"/>
  <c r="CP36" i="1"/>
  <c r="O36" i="1" s="1"/>
  <c r="EU49" i="1"/>
  <c r="BC49" i="1"/>
  <c r="CY34" i="1"/>
  <c r="X34" i="1" s="1"/>
  <c r="CZ34" i="1"/>
  <c r="Y34" i="1" s="1"/>
  <c r="CY30" i="1"/>
  <c r="X30" i="1" s="1"/>
  <c r="CZ30" i="1"/>
  <c r="Y30" i="1" s="1"/>
  <c r="ET49" i="1"/>
  <c r="BB49" i="1"/>
  <c r="CQ41" i="1"/>
  <c r="P41" i="1" s="1"/>
  <c r="U98" i="6" s="1"/>
  <c r="AB41" i="1"/>
  <c r="CP38" i="1"/>
  <c r="O38" i="1" s="1"/>
  <c r="EG49" i="1"/>
  <c r="AO49" i="1"/>
  <c r="CP39" i="1"/>
  <c r="O39" i="1" s="1"/>
  <c r="CY32" i="1"/>
  <c r="X32" i="1" s="1"/>
  <c r="CZ32" i="1"/>
  <c r="Y32" i="1" s="1"/>
  <c r="CZ28" i="1"/>
  <c r="Y28" i="1" s="1"/>
  <c r="CY28" i="1"/>
  <c r="X28" i="1" s="1"/>
  <c r="CZ26" i="1"/>
  <c r="Y26" i="1" s="1"/>
  <c r="CY26" i="1"/>
  <c r="X26" i="1" s="1"/>
  <c r="CS41" i="1"/>
  <c r="R41" i="1" s="1"/>
  <c r="GK41" i="1" s="1"/>
  <c r="CS40" i="1"/>
  <c r="R40" i="1" s="1"/>
  <c r="GK40" i="1" s="1"/>
  <c r="AB40" i="1"/>
  <c r="CS39" i="1"/>
  <c r="R39" i="1" s="1"/>
  <c r="GK39" i="1" s="1"/>
  <c r="AB39" i="1"/>
  <c r="CS38" i="1"/>
  <c r="R38" i="1" s="1"/>
  <c r="GK38" i="1" s="1"/>
  <c r="AB38" i="1"/>
  <c r="CS37" i="1"/>
  <c r="R37" i="1" s="1"/>
  <c r="GK37" i="1" s="1"/>
  <c r="AB37" i="1"/>
  <c r="CS36" i="1"/>
  <c r="R36" i="1" s="1"/>
  <c r="CZ36" i="1" s="1"/>
  <c r="Y36" i="1" s="1"/>
  <c r="AB36" i="1"/>
  <c r="CS35" i="1"/>
  <c r="R35" i="1" s="1"/>
  <c r="GK35" i="1" s="1"/>
  <c r="AB35" i="1"/>
  <c r="H86" i="6" s="1"/>
  <c r="CQ34" i="1"/>
  <c r="P34" i="1" s="1"/>
  <c r="AD34" i="1"/>
  <c r="CR34" i="1" s="1"/>
  <c r="Q34" i="1" s="1"/>
  <c r="CS33" i="1"/>
  <c r="R33" i="1" s="1"/>
  <c r="GK33" i="1" s="1"/>
  <c r="AB33" i="1"/>
  <c r="H80" i="6" s="1"/>
  <c r="CQ32" i="1"/>
  <c r="P32" i="1" s="1"/>
  <c r="AD32" i="1"/>
  <c r="CR32" i="1" s="1"/>
  <c r="Q32" i="1" s="1"/>
  <c r="CS31" i="1"/>
  <c r="R31" i="1" s="1"/>
  <c r="AB31" i="1"/>
  <c r="H71" i="6" s="1"/>
  <c r="CQ30" i="1"/>
  <c r="P30" i="1" s="1"/>
  <c r="AD30" i="1"/>
  <c r="CR30" i="1" s="1"/>
  <c r="Q30" i="1" s="1"/>
  <c r="CP29" i="1"/>
  <c r="O29" i="1" s="1"/>
  <c r="CP28" i="1"/>
  <c r="O28" i="1" s="1"/>
  <c r="CP26" i="1"/>
  <c r="O26" i="1" s="1"/>
  <c r="CZ24" i="1"/>
  <c r="Y24" i="1" s="1"/>
  <c r="CY24" i="1"/>
  <c r="X24" i="1" s="1"/>
  <c r="AB24" i="1"/>
  <c r="CQ24" i="1"/>
  <c r="P24" i="1" s="1"/>
  <c r="AB28" i="1"/>
  <c r="AB26" i="1"/>
  <c r="ES49" i="1" l="1"/>
  <c r="AB27" i="1"/>
  <c r="H54" i="6" s="1"/>
  <c r="R106" i="6"/>
  <c r="HB104" i="6"/>
  <c r="GQ104" i="6"/>
  <c r="I104" i="6"/>
  <c r="GP104" i="6"/>
  <c r="GN104" i="6"/>
  <c r="GS104" i="6"/>
  <c r="GJ104" i="6"/>
  <c r="S106" i="6"/>
  <c r="J106" i="6" s="1"/>
  <c r="K104" i="6"/>
  <c r="AD49" i="1"/>
  <c r="GM42" i="1"/>
  <c r="R103" i="6"/>
  <c r="HB101" i="6"/>
  <c r="GQ101" i="6"/>
  <c r="I101" i="6"/>
  <c r="GP101" i="6"/>
  <c r="GN101" i="6"/>
  <c r="GS101" i="6"/>
  <c r="GJ101" i="6"/>
  <c r="CZ40" i="1"/>
  <c r="Y40" i="1" s="1"/>
  <c r="GN42" i="1"/>
  <c r="GN43" i="1"/>
  <c r="S100" i="6"/>
  <c r="J100" i="6" s="1"/>
  <c r="K98" i="6"/>
  <c r="R100" i="6"/>
  <c r="HB98" i="6"/>
  <c r="GQ98" i="6"/>
  <c r="I98" i="6"/>
  <c r="GP98" i="6"/>
  <c r="GN98" i="6"/>
  <c r="GS98" i="6"/>
  <c r="GJ98" i="6"/>
  <c r="CP35" i="1"/>
  <c r="O35" i="1" s="1"/>
  <c r="CP33" i="1"/>
  <c r="O33" i="1" s="1"/>
  <c r="CZ38" i="1"/>
  <c r="Y38" i="1" s="1"/>
  <c r="CP37" i="1"/>
  <c r="O37" i="1" s="1"/>
  <c r="R97" i="6"/>
  <c r="HB95" i="6"/>
  <c r="GQ95" i="6"/>
  <c r="I95" i="6"/>
  <c r="GP95" i="6"/>
  <c r="GN95" i="6"/>
  <c r="GS95" i="6"/>
  <c r="GJ95" i="6"/>
  <c r="S97" i="6"/>
  <c r="J97" i="6" s="1"/>
  <c r="K95" i="6"/>
  <c r="CY38" i="1"/>
  <c r="X38" i="1" s="1"/>
  <c r="CP25" i="1"/>
  <c r="O25" i="1" s="1"/>
  <c r="R94" i="6"/>
  <c r="HB92" i="6"/>
  <c r="GQ92" i="6"/>
  <c r="I92" i="6"/>
  <c r="GJ92" i="6"/>
  <c r="GP92" i="6"/>
  <c r="GS92" i="6"/>
  <c r="GN92" i="6"/>
  <c r="S94" i="6"/>
  <c r="J94" i="6" s="1"/>
  <c r="K92" i="6"/>
  <c r="CY37" i="1"/>
  <c r="X37" i="1" s="1"/>
  <c r="DX49" i="1"/>
  <c r="DK49" i="1" s="1"/>
  <c r="EH49" i="1"/>
  <c r="AB25" i="1"/>
  <c r="H46" i="6" s="1"/>
  <c r="GZ89" i="6"/>
  <c r="I89" i="6"/>
  <c r="HE89" i="6"/>
  <c r="I88" i="6"/>
  <c r="HE88" i="6"/>
  <c r="GY88" i="6"/>
  <c r="AB29" i="1"/>
  <c r="H62" i="6" s="1"/>
  <c r="H48" i="6"/>
  <c r="H73" i="6"/>
  <c r="R91" i="6"/>
  <c r="GJ87" i="6"/>
  <c r="I87" i="6"/>
  <c r="HE87" i="6"/>
  <c r="GK87" i="6"/>
  <c r="K87" i="6"/>
  <c r="T73" i="6"/>
  <c r="R79" i="6" s="1"/>
  <c r="U73" i="6"/>
  <c r="K73" i="6" s="1"/>
  <c r="CP31" i="1"/>
  <c r="O31" i="1" s="1"/>
  <c r="R85" i="6"/>
  <c r="GJ81" i="6"/>
  <c r="I81" i="6"/>
  <c r="GK81" i="6"/>
  <c r="HE81" i="6"/>
  <c r="I82" i="6"/>
  <c r="GY82" i="6"/>
  <c r="HE82" i="6"/>
  <c r="K81" i="6"/>
  <c r="GZ83" i="6"/>
  <c r="I83" i="6"/>
  <c r="HE83" i="6"/>
  <c r="CY33" i="1"/>
  <c r="X33" i="1" s="1"/>
  <c r="U82" i="6" s="1"/>
  <c r="K82" i="6" s="1"/>
  <c r="CP27" i="1"/>
  <c r="O27" i="1" s="1"/>
  <c r="CY27" i="1"/>
  <c r="X27" i="1" s="1"/>
  <c r="U58" i="6" s="1"/>
  <c r="K58" i="6" s="1"/>
  <c r="HC72" i="6"/>
  <c r="GK72" i="6"/>
  <c r="GJ72" i="6"/>
  <c r="I72" i="6"/>
  <c r="GZ77" i="6"/>
  <c r="I77" i="6"/>
  <c r="HC77" i="6"/>
  <c r="K72" i="6"/>
  <c r="H56" i="6"/>
  <c r="GN75" i="6"/>
  <c r="GS75" i="6"/>
  <c r="GJ75" i="6"/>
  <c r="HC75" i="6"/>
  <c r="GQ75" i="6"/>
  <c r="I75" i="6"/>
  <c r="GP75" i="6"/>
  <c r="CZ31" i="1"/>
  <c r="Y31" i="1" s="1"/>
  <c r="U77" i="6" s="1"/>
  <c r="K77" i="6" s="1"/>
  <c r="K74" i="6"/>
  <c r="CZ29" i="1"/>
  <c r="Y29" i="1" s="1"/>
  <c r="U68" i="6" s="1"/>
  <c r="K68" i="6" s="1"/>
  <c r="I76" i="6"/>
  <c r="HC76" i="6"/>
  <c r="GY76" i="6"/>
  <c r="GJ73" i="6"/>
  <c r="AP49" i="1"/>
  <c r="AP22" i="1" s="1"/>
  <c r="H64" i="6"/>
  <c r="T64" i="6"/>
  <c r="GJ64" i="6" s="1"/>
  <c r="HC63" i="6"/>
  <c r="I63" i="6"/>
  <c r="GK63" i="6"/>
  <c r="GJ63" i="6"/>
  <c r="GZ68" i="6"/>
  <c r="I68" i="6"/>
  <c r="HC68" i="6"/>
  <c r="K63" i="6"/>
  <c r="GN66" i="6"/>
  <c r="GS66" i="6"/>
  <c r="FE107" i="6" s="1"/>
  <c r="GJ66" i="6"/>
  <c r="GP66" i="6"/>
  <c r="FB107" i="6" s="1"/>
  <c r="HC66" i="6"/>
  <c r="FO107" i="6" s="1"/>
  <c r="GQ66" i="6"/>
  <c r="I66" i="6"/>
  <c r="CY29" i="1"/>
  <c r="X29" i="1" s="1"/>
  <c r="U67" i="6" s="1"/>
  <c r="K67" i="6" s="1"/>
  <c r="I67" i="6"/>
  <c r="HC67" i="6"/>
  <c r="GY67" i="6"/>
  <c r="EI49" i="1"/>
  <c r="FY49" i="1"/>
  <c r="EP49" i="1" s="1"/>
  <c r="DG107" i="6" s="1"/>
  <c r="GA49" i="1"/>
  <c r="ER49" i="1" s="1"/>
  <c r="DK107" i="6" s="1"/>
  <c r="AQ49" i="1"/>
  <c r="AQ22" i="1" s="1"/>
  <c r="HC64" i="6"/>
  <c r="BA49" i="1"/>
  <c r="F69" i="1" s="1"/>
  <c r="CG49" i="1"/>
  <c r="CG22" i="1" s="1"/>
  <c r="AL49" i="1"/>
  <c r="Y49" i="1" s="1"/>
  <c r="CI49" i="1"/>
  <c r="CI22" i="1" s="1"/>
  <c r="DZ49" i="1"/>
  <c r="DZ22" i="1" s="1"/>
  <c r="GK27" i="1"/>
  <c r="K57" i="6"/>
  <c r="I58" i="6"/>
  <c r="GY58" i="6"/>
  <c r="HC58" i="6"/>
  <c r="GZ59" i="6"/>
  <c r="I59" i="6"/>
  <c r="HC59" i="6"/>
  <c r="R61" i="6"/>
  <c r="HC55" i="6"/>
  <c r="GK55" i="6"/>
  <c r="I55" i="6"/>
  <c r="GJ55" i="6"/>
  <c r="K55" i="6"/>
  <c r="CZ27" i="1"/>
  <c r="Y27" i="1" s="1"/>
  <c r="HC56" i="6"/>
  <c r="GL56" i="6"/>
  <c r="GJ56" i="6"/>
  <c r="I56" i="6"/>
  <c r="GK25" i="1"/>
  <c r="K49" i="6"/>
  <c r="GZ51" i="6"/>
  <c r="I51" i="6"/>
  <c r="HC51" i="6"/>
  <c r="R53" i="6"/>
  <c r="HC47" i="6"/>
  <c r="GK47" i="6"/>
  <c r="GJ47" i="6"/>
  <c r="I47" i="6"/>
  <c r="K47" i="6"/>
  <c r="I50" i="6"/>
  <c r="HC50" i="6"/>
  <c r="GY50" i="6"/>
  <c r="CY25" i="1"/>
  <c r="X25" i="1" s="1"/>
  <c r="U50" i="6" s="1"/>
  <c r="K50" i="6" s="1"/>
  <c r="HC48" i="6"/>
  <c r="GL48" i="6"/>
  <c r="GJ48" i="6"/>
  <c r="I48" i="6"/>
  <c r="EH22" i="1"/>
  <c r="GN47" i="1"/>
  <c r="GM47" i="1"/>
  <c r="GN44" i="1"/>
  <c r="GM44" i="1"/>
  <c r="GN45" i="1"/>
  <c r="GM45" i="1"/>
  <c r="GN46" i="1"/>
  <c r="GM46" i="1"/>
  <c r="AD22" i="1"/>
  <c r="Q49" i="1"/>
  <c r="AB32" i="1"/>
  <c r="F58" i="1"/>
  <c r="G16" i="2" s="1"/>
  <c r="G18" i="2" s="1"/>
  <c r="CP24" i="1"/>
  <c r="O24" i="1" s="1"/>
  <c r="AC49" i="1"/>
  <c r="CP30" i="1"/>
  <c r="O30" i="1" s="1"/>
  <c r="CP32" i="1"/>
  <c r="O32" i="1" s="1"/>
  <c r="CP34" i="1"/>
  <c r="O34" i="1" s="1"/>
  <c r="GK36" i="1"/>
  <c r="AE49" i="1"/>
  <c r="EG22" i="1"/>
  <c r="EG78" i="1"/>
  <c r="P53" i="1"/>
  <c r="CZ33" i="1"/>
  <c r="Y33" i="1" s="1"/>
  <c r="GM38" i="1"/>
  <c r="GN38" i="1"/>
  <c r="BB22" i="1"/>
  <c r="F62" i="1"/>
  <c r="BB78" i="1"/>
  <c r="CY36" i="1"/>
  <c r="X36" i="1" s="1"/>
  <c r="CY40" i="1"/>
  <c r="X40" i="1" s="1"/>
  <c r="GM40" i="1" s="1"/>
  <c r="AB30" i="1"/>
  <c r="CZ35" i="1"/>
  <c r="Y35" i="1" s="1"/>
  <c r="CY39" i="1"/>
  <c r="X39" i="1" s="1"/>
  <c r="AH22" i="1"/>
  <c r="U49" i="1"/>
  <c r="AJ22" i="1"/>
  <c r="W49" i="1"/>
  <c r="AO22" i="1"/>
  <c r="F53" i="1"/>
  <c r="AO78" i="1"/>
  <c r="ES22" i="1"/>
  <c r="ES78" i="1"/>
  <c r="P69" i="1"/>
  <c r="ET22" i="1"/>
  <c r="ET78" i="1"/>
  <c r="P62" i="1"/>
  <c r="EU22" i="1"/>
  <c r="EU78" i="1"/>
  <c r="P65" i="1"/>
  <c r="CY35" i="1"/>
  <c r="X35" i="1" s="1"/>
  <c r="U88" i="6" s="1"/>
  <c r="K88" i="6" s="1"/>
  <c r="AG22" i="1"/>
  <c r="T49" i="1"/>
  <c r="DY22" i="1"/>
  <c r="DL49" i="1"/>
  <c r="GM28" i="1"/>
  <c r="GO28" i="1"/>
  <c r="GK31" i="1"/>
  <c r="DW49" i="1"/>
  <c r="BA22" i="1"/>
  <c r="BA78" i="1"/>
  <c r="CZ37" i="1"/>
  <c r="Y37" i="1" s="1"/>
  <c r="CP41" i="1"/>
  <c r="O41" i="1" s="1"/>
  <c r="DU49" i="1"/>
  <c r="BC22" i="1"/>
  <c r="BC78" i="1"/>
  <c r="F65" i="1"/>
  <c r="GA22" i="1"/>
  <c r="CY31" i="1"/>
  <c r="X31" i="1" s="1"/>
  <c r="EA22" i="1"/>
  <c r="DN49" i="1"/>
  <c r="CZ41" i="1"/>
  <c r="Y41" i="1" s="1"/>
  <c r="DV49" i="1"/>
  <c r="AF22" i="1"/>
  <c r="S49" i="1"/>
  <c r="GM26" i="1"/>
  <c r="GO26" i="1"/>
  <c r="AB34" i="1"/>
  <c r="CZ39" i="1"/>
  <c r="Y39" i="1" s="1"/>
  <c r="AI22" i="1"/>
  <c r="V49" i="1"/>
  <c r="CY41" i="1"/>
  <c r="X41" i="1" s="1"/>
  <c r="EB22" i="1"/>
  <c r="DO49" i="1"/>
  <c r="EV107" i="6" l="1"/>
  <c r="H109" i="6" s="1"/>
  <c r="FC107" i="6"/>
  <c r="EZ107" i="6"/>
  <c r="H113" i="6" s="1"/>
  <c r="H120" i="6"/>
  <c r="FR107" i="6"/>
  <c r="P59" i="1"/>
  <c r="DJ107" i="6"/>
  <c r="EH78" i="1"/>
  <c r="EH18" i="1" s="1"/>
  <c r="DS107" i="6"/>
  <c r="J121" i="6" s="1"/>
  <c r="DI107" i="6"/>
  <c r="GN36" i="1"/>
  <c r="HA106" i="6"/>
  <c r="H106" i="6"/>
  <c r="AP78" i="1"/>
  <c r="P58" i="1"/>
  <c r="V16" i="2" s="1"/>
  <c r="V18" i="2" s="1"/>
  <c r="HA103" i="6"/>
  <c r="H103" i="6"/>
  <c r="HA100" i="6"/>
  <c r="H100" i="6"/>
  <c r="GN40" i="1"/>
  <c r="CB49" i="1" s="1"/>
  <c r="DT49" i="1"/>
  <c r="DT22" i="1" s="1"/>
  <c r="AQ78" i="1"/>
  <c r="GM37" i="1"/>
  <c r="DX22" i="1"/>
  <c r="HA97" i="6"/>
  <c r="H97" i="6"/>
  <c r="GM39" i="1"/>
  <c r="GM36" i="1"/>
  <c r="I73" i="6"/>
  <c r="GL73" i="6"/>
  <c r="HC73" i="6"/>
  <c r="HA94" i="6"/>
  <c r="H94" i="6"/>
  <c r="EI78" i="1"/>
  <c r="AK49" i="1"/>
  <c r="AK22" i="1" s="1"/>
  <c r="GM29" i="1"/>
  <c r="EI22" i="1"/>
  <c r="GP35" i="1"/>
  <c r="U89" i="6"/>
  <c r="K89" i="6" s="1"/>
  <c r="GO29" i="1"/>
  <c r="HA91" i="6"/>
  <c r="H91" i="6"/>
  <c r="GO25" i="1"/>
  <c r="GM35" i="1"/>
  <c r="GP33" i="1"/>
  <c r="U83" i="6"/>
  <c r="H85" i="6"/>
  <c r="HA85" i="6"/>
  <c r="GM33" i="1"/>
  <c r="GL64" i="6"/>
  <c r="GO31" i="1"/>
  <c r="U76" i="6"/>
  <c r="I64" i="6"/>
  <c r="HA79" i="6"/>
  <c r="H79" i="6"/>
  <c r="GM31" i="1"/>
  <c r="R70" i="6"/>
  <c r="S70" i="6"/>
  <c r="DM49" i="1"/>
  <c r="DM22" i="1" s="1"/>
  <c r="AZ49" i="1"/>
  <c r="AZ78" i="1" s="1"/>
  <c r="FY22" i="1"/>
  <c r="F59" i="1"/>
  <c r="AX49" i="1"/>
  <c r="F56" i="1" s="1"/>
  <c r="AL22" i="1"/>
  <c r="GO27" i="1"/>
  <c r="U59" i="6"/>
  <c r="H61" i="6"/>
  <c r="HA61" i="6"/>
  <c r="GM27" i="1"/>
  <c r="GM25" i="1"/>
  <c r="S53" i="6"/>
  <c r="J53" i="6" s="1"/>
  <c r="HA53" i="6"/>
  <c r="H53" i="6"/>
  <c r="V22" i="1"/>
  <c r="F72" i="1"/>
  <c r="V78" i="1"/>
  <c r="S22" i="1"/>
  <c r="F64" i="1"/>
  <c r="J16" i="2" s="1"/>
  <c r="J18" i="2" s="1"/>
  <c r="S78" i="1"/>
  <c r="DN22" i="1"/>
  <c r="DN78" i="1"/>
  <c r="P72" i="1"/>
  <c r="BC18" i="1"/>
  <c r="F94" i="1"/>
  <c r="ED49" i="1"/>
  <c r="T22" i="1"/>
  <c r="F70" i="1"/>
  <c r="T78" i="1"/>
  <c r="EU18" i="1"/>
  <c r="P94" i="1"/>
  <c r="AO18" i="1"/>
  <c r="F82" i="1"/>
  <c r="FV49" i="1"/>
  <c r="EG18" i="1"/>
  <c r="P82" i="1"/>
  <c r="AE22" i="1"/>
  <c r="R49" i="1"/>
  <c r="GO30" i="1"/>
  <c r="GM30" i="1"/>
  <c r="AC22" i="1"/>
  <c r="CH49" i="1"/>
  <c r="CE49" i="1"/>
  <c r="P49" i="1"/>
  <c r="CF49" i="1"/>
  <c r="EC49" i="1"/>
  <c r="DW22" i="1"/>
  <c r="DJ49" i="1"/>
  <c r="GN37" i="1"/>
  <c r="Y22" i="1"/>
  <c r="Y78" i="1"/>
  <c r="F75" i="1"/>
  <c r="U22" i="1"/>
  <c r="U78" i="1"/>
  <c r="F71" i="1"/>
  <c r="BB18" i="1"/>
  <c r="F91" i="1"/>
  <c r="GM24" i="1"/>
  <c r="GO24" i="1"/>
  <c r="CC49" i="1" s="1"/>
  <c r="AB49" i="1"/>
  <c r="Q22" i="1"/>
  <c r="Q78" i="1"/>
  <c r="F61" i="1"/>
  <c r="DO22" i="1"/>
  <c r="DO78" i="1"/>
  <c r="P73" i="1"/>
  <c r="ER22" i="1"/>
  <c r="P60" i="1"/>
  <c r="ER78" i="1"/>
  <c r="EP22" i="1"/>
  <c r="P56" i="1"/>
  <c r="EP78" i="1"/>
  <c r="DV22" i="1"/>
  <c r="DI49" i="1"/>
  <c r="DU22" i="1"/>
  <c r="FZ49" i="1"/>
  <c r="FW49" i="1"/>
  <c r="DH49" i="1"/>
  <c r="DC107" i="6" s="1"/>
  <c r="J113" i="6" s="1"/>
  <c r="FX49" i="1"/>
  <c r="DL22" i="1"/>
  <c r="P70" i="1"/>
  <c r="DL78" i="1"/>
  <c r="DK22" i="1"/>
  <c r="DK78" i="1"/>
  <c r="P64" i="1"/>
  <c r="Y16" i="2" s="1"/>
  <c r="Y18" i="2" s="1"/>
  <c r="ES18" i="1"/>
  <c r="P98" i="1"/>
  <c r="GN39" i="1"/>
  <c r="GP34" i="1"/>
  <c r="GM34" i="1"/>
  <c r="AP18" i="1"/>
  <c r="F87" i="1"/>
  <c r="GN41" i="1"/>
  <c r="GM41" i="1"/>
  <c r="BA18" i="1"/>
  <c r="F98" i="1"/>
  <c r="AQ18" i="1"/>
  <c r="F88" i="1"/>
  <c r="ET18" i="1"/>
  <c r="P91" i="1"/>
  <c r="W22" i="1"/>
  <c r="F73" i="1"/>
  <c r="W78" i="1"/>
  <c r="EI18" i="1"/>
  <c r="P88" i="1"/>
  <c r="GP32" i="1"/>
  <c r="GM32" i="1"/>
  <c r="FS49" i="1" l="1"/>
  <c r="P87" i="1"/>
  <c r="HA70" i="6"/>
  <c r="FM107" i="6" s="1"/>
  <c r="P107" i="6"/>
  <c r="J70" i="6"/>
  <c r="AX22" i="1"/>
  <c r="AS49" i="1"/>
  <c r="AS22" i="1" s="1"/>
  <c r="CB22" i="1"/>
  <c r="DG49" i="1"/>
  <c r="FU49" i="1"/>
  <c r="EL49" i="1" s="1"/>
  <c r="DR107" i="6" s="1"/>
  <c r="J120" i="6" s="1"/>
  <c r="X49" i="1"/>
  <c r="X22" i="1" s="1"/>
  <c r="AX78" i="1"/>
  <c r="AX18" i="1" s="1"/>
  <c r="S91" i="6"/>
  <c r="J91" i="6" s="1"/>
  <c r="H70" i="6"/>
  <c r="K83" i="6"/>
  <c r="S85" i="6"/>
  <c r="J85" i="6" s="1"/>
  <c r="DM78" i="1"/>
  <c r="P100" i="1" s="1"/>
  <c r="K76" i="6"/>
  <c r="S79" i="6"/>
  <c r="J79" i="6" s="1"/>
  <c r="F60" i="1"/>
  <c r="P71" i="1"/>
  <c r="AZ22" i="1"/>
  <c r="K59" i="6"/>
  <c r="S61" i="6"/>
  <c r="J61" i="6" s="1"/>
  <c r="FS22" i="1"/>
  <c r="EJ49" i="1"/>
  <c r="DP107" i="6" s="1"/>
  <c r="DH22" i="1"/>
  <c r="P52" i="1"/>
  <c r="DH78" i="1"/>
  <c r="EP18" i="1"/>
  <c r="P85" i="1"/>
  <c r="CC22" i="1"/>
  <c r="AT49" i="1"/>
  <c r="Y18" i="1"/>
  <c r="F104" i="1"/>
  <c r="CE22" i="1"/>
  <c r="AV49" i="1"/>
  <c r="X78" i="1"/>
  <c r="FW22" i="1"/>
  <c r="EN49" i="1"/>
  <c r="DE107" i="6" s="1"/>
  <c r="CA49" i="1"/>
  <c r="U18" i="1"/>
  <c r="F100" i="1"/>
  <c r="EC22" i="1"/>
  <c r="DP49" i="1"/>
  <c r="CH22" i="1"/>
  <c r="AY49" i="1"/>
  <c r="R22" i="1"/>
  <c r="F63" i="1"/>
  <c r="R78" i="1"/>
  <c r="FV22" i="1"/>
  <c r="EM49" i="1"/>
  <c r="DT107" i="6" s="1"/>
  <c r="J122" i="6" s="1"/>
  <c r="ED22" i="1"/>
  <c r="DQ49" i="1"/>
  <c r="DN18" i="1"/>
  <c r="P101" i="1"/>
  <c r="V18" i="1"/>
  <c r="F101" i="1"/>
  <c r="DK18" i="1"/>
  <c r="P93" i="1"/>
  <c r="FZ22" i="1"/>
  <c r="EQ49" i="1"/>
  <c r="DH107" i="6" s="1"/>
  <c r="DI22" i="1"/>
  <c r="P61" i="1"/>
  <c r="DI78" i="1"/>
  <c r="DO18" i="1"/>
  <c r="P102" i="1"/>
  <c r="FT49" i="1"/>
  <c r="CF22" i="1"/>
  <c r="AW49" i="1"/>
  <c r="T18" i="1"/>
  <c r="F99" i="1"/>
  <c r="AZ18" i="1"/>
  <c r="F89" i="1"/>
  <c r="Q18" i="1"/>
  <c r="F90" i="1"/>
  <c r="W18" i="1"/>
  <c r="F102" i="1"/>
  <c r="CD49" i="1"/>
  <c r="DL18" i="1"/>
  <c r="P99" i="1"/>
  <c r="FX22" i="1"/>
  <c r="EO49" i="1"/>
  <c r="DF107" i="6" s="1"/>
  <c r="ER18" i="1"/>
  <c r="P89" i="1"/>
  <c r="AB22" i="1"/>
  <c r="O49" i="1"/>
  <c r="DJ22" i="1"/>
  <c r="DJ78" i="1"/>
  <c r="P63" i="1"/>
  <c r="P22" i="1"/>
  <c r="F52" i="1"/>
  <c r="P78" i="1"/>
  <c r="S18" i="1"/>
  <c r="F93" i="1"/>
  <c r="Q107" i="6" l="1"/>
  <c r="H117" i="6"/>
  <c r="H124" i="6" s="1"/>
  <c r="I38" i="6" s="1"/>
  <c r="H107" i="6"/>
  <c r="F66" i="1"/>
  <c r="E16" i="2" s="1"/>
  <c r="J117" i="6"/>
  <c r="J124" i="6" s="1"/>
  <c r="J107" i="6"/>
  <c r="DG22" i="1"/>
  <c r="CY107" i="6"/>
  <c r="J109" i="6" s="1"/>
  <c r="AS78" i="1"/>
  <c r="F95" i="1" s="1"/>
  <c r="P51" i="1"/>
  <c r="DG78" i="1"/>
  <c r="FU22" i="1"/>
  <c r="F85" i="1"/>
  <c r="F74" i="1"/>
  <c r="DM18" i="1"/>
  <c r="P18" i="1"/>
  <c r="F81" i="1"/>
  <c r="O22" i="1"/>
  <c r="F51" i="1"/>
  <c r="O78" i="1"/>
  <c r="EO22" i="1"/>
  <c r="EO78" i="1"/>
  <c r="P55" i="1"/>
  <c r="AY22" i="1"/>
  <c r="AY78" i="1"/>
  <c r="F57" i="1"/>
  <c r="AV22" i="1"/>
  <c r="F54" i="1"/>
  <c r="AV78" i="1"/>
  <c r="AT22" i="1"/>
  <c r="F67" i="1"/>
  <c r="F16" i="2" s="1"/>
  <c r="F18" i="2" s="1"/>
  <c r="AT78" i="1"/>
  <c r="AS18" i="1"/>
  <c r="DJ18" i="1"/>
  <c r="P92" i="1"/>
  <c r="FT22" i="1"/>
  <c r="EK49" i="1"/>
  <c r="EQ22" i="1"/>
  <c r="EQ78" i="1"/>
  <c r="P57" i="1"/>
  <c r="DQ22" i="1"/>
  <c r="P75" i="1"/>
  <c r="DQ78" i="1"/>
  <c r="R18" i="1"/>
  <c r="F92" i="1"/>
  <c r="X18" i="1"/>
  <c r="F103" i="1"/>
  <c r="E18" i="2"/>
  <c r="DI18" i="1"/>
  <c r="P90" i="1"/>
  <c r="DP22" i="1"/>
  <c r="P74" i="1"/>
  <c r="DP78" i="1"/>
  <c r="CA22" i="1"/>
  <c r="AR49" i="1"/>
  <c r="G8" i="1" s="1"/>
  <c r="EJ22" i="1"/>
  <c r="P76" i="1"/>
  <c r="EJ78" i="1"/>
  <c r="DG18" i="1"/>
  <c r="P80" i="1"/>
  <c r="CD22" i="1"/>
  <c r="AU49" i="1"/>
  <c r="AW22" i="1"/>
  <c r="F55" i="1"/>
  <c r="AW78" i="1"/>
  <c r="EL22" i="1"/>
  <c r="P67" i="1"/>
  <c r="U16" i="2" s="1"/>
  <c r="U18" i="2" s="1"/>
  <c r="EL78" i="1"/>
  <c r="EM22" i="1"/>
  <c r="P68" i="1"/>
  <c r="W16" i="2" s="1"/>
  <c r="W18" i="2" s="1"/>
  <c r="EM78" i="1"/>
  <c r="EN22" i="1"/>
  <c r="P54" i="1"/>
  <c r="EN78" i="1"/>
  <c r="DH18" i="1"/>
  <c r="P81" i="1"/>
  <c r="DU107" i="6" l="1"/>
  <c r="DQ107" i="6"/>
  <c r="J119" i="6" s="1"/>
  <c r="J38" i="6"/>
  <c r="J125" i="6"/>
  <c r="J126" i="6" s="1"/>
  <c r="E26" i="6"/>
  <c r="AW18" i="1"/>
  <c r="F84" i="1"/>
  <c r="DP18" i="1"/>
  <c r="P103" i="1"/>
  <c r="EL18" i="1"/>
  <c r="P96" i="1"/>
  <c r="EK22" i="1"/>
  <c r="EK78" i="1"/>
  <c r="P66" i="1"/>
  <c r="T16" i="2" s="1"/>
  <c r="EO18" i="1"/>
  <c r="P84" i="1"/>
  <c r="EM18" i="1"/>
  <c r="P97" i="1"/>
  <c r="AR22" i="1"/>
  <c r="F76" i="1"/>
  <c r="AR78" i="1"/>
  <c r="AV18" i="1"/>
  <c r="F83" i="1"/>
  <c r="AY18" i="1"/>
  <c r="F86" i="1"/>
  <c r="EN18" i="1"/>
  <c r="P83" i="1"/>
  <c r="AU22" i="1"/>
  <c r="F68" i="1"/>
  <c r="H16" i="2" s="1"/>
  <c r="AU78" i="1"/>
  <c r="EJ18" i="1"/>
  <c r="P105" i="1"/>
  <c r="DQ18" i="1"/>
  <c r="P104" i="1"/>
  <c r="EQ18" i="1"/>
  <c r="P86" i="1"/>
  <c r="AT18" i="1"/>
  <c r="F96" i="1"/>
  <c r="O18" i="1"/>
  <c r="F80" i="1"/>
  <c r="H18" i="2" l="1"/>
  <c r="I16" i="2"/>
  <c r="I18" i="2" s="1"/>
  <c r="AR18" i="1"/>
  <c r="F105" i="1"/>
  <c r="EK18" i="1"/>
  <c r="P95" i="1"/>
  <c r="AU18" i="1"/>
  <c r="F97" i="1"/>
  <c r="X16" i="2"/>
  <c r="X18" i="2" s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<sst xmlns="http://schemas.openxmlformats.org/spreadsheetml/2006/main" count="2555" uniqueCount="392">
  <si>
    <t>Smeta.RU  (495) 974-1589</t>
  </si>
  <si>
    <t>_PS_</t>
  </si>
  <si>
    <t>Smeta.RU</t>
  </si>
  <si>
    <t/>
  </si>
  <si>
    <t>'Вакуумный выключатель'Техническое перевооружение ТП,РП. Замена вакуумного выключателя на КСО-393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</si>
  <si>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</si>
  <si>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</si>
  <si>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</si>
  <si>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</si>
  <si>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</si>
  <si>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</si>
  <si>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</si>
  <si>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</si>
  <si>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</si>
  <si>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</t>
  </si>
  <si>
    <t>ШТ</t>
  </si>
  <si>
    <t>ФЕРм-2001, м08-01-084-04,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</si>
  <si>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</si>
  <si>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</si>
  <si>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</si>
  <si>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</si>
  <si>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</si>
  <si>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</si>
  <si>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</si>
  <si>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</si>
  <si>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</si>
  <si>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</si>
  <si>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</si>
  <si>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</si>
  <si>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</si>
  <si>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</si>
  <si>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</si>
  <si>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</si>
  <si>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</si>
  <si>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</si>
  <si>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</si>
  <si>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</si>
  <si>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</si>
  <si>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</si>
  <si>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</si>
  <si>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</si>
  <si>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</si>
  <si>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6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</si>
  <si>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</si>
  <si>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</si>
  <si>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</si>
  <si>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</si>
  <si>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7</t>
  </si>
  <si>
    <t>Прайс-лист</t>
  </si>
  <si>
    <t>Камера КСО 393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</si>
  <si>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</si>
  <si>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</si>
  <si>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</si>
  <si>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</si>
  <si>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</si>
  <si>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[66 630 /  7,5]</t>
  </si>
  <si>
    <t>8</t>
  </si>
  <si>
    <t>Полоса СТ3 40х4</t>
  </si>
  <si>
    <t>кг</t>
  </si>
  <si>
    <t>[59,16 /  7,5]</t>
  </si>
  <si>
    <t>9</t>
  </si>
  <si>
    <t>Уголок 50х50х5</t>
  </si>
  <si>
    <t>[43,78 /  7,5]</t>
  </si>
  <si>
    <t>10</t>
  </si>
  <si>
    <t>Шина алюминиевая АД31</t>
  </si>
  <si>
    <t>[457,63 /  7,5]</t>
  </si>
  <si>
    <t>11</t>
  </si>
  <si>
    <t>Выключатель вакуумный ВВ/TEL 10-20/1000</t>
  </si>
  <si>
    <t>[200 100 /  7,5]</t>
  </si>
  <si>
    <t>14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</si>
  <si>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</si>
  <si>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</si>
  <si>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</si>
  <si>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</si>
  <si>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</si>
  <si>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</si>
  <si>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</si>
  <si>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</si>
  <si>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</si>
  <si>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</si>
  <si>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</si>
  <si>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</si>
  <si>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</si>
  <si>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</si>
  <si>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</si>
  <si>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</si>
  <si>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</si>
  <si>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</si>
  <si>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</si>
  <si>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</si>
  <si>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</si>
  <si>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</si>
  <si>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</si>
  <si>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</si>
  <si>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</si>
  <si>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</si>
  <si>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</si>
  <si>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</si>
  <si>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</si>
  <si>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</si>
  <si>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</si>
  <si>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</si>
  <si>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</si>
  <si>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</si>
  <si>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</si>
  <si>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</si>
  <si>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</si>
  <si>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</si>
  <si>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</si>
  <si>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</si>
  <si>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</si>
  <si>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</si>
  <si>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</si>
  <si>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</si>
  <si>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</si>
  <si>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</si>
  <si>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</si>
  <si>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</si>
  <si>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</si>
  <si>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</si>
  <si>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</si>
  <si>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</si>
  <si>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</si>
  <si>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</si>
  <si>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</si>
  <si>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</si>
  <si>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</si>
  <si>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</si>
  <si>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</si>
  <si>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</si>
  <si>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</si>
  <si>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</si>
  <si>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</si>
  <si>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</si>
  <si>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</si>
  <si>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</si>
  <si>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</si>
  <si>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</si>
  <si>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</si>
  <si>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</si>
  <si>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</si>
  <si>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</si>
  <si>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</si>
  <si>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</si>
  <si>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</si>
  <si>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</si>
  <si>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</si>
  <si>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</si>
  <si>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</si>
  <si>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</si>
  <si>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</si>
  <si>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</si>
  <si>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</si>
  <si>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</si>
  <si>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</si>
  <si>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</si>
  <si>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</si>
  <si>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</si>
  <si>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</si>
  <si>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</si>
  <si>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</si>
  <si>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</si>
  <si>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</si>
  <si>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</si>
  <si>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</si>
  <si>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</si>
  <si>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</si>
  <si>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</si>
  <si>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</si>
  <si>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</si>
  <si>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</si>
  <si>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</si>
  <si>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</si>
  <si>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</si>
  <si>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</si>
  <si>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</si>
  <si>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</si>
  <si>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</si>
  <si>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</si>
  <si>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</si>
  <si>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</si>
  <si>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</si>
  <si>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</si>
  <si>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</si>
  <si>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</si>
  <si>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</si>
  <si>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</si>
  <si>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</si>
  <si>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</si>
  <si>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</si>
  <si>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</si>
  <si>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</si>
  <si>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</si>
  <si>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</si>
  <si>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</si>
  <si>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</si>
  <si>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</si>
  <si>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</si>
  <si>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</si>
  <si>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</si>
  <si>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</si>
  <si>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</si>
  <si>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</si>
  <si>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</si>
  <si>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</si>
  <si>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</si>
  <si>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</si>
  <si>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</si>
  <si>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</si>
  <si>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</si>
  <si>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</si>
  <si>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</si>
  <si>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</si>
  <si>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</si>
  <si>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</si>
  <si>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</si>
  <si>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</si>
  <si>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</si>
  <si>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</si>
  <si>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</si>
  <si>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</si>
  <si>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</si>
  <si>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</si>
  <si>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</si>
  <si>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</si>
  <si>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</si>
  <si>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</si>
  <si>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</si>
  <si>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</si>
  <si>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</si>
  <si>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</si>
  <si>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</si>
  <si>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</si>
  <si>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</si>
  <si>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</si>
  <si>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</si>
  <si>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</si>
  <si>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</si>
  <si>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</si>
  <si>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</si>
  <si>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</si>
  <si>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</si>
  <si>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</si>
  <si>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</si>
  <si>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</si>
  <si>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</si>
  <si>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</si>
  <si>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</si>
  <si>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</si>
  <si>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</si>
  <si>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</si>
  <si>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</si>
  <si>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</si>
  <si>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</si>
  <si>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</si>
  <si>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</si>
  <si>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</si>
  <si>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</si>
  <si>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</si>
  <si>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</si>
  <si>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</si>
  <si>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</si>
  <si>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</si>
  <si>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</si>
  <si>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</si>
  <si>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</si>
  <si>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</si>
  <si>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</si>
  <si>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</si>
  <si>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</si>
  <si>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</si>
  <si>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</si>
  <si>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</si>
  <si>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</si>
  <si>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</si>
  <si>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</si>
  <si>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</si>
  <si>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</si>
  <si>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</si>
  <si>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Вакуумный выключатель'Техническое перевооружение ТП,РП. Замена вакуумного выключателя на КСО-393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</si>
  <si>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</si>
  <si>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</si>
  <si>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</si>
  <si>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</si>
  <si>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</si>
  <si>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</si>
  <si>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</si>
  <si>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</si>
  <si>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</si>
  <si>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</si>
  <si>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</si>
  <si>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</si>
  <si>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</si>
  <si>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</si>
  <si>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</si>
  <si>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</si>
  <si>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</si>
  <si>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</si>
  <si>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</si>
  <si>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</si>
  <si>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</si>
  <si>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</si>
  <si>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</si>
  <si>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</si>
  <si>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</si>
  <si>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</si>
  <si>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</si>
  <si>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</si>
  <si>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</si>
  <si>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</si>
  <si>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</si>
  <si>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</si>
  <si>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</si>
  <si>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</si>
  <si>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</si>
  <si>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</si>
  <si>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</si>
  <si>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</si>
  <si>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</si>
  <si>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</si>
  <si>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</si>
  <si>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</si>
  <si>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</si>
  <si>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</si>
  <si>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</si>
  <si>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</si>
  <si>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</si>
  <si>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</si>
  <si>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</si>
  <si>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</si>
  <si>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</si>
  <si>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</si>
  <si>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</si>
  <si>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[66 630 /  7,5] = 8884</t>
  </si>
  <si>
    <t xml:space="preserve">   [59,16 /  7,5] = 7.89</t>
  </si>
  <si>
    <t xml:space="preserve">   [43,78 /  7,5] = 5.84</t>
  </si>
  <si>
    <t xml:space="preserve">   [457,63 /  7,5] = 61.02</t>
  </si>
  <si>
    <t xml:space="preserve">   [200 100 /  7,5] = 26680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</si>
  <si>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</si>
  <si>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</si>
  <si>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</si>
  <si>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</si>
  <si>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</si>
  <si>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</si>
  <si>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</si>
  <si>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</si>
  <si>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</si>
  <si>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</si>
  <si>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</si>
  <si>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</si>
  <si>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</si>
  <si>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</si>
  <si>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</si>
  <si>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</si>
  <si>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</si>
  <si>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</si>
  <si>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</si>
  <si>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</si>
  <si>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</si>
  <si>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</si>
  <si>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</si>
  <si>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</si>
  <si>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</si>
  <si>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</si>
  <si>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</si>
  <si>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</si>
  <si>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</si>
  <si>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</si>
  <si>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</si>
  <si>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</si>
  <si>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</si>
  <si>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</si>
  <si>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</si>
  <si>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</si>
  <si>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</si>
  <si>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</si>
  <si>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</si>
  <si>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</si>
  <si>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</si>
  <si>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</si>
  <si>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</si>
  <si>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</si>
  <si>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</si>
  <si>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</si>
  <si>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</si>
  <si>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</si>
  <si>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</si>
  <si>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</t>
  </si>
  <si>
    <t>Техническое перевооружение ТП,РП. Замена вакуумного выключателя на КСО-393</t>
  </si>
  <si>
    <t>Составлена в уровне цен : I квартал 2019 г.</t>
  </si>
  <si>
    <t>ВСЕГО,            в уровне цен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</si>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</sst>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quotePrefix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7" fillId="0" borderId="0" xfId="0" quotePrefix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265</v>
      </c>
    </row>
    <row r="2" spans="1:255" x14ac:dyDescent="0.2">
      <c r="C2" s="139" t="s">
        <v>363</v>
      </c>
      <c r="D2" s="140"/>
      <c r="E2" s="140"/>
      <c r="F2" s="140"/>
    </row>
    <row r="3" spans="1:255" x14ac:dyDescent="0.2">
      <c r="C3" s="139" t="s">
        <v>267</v>
      </c>
      <c r="D3" s="140"/>
      <c r="E3" s="140"/>
      <c r="F3" s="140"/>
    </row>
    <row r="4" spans="1:255" x14ac:dyDescent="0.2">
      <c r="C4" s="139" t="s">
        <v>268</v>
      </c>
      <c r="D4" s="140"/>
      <c r="E4" s="140"/>
      <c r="F4" s="140"/>
    </row>
    <row r="5" spans="1:255" s="13" customFormat="1" ht="11.25" x14ac:dyDescent="0.2">
      <c r="E5" s="141" t="s">
        <v>269</v>
      </c>
      <c r="F5" s="142"/>
    </row>
    <row r="6" spans="1:255" s="13" customFormat="1" ht="11.25" x14ac:dyDescent="0.2">
      <c r="D6" s="88" t="s">
        <v>270</v>
      </c>
      <c r="E6" s="137" t="s">
        <v>364</v>
      </c>
      <c r="F6" s="142"/>
    </row>
    <row r="7" spans="1:255" x14ac:dyDescent="0.2">
      <c r="A7" s="19" t="s">
        <v>272</v>
      </c>
      <c r="B7" s="135"/>
      <c r="C7" s="136"/>
      <c r="D7" s="16" t="s">
        <v>273</v>
      </c>
      <c r="E7" s="137"/>
      <c r="F7" s="138"/>
      <c r="BR7" s="85">
        <f>B7</f>
        <v>0</v>
      </c>
      <c r="IU7" s="21"/>
    </row>
    <row r="8" spans="1:255" x14ac:dyDescent="0.2">
      <c r="A8" s="19" t="s">
        <v>274</v>
      </c>
      <c r="B8" s="143"/>
      <c r="C8" s="144"/>
      <c r="D8" s="16" t="s">
        <v>273</v>
      </c>
      <c r="E8" s="137"/>
      <c r="F8" s="138"/>
      <c r="BR8" s="85">
        <f>B8</f>
        <v>0</v>
      </c>
      <c r="IU8" s="21"/>
    </row>
    <row r="9" spans="1:255" x14ac:dyDescent="0.2">
      <c r="A9" s="19" t="s">
        <v>275</v>
      </c>
      <c r="B9" s="143"/>
      <c r="C9" s="144"/>
      <c r="D9" s="16" t="s">
        <v>273</v>
      </c>
      <c r="E9" s="137"/>
      <c r="F9" s="138"/>
      <c r="BR9" s="85">
        <f>B9</f>
        <v>0</v>
      </c>
      <c r="IU9" s="21"/>
    </row>
    <row r="10" spans="1:255" x14ac:dyDescent="0.2">
      <c r="A10" s="19" t="s">
        <v>276</v>
      </c>
      <c r="B10" s="143"/>
      <c r="C10" s="144"/>
      <c r="D10" s="16" t="s">
        <v>273</v>
      </c>
      <c r="E10" s="137"/>
      <c r="F10" s="138"/>
      <c r="BR10" s="85">
        <f>B10</f>
        <v>0</v>
      </c>
      <c r="IU10" s="21"/>
    </row>
    <row r="11" spans="1:255" x14ac:dyDescent="0.2">
      <c r="A11" s="89" t="s">
        <v>277</v>
      </c>
      <c r="B11" s="145"/>
      <c r="C11" s="144"/>
      <c r="E11" s="137"/>
      <c r="F11" s="146"/>
      <c r="BS11" s="26">
        <f>B11</f>
        <v>0</v>
      </c>
      <c r="IU11" s="21"/>
    </row>
    <row r="12" spans="1:255" ht="33.75" x14ac:dyDescent="0.2">
      <c r="A12" s="89" t="s">
        <v>365</v>
      </c>
      <c r="B12" s="147" t="s">
        <v>279</v>
      </c>
      <c r="C12" s="148"/>
      <c r="E12" s="137"/>
      <c r="F12" s="146"/>
      <c r="BS12" s="26" t="str">
        <f>B12</f>
        <v>Вакуумный выключатель'Техническое перевооружение ТП,РП. Замена вакуумного выключателя на КСО-393</v>
      </c>
      <c r="IU12" s="21"/>
    </row>
    <row r="13" spans="1:255" s="13" customFormat="1" ht="11.25" x14ac:dyDescent="0.2">
      <c r="B13" s="149" t="s">
        <v>366</v>
      </c>
      <c r="C13" s="149"/>
      <c r="D13" s="149"/>
      <c r="E13" s="137"/>
      <c r="F13" s="142"/>
    </row>
    <row r="14" spans="1:255" s="13" customFormat="1" x14ac:dyDescent="0.2">
      <c r="B14" s="150" t="s">
        <v>282</v>
      </c>
      <c r="C14" s="150"/>
      <c r="D14" s="90" t="s">
        <v>283</v>
      </c>
      <c r="E14" s="151"/>
      <c r="F14" s="152"/>
      <c r="BW14" s="93">
        <f>E14</f>
        <v>0</v>
      </c>
      <c r="IU14" s="92"/>
    </row>
    <row r="15" spans="1:255" s="13" customFormat="1" x14ac:dyDescent="0.2">
      <c r="D15" s="91" t="s">
        <v>284</v>
      </c>
      <c r="E15" s="153"/>
      <c r="F15" s="154"/>
    </row>
    <row r="16" spans="1:255" s="13" customFormat="1" x14ac:dyDescent="0.2">
      <c r="D16" s="94" t="s">
        <v>285</v>
      </c>
      <c r="E16" s="155"/>
      <c r="F16" s="156"/>
    </row>
    <row r="18" spans="1:255" x14ac:dyDescent="0.2">
      <c r="C18" s="157" t="s">
        <v>286</v>
      </c>
      <c r="D18" s="157" t="s">
        <v>287</v>
      </c>
      <c r="E18" s="157" t="s">
        <v>288</v>
      </c>
      <c r="F18" s="159"/>
    </row>
    <row r="19" spans="1:255" ht="13.5" thickBot="1" x14ac:dyDescent="0.25">
      <c r="C19" s="158"/>
      <c r="D19" s="158"/>
      <c r="E19" s="29" t="s">
        <v>289</v>
      </c>
      <c r="F19" s="30" t="s">
        <v>290</v>
      </c>
    </row>
    <row r="20" spans="1:255" ht="13.5" thickBot="1" x14ac:dyDescent="0.25">
      <c r="A20" s="95"/>
      <c r="B20" s="95"/>
      <c r="C20" s="96"/>
      <c r="D20" s="97"/>
      <c r="E20" s="98"/>
      <c r="F20" s="99"/>
    </row>
    <row r="22" spans="1:255" ht="14.25" x14ac:dyDescent="0.3">
      <c r="A22" s="162" t="s">
        <v>367</v>
      </c>
      <c r="B22" s="163"/>
      <c r="C22" s="163"/>
      <c r="D22" s="163"/>
      <c r="E22" s="163"/>
      <c r="F22" s="163"/>
    </row>
    <row r="23" spans="1:255" ht="13.5" x14ac:dyDescent="0.25">
      <c r="A23" s="164" t="s">
        <v>368</v>
      </c>
      <c r="B23" s="163"/>
      <c r="C23" s="163"/>
      <c r="D23" s="163"/>
      <c r="E23" s="163"/>
      <c r="F23" s="163"/>
    </row>
    <row r="24" spans="1:255" x14ac:dyDescent="0.2">
      <c r="A24" s="165"/>
      <c r="B24" s="163"/>
      <c r="C24" s="163"/>
      <c r="D24" s="163"/>
      <c r="E24" s="163"/>
      <c r="F24" s="163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2" t="s">
        <v>369</v>
      </c>
      <c r="B26" s="102" t="s">
        <v>371</v>
      </c>
      <c r="C26" s="102"/>
      <c r="D26" s="166" t="s">
        <v>381</v>
      </c>
      <c r="E26" s="167"/>
      <c r="F26" s="168"/>
    </row>
    <row r="27" spans="1:255" x14ac:dyDescent="0.2">
      <c r="A27" s="103" t="s">
        <v>370</v>
      </c>
      <c r="B27" s="103" t="s">
        <v>372</v>
      </c>
      <c r="C27" s="103" t="s">
        <v>269</v>
      </c>
      <c r="D27" s="103" t="s">
        <v>374</v>
      </c>
      <c r="E27" s="103" t="s">
        <v>374</v>
      </c>
      <c r="F27" s="101" t="s">
        <v>378</v>
      </c>
    </row>
    <row r="28" spans="1:255" x14ac:dyDescent="0.2">
      <c r="A28" s="100"/>
      <c r="B28" s="103" t="s">
        <v>373</v>
      </c>
      <c r="C28" s="103"/>
      <c r="D28" s="103" t="s">
        <v>375</v>
      </c>
      <c r="E28" s="103" t="s">
        <v>377</v>
      </c>
      <c r="F28" s="101" t="s">
        <v>379</v>
      </c>
    </row>
    <row r="29" spans="1:255" ht="13.5" thickBot="1" x14ac:dyDescent="0.25">
      <c r="A29" s="100"/>
      <c r="B29" s="100"/>
      <c r="C29" s="100"/>
      <c r="D29" s="103" t="s">
        <v>376</v>
      </c>
      <c r="E29" s="103"/>
      <c r="F29" s="101" t="s">
        <v>380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04"/>
      <c r="B31" s="105" t="s">
        <v>382</v>
      </c>
      <c r="C31" s="104"/>
      <c r="D31" s="106"/>
      <c r="E31" s="106"/>
      <c r="F31" s="107"/>
    </row>
    <row r="32" spans="1:255" x14ac:dyDescent="0.2">
      <c r="A32" s="112"/>
      <c r="B32" s="113" t="s">
        <v>383</v>
      </c>
      <c r="C32" s="112"/>
      <c r="D32" s="114"/>
      <c r="E32" s="114"/>
      <c r="F32" s="115"/>
    </row>
    <row r="33" spans="1:255" x14ac:dyDescent="0.2">
      <c r="A33" s="112"/>
      <c r="B33" s="113"/>
      <c r="C33" s="112"/>
      <c r="D33" s="116"/>
      <c r="E33" s="116"/>
      <c r="F33" s="117"/>
    </row>
    <row r="34" spans="1:255" x14ac:dyDescent="0.2">
      <c r="A34" s="112"/>
      <c r="B34" s="113"/>
      <c r="C34" s="112"/>
      <c r="D34" s="114"/>
      <c r="E34" s="114"/>
      <c r="F34" s="115"/>
    </row>
    <row r="35" spans="1:255" x14ac:dyDescent="0.2">
      <c r="A35" s="112"/>
      <c r="B35" s="113"/>
      <c r="C35" s="112"/>
      <c r="D35" s="114"/>
      <c r="E35" s="114"/>
      <c r="F35" s="115"/>
    </row>
    <row r="36" spans="1:255" x14ac:dyDescent="0.2">
      <c r="A36" s="112"/>
      <c r="B36" s="113" t="s">
        <v>384</v>
      </c>
      <c r="C36" s="112"/>
      <c r="D36" s="114">
        <f>ROUND(D31,2)</f>
        <v>0</v>
      </c>
      <c r="E36" s="114">
        <f>ROUND(E31,2)</f>
        <v>0</v>
      </c>
      <c r="F36" s="115">
        <f>ROUND(F31,2)</f>
        <v>0</v>
      </c>
    </row>
    <row r="37" spans="1:255" x14ac:dyDescent="0.2">
      <c r="A37" s="112"/>
      <c r="B37" s="113" t="s">
        <v>385</v>
      </c>
      <c r="C37" s="112">
        <v>18</v>
      </c>
      <c r="D37" s="114">
        <f>ROUND(D36*C37/100,2)</f>
        <v>0</v>
      </c>
      <c r="E37" s="114">
        <f>ROUND(E36*C37/100,2)</f>
        <v>0</v>
      </c>
      <c r="F37" s="115">
        <f>ROUND(F36*C37/100,2)</f>
        <v>0</v>
      </c>
    </row>
    <row r="38" spans="1:255" x14ac:dyDescent="0.2">
      <c r="A38" s="108"/>
      <c r="B38" s="109" t="s">
        <v>386</v>
      </c>
      <c r="C38" s="108"/>
      <c r="D38" s="110">
        <f>ROUND(D36+D37,2)</f>
        <v>0</v>
      </c>
      <c r="E38" s="110">
        <f>ROUND(E36+E37,2)</f>
        <v>0</v>
      </c>
      <c r="F38" s="111">
        <f>ROUND(F36+F37,2)</f>
        <v>0</v>
      </c>
    </row>
    <row r="41" spans="1:255" x14ac:dyDescent="0.2">
      <c r="A41" s="83" t="s">
        <v>357</v>
      </c>
      <c r="B41" s="118"/>
      <c r="C41" s="84"/>
      <c r="D41" s="84"/>
      <c r="E41" s="160"/>
      <c r="F41" s="160"/>
      <c r="BY41" s="85">
        <f>B41</f>
        <v>0</v>
      </c>
      <c r="BZ41" s="85">
        <f>E41</f>
        <v>0</v>
      </c>
      <c r="IU41" s="21"/>
    </row>
    <row r="42" spans="1:255" s="87" customFormat="1" ht="11.25" x14ac:dyDescent="0.2">
      <c r="A42" s="86"/>
      <c r="B42" s="161" t="s">
        <v>358</v>
      </c>
      <c r="C42" s="161"/>
      <c r="D42" s="161"/>
      <c r="E42" s="161" t="s">
        <v>359</v>
      </c>
      <c r="F42" s="161"/>
    </row>
    <row r="43" spans="1:255" x14ac:dyDescent="0.2">
      <c r="A43" s="17"/>
      <c r="B43" s="17"/>
      <c r="C43" s="11" t="s">
        <v>360</v>
      </c>
      <c r="D43" s="17"/>
      <c r="E43" s="17"/>
      <c r="F43" s="17"/>
    </row>
    <row r="44" spans="1:255" x14ac:dyDescent="0.2">
      <c r="A44" s="83" t="s">
        <v>361</v>
      </c>
      <c r="B44" s="118"/>
      <c r="C44" s="84"/>
      <c r="D44" s="84"/>
      <c r="E44" s="160"/>
      <c r="F44" s="160"/>
      <c r="BY44" s="85">
        <f>B44</f>
        <v>0</v>
      </c>
      <c r="BZ44" s="85">
        <f>E44</f>
        <v>0</v>
      </c>
      <c r="IU44" s="21"/>
    </row>
    <row r="45" spans="1:255" s="87" customFormat="1" ht="11.25" x14ac:dyDescent="0.2">
      <c r="A45" s="86"/>
      <c r="B45" s="161" t="s">
        <v>358</v>
      </c>
      <c r="C45" s="161"/>
      <c r="D45" s="161"/>
      <c r="E45" s="161" t="s">
        <v>359</v>
      </c>
      <c r="F45" s="161"/>
    </row>
    <row r="46" spans="1:255" x14ac:dyDescent="0.2">
      <c r="A46" s="17"/>
      <c r="B46" s="17"/>
      <c r="C46" s="11" t="s">
        <v>360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46"/>
  <sheetViews>
    <sheetView tabSelected="1" topLeftCell="A109" zoomScale="115" zoomScaleNormal="115" workbookViewId="0">
      <selection activeCell="A142" sqref="A14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265</v>
      </c>
    </row>
    <row r="2" spans="1:255" hidden="1" outlineLevel="1" x14ac:dyDescent="0.2">
      <c r="H2" s="139" t="s">
        <v>266</v>
      </c>
      <c r="I2" s="139"/>
      <c r="J2" s="139"/>
      <c r="K2" s="139"/>
    </row>
    <row r="3" spans="1:255" hidden="1" outlineLevel="1" x14ac:dyDescent="0.2">
      <c r="H3" s="139" t="s">
        <v>267</v>
      </c>
      <c r="I3" s="139"/>
      <c r="J3" s="139"/>
      <c r="K3" s="139"/>
    </row>
    <row r="4" spans="1:255" hidden="1" outlineLevel="1" x14ac:dyDescent="0.2">
      <c r="H4" s="139" t="s">
        <v>268</v>
      </c>
      <c r="I4" s="139"/>
      <c r="J4" s="139"/>
      <c r="K4" s="139"/>
    </row>
    <row r="5" spans="1:255" s="13" customFormat="1" ht="11.25" hidden="1" outlineLevel="1" x14ac:dyDescent="0.2">
      <c r="J5" s="141" t="s">
        <v>269</v>
      </c>
      <c r="K5" s="142"/>
    </row>
    <row r="6" spans="1:255" s="15" customFormat="1" ht="9.75" hidden="1" outlineLevel="1" x14ac:dyDescent="0.2">
      <c r="I6" s="16" t="s">
        <v>270</v>
      </c>
      <c r="J6" s="169" t="s">
        <v>271</v>
      </c>
      <c r="K6" s="170"/>
    </row>
    <row r="7" spans="1:255" hidden="1" outlineLevel="1" x14ac:dyDescent="0.2">
      <c r="A7" s="19" t="s">
        <v>272</v>
      </c>
      <c r="B7" s="18"/>
      <c r="C7" s="171"/>
      <c r="D7" s="136"/>
      <c r="E7" s="136"/>
      <c r="F7" s="136"/>
      <c r="G7" s="136"/>
      <c r="I7" s="16" t="s">
        <v>273</v>
      </c>
      <c r="J7" s="137"/>
      <c r="K7" s="138"/>
      <c r="BR7" s="20">
        <f>C7</f>
        <v>0</v>
      </c>
      <c r="IU7" s="21"/>
    </row>
    <row r="8" spans="1:255" hidden="1" outlineLevel="1" x14ac:dyDescent="0.2">
      <c r="A8" s="19" t="s">
        <v>274</v>
      </c>
      <c r="B8" s="18"/>
      <c r="C8" s="175"/>
      <c r="D8" s="144"/>
      <c r="E8" s="144"/>
      <c r="F8" s="144"/>
      <c r="G8" s="144"/>
      <c r="I8" s="16" t="s">
        <v>273</v>
      </c>
      <c r="J8" s="137"/>
      <c r="K8" s="138"/>
      <c r="BR8" s="20">
        <f>C8</f>
        <v>0</v>
      </c>
      <c r="IU8" s="21"/>
    </row>
    <row r="9" spans="1:255" hidden="1" outlineLevel="1" x14ac:dyDescent="0.2">
      <c r="A9" s="19" t="s">
        <v>275</v>
      </c>
      <c r="B9" s="18"/>
      <c r="C9" s="175"/>
      <c r="D9" s="144"/>
      <c r="E9" s="144"/>
      <c r="F9" s="144"/>
      <c r="G9" s="144"/>
      <c r="I9" s="16" t="s">
        <v>273</v>
      </c>
      <c r="J9" s="137"/>
      <c r="K9" s="138"/>
      <c r="BR9" s="20">
        <f>C9</f>
        <v>0</v>
      </c>
      <c r="IU9" s="21"/>
    </row>
    <row r="10" spans="1:255" hidden="1" outlineLevel="1" x14ac:dyDescent="0.2">
      <c r="A10" s="19" t="s">
        <v>276</v>
      </c>
      <c r="B10" s="18"/>
      <c r="C10" s="175"/>
      <c r="D10" s="144"/>
      <c r="E10" s="144"/>
      <c r="F10" s="144"/>
      <c r="G10" s="144"/>
      <c r="I10" s="16" t="s">
        <v>273</v>
      </c>
      <c r="J10" s="137"/>
      <c r="K10" s="138"/>
      <c r="BR10" s="20">
        <f>C10</f>
        <v>0</v>
      </c>
      <c r="IU10" s="21"/>
    </row>
    <row r="11" spans="1:255" hidden="1" outlineLevel="1" x14ac:dyDescent="0.2">
      <c r="A11" s="19" t="s">
        <v>277</v>
      </c>
      <c r="C11" s="172"/>
      <c r="D11" s="144"/>
      <c r="E11" s="144"/>
      <c r="F11" s="144"/>
      <c r="G11" s="144"/>
      <c r="H11" s="13"/>
      <c r="I11" s="13"/>
      <c r="J11" s="137"/>
      <c r="K11" s="142"/>
      <c r="BS11" s="23">
        <f>C11</f>
        <v>0</v>
      </c>
      <c r="IU11" s="21"/>
    </row>
    <row r="12" spans="1:255" ht="25.5" hidden="1" outlineLevel="1" x14ac:dyDescent="0.2">
      <c r="A12" s="19" t="s">
        <v>278</v>
      </c>
      <c r="C12" s="173" t="s">
        <v>279</v>
      </c>
      <c r="D12" s="144"/>
      <c r="E12" s="144"/>
      <c r="F12" s="144"/>
      <c r="G12" s="144"/>
      <c r="H12" s="13"/>
      <c r="I12" s="13"/>
      <c r="J12" s="137"/>
      <c r="K12" s="142"/>
      <c r="BS12" s="23" t="str">
        <f>C12</f>
        <v>Вакуумный выключатель'Техническое перевооружение ТП,РП. Замена вакуумного выключателя на КСО-393</v>
      </c>
      <c r="IU12" s="21"/>
    </row>
    <row r="13" spans="1:255" hidden="1" outlineLevel="1" x14ac:dyDescent="0.2">
      <c r="A13" s="19" t="s">
        <v>280</v>
      </c>
      <c r="C13" s="174"/>
      <c r="D13" s="148"/>
      <c r="E13" s="148"/>
      <c r="F13" s="148"/>
      <c r="G13" s="148"/>
      <c r="I13" s="16" t="s">
        <v>281</v>
      </c>
      <c r="J13" s="137"/>
      <c r="K13" s="142"/>
      <c r="BS13" s="23">
        <f>C13</f>
        <v>0</v>
      </c>
      <c r="IU13" s="21"/>
    </row>
    <row r="14" spans="1:255" hidden="1" outlineLevel="1" x14ac:dyDescent="0.2">
      <c r="G14" s="182" t="s">
        <v>282</v>
      </c>
      <c r="H14" s="182"/>
      <c r="I14" s="24" t="s">
        <v>283</v>
      </c>
      <c r="J14" s="183"/>
      <c r="K14" s="184"/>
      <c r="BW14" s="27">
        <f>J14</f>
        <v>0</v>
      </c>
      <c r="IU14" s="21"/>
    </row>
    <row r="15" spans="1:255" hidden="1" outlineLevel="1" x14ac:dyDescent="0.2">
      <c r="I15" s="25" t="s">
        <v>284</v>
      </c>
      <c r="J15" s="185"/>
      <c r="K15" s="186"/>
    </row>
    <row r="16" spans="1:255" s="15" customFormat="1" hidden="1" outlineLevel="1" x14ac:dyDescent="0.2">
      <c r="I16" s="16" t="s">
        <v>285</v>
      </c>
      <c r="J16" s="187"/>
      <c r="K16" s="188"/>
    </row>
    <row r="17" spans="1:255" hidden="1" outlineLevel="1" x14ac:dyDescent="0.2"/>
    <row r="18" spans="1:255" hidden="1" outlineLevel="1" x14ac:dyDescent="0.2">
      <c r="G18" s="157" t="s">
        <v>286</v>
      </c>
      <c r="H18" s="157" t="s">
        <v>287</v>
      </c>
      <c r="I18" s="157" t="s">
        <v>288</v>
      </c>
      <c r="J18" s="159"/>
    </row>
    <row r="19" spans="1:255" ht="13.5" hidden="1" outlineLevel="1" thickBot="1" x14ac:dyDescent="0.25">
      <c r="G19" s="158"/>
      <c r="H19" s="158"/>
      <c r="I19" s="29" t="s">
        <v>289</v>
      </c>
      <c r="J19" s="30" t="s">
        <v>290</v>
      </c>
    </row>
    <row r="20" spans="1:255" ht="14.25" hidden="1" outlineLevel="1" thickBot="1" x14ac:dyDescent="0.3">
      <c r="C20" s="164" t="s">
        <v>291</v>
      </c>
      <c r="D20" s="163"/>
      <c r="E20" s="163"/>
      <c r="F20" s="176"/>
      <c r="G20" s="31"/>
      <c r="H20" s="32"/>
      <c r="I20" s="33"/>
      <c r="J20" s="34"/>
      <c r="K20" s="35"/>
    </row>
    <row r="21" spans="1:255" ht="13.5" hidden="1" outlineLevel="1" x14ac:dyDescent="0.25">
      <c r="C21" s="164" t="s">
        <v>292</v>
      </c>
      <c r="D21" s="163"/>
      <c r="E21" s="163"/>
      <c r="F21" s="163"/>
    </row>
    <row r="22" spans="1:255" hidden="1" outlineLevel="1" x14ac:dyDescent="0.2">
      <c r="A22" s="165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255" hidden="1" outlineLevel="1" x14ac:dyDescent="0.2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293</v>
      </c>
    </row>
    <row r="25" spans="1:255" hidden="1" outlineLevel="1" x14ac:dyDescent="0.2">
      <c r="A25" s="15" t="s">
        <v>294</v>
      </c>
    </row>
    <row r="26" spans="1:255" hidden="1" outlineLevel="1" x14ac:dyDescent="0.2">
      <c r="A26" s="15" t="s">
        <v>295</v>
      </c>
      <c r="B26" s="15"/>
      <c r="C26" s="15"/>
      <c r="D26" s="15"/>
      <c r="E26" s="179">
        <f>J124/1000</f>
        <v>307.42980999999997</v>
      </c>
      <c r="F26" s="180"/>
      <c r="G26" s="15" t="s">
        <v>296</v>
      </c>
      <c r="H26" s="15"/>
      <c r="I26" s="15"/>
      <c r="J26" s="15"/>
      <c r="K26" s="15"/>
    </row>
    <row r="27" spans="1:255" collapsed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255" outlineLevel="1" x14ac:dyDescent="0.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37" t="s">
        <v>297</v>
      </c>
    </row>
    <row r="29" spans="1:255" outlineLevel="1" x14ac:dyDescent="0.2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255" outlineLevel="1" x14ac:dyDescent="0.2">
      <c r="A30" s="19" t="s">
        <v>277</v>
      </c>
      <c r="B30" s="119"/>
      <c r="C30" s="181"/>
      <c r="D30" s="181"/>
      <c r="E30" s="181"/>
      <c r="F30" s="181"/>
      <c r="G30" s="181"/>
      <c r="H30" s="181"/>
      <c r="I30" s="181"/>
      <c r="J30" s="181"/>
      <c r="K30" s="181"/>
      <c r="BT30" s="38">
        <f>C30</f>
        <v>0</v>
      </c>
      <c r="IU30" s="21"/>
    </row>
    <row r="31" spans="1:255" outlineLevel="1" x14ac:dyDescent="0.2">
      <c r="A31" s="19" t="s">
        <v>278</v>
      </c>
      <c r="B31" s="119"/>
      <c r="C31" s="189" t="s">
        <v>388</v>
      </c>
      <c r="D31" s="190"/>
      <c r="E31" s="190"/>
      <c r="F31" s="190"/>
      <c r="G31" s="190"/>
      <c r="H31" s="190"/>
      <c r="I31" s="190"/>
      <c r="J31" s="190"/>
      <c r="K31" s="190"/>
      <c r="BT31" s="38" t="str">
        <f>C31</f>
        <v>Техническое перевооружение ТП,РП. Замена вакуумного выключателя на КСО-393</v>
      </c>
      <c r="IU31" s="21"/>
    </row>
    <row r="32" spans="1:255" outlineLevel="1" x14ac:dyDescent="0.2">
      <c r="A32" s="19" t="s">
        <v>298</v>
      </c>
      <c r="B32" s="119"/>
      <c r="C32" s="191" t="s">
        <v>299</v>
      </c>
      <c r="D32" s="181"/>
      <c r="E32" s="181"/>
      <c r="F32" s="181"/>
      <c r="G32" s="181"/>
      <c r="H32" s="181"/>
      <c r="I32" s="181"/>
      <c r="J32" s="181"/>
      <c r="K32" s="181"/>
      <c r="BT32" s="39" t="str">
        <f>C32</f>
        <v xml:space="preserve"> </v>
      </c>
      <c r="IU32" s="21"/>
    </row>
    <row r="33" spans="1:255" outlineLevel="1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255" ht="18.75" outlineLevel="1" x14ac:dyDescent="0.3">
      <c r="A34" s="162" t="s">
        <v>387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255" outlineLevel="1" x14ac:dyDescent="0.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Y35" s="21">
        <v>3</v>
      </c>
      <c r="Z35" s="21" t="s">
        <v>300</v>
      </c>
      <c r="AA35" s="21"/>
      <c r="AB35" s="21" t="s">
        <v>301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302</v>
      </c>
      <c r="B36" s="119"/>
      <c r="C36" s="181"/>
      <c r="D36" s="181"/>
      <c r="E36" s="181"/>
      <c r="F36" s="181"/>
      <c r="G36" s="181"/>
      <c r="H36" s="181"/>
      <c r="I36" s="181"/>
      <c r="J36" s="181"/>
      <c r="K36" s="181"/>
      <c r="BT36" s="38">
        <f>C36</f>
        <v>0</v>
      </c>
      <c r="IU36" s="21"/>
    </row>
    <row r="37" spans="1:255" outlineLevel="1" x14ac:dyDescent="0.2">
      <c r="A37" s="119"/>
      <c r="B37" s="119"/>
      <c r="C37" s="119"/>
      <c r="D37" s="119"/>
      <c r="E37" s="119"/>
      <c r="F37" s="119"/>
      <c r="G37" s="119"/>
      <c r="H37" s="119"/>
      <c r="I37" s="40" t="s">
        <v>341</v>
      </c>
      <c r="J37" s="40" t="s">
        <v>303</v>
      </c>
      <c r="K37" s="119"/>
    </row>
    <row r="38" spans="1:255" outlineLevel="1" x14ac:dyDescent="0.2">
      <c r="A38" s="15" t="s">
        <v>389</v>
      </c>
      <c r="B38" s="119"/>
      <c r="C38" s="119"/>
      <c r="D38" s="119"/>
      <c r="E38" s="119"/>
      <c r="F38" s="119"/>
      <c r="G38" s="41" t="s">
        <v>304</v>
      </c>
      <c r="H38" s="119"/>
      <c r="I38" s="42">
        <f>H124/1000</f>
        <v>38.544969999999999</v>
      </c>
      <c r="J38" s="42">
        <f>J124/1000</f>
        <v>307.42980999999997</v>
      </c>
      <c r="K38" s="15" t="s">
        <v>305</v>
      </c>
    </row>
    <row r="39" spans="1:255" outlineLevel="1" x14ac:dyDescent="0.2">
      <c r="A39" s="15" t="s">
        <v>294</v>
      </c>
      <c r="B39" s="119"/>
      <c r="C39" s="119"/>
      <c r="D39" s="119"/>
      <c r="E39" s="119"/>
      <c r="F39" s="119"/>
      <c r="G39" s="41" t="s">
        <v>306</v>
      </c>
      <c r="H39" s="119"/>
      <c r="I39" s="42">
        <f>ET107</f>
        <v>71.052000000000007</v>
      </c>
      <c r="J39" s="42">
        <f>CW107</f>
        <v>71.052000000000007</v>
      </c>
      <c r="K39" s="15" t="s">
        <v>307</v>
      </c>
    </row>
    <row r="40" spans="1:255" ht="13.5" outlineLevel="1" thickBot="1" x14ac:dyDescent="0.25">
      <c r="A40" s="119"/>
      <c r="B40" s="119"/>
      <c r="C40" s="119"/>
      <c r="D40" s="119"/>
      <c r="E40" s="119"/>
      <c r="F40" s="119"/>
      <c r="G40" s="41" t="s">
        <v>308</v>
      </c>
      <c r="H40" s="119"/>
      <c r="I40" s="42">
        <f>(EW107+EY107)/1000</f>
        <v>0.80476000000000003</v>
      </c>
      <c r="J40" s="42">
        <f>(CZ107+DB107)/1000</f>
        <v>14.72724</v>
      </c>
      <c r="K40" s="15" t="s">
        <v>305</v>
      </c>
    </row>
    <row r="41" spans="1:255" x14ac:dyDescent="0.2">
      <c r="A41" s="193" t="s">
        <v>309</v>
      </c>
      <c r="B41" s="195" t="s">
        <v>310</v>
      </c>
      <c r="C41" s="195" t="s">
        <v>311</v>
      </c>
      <c r="D41" s="195" t="s">
        <v>312</v>
      </c>
      <c r="E41" s="195" t="s">
        <v>313</v>
      </c>
      <c r="F41" s="195" t="s">
        <v>314</v>
      </c>
      <c r="G41" s="195" t="s">
        <v>315</v>
      </c>
      <c r="H41" s="195" t="s">
        <v>316</v>
      </c>
      <c r="I41" s="195" t="s">
        <v>317</v>
      </c>
      <c r="J41" s="195" t="s">
        <v>318</v>
      </c>
      <c r="K41" s="200" t="s">
        <v>390</v>
      </c>
    </row>
    <row r="42" spans="1:255" x14ac:dyDescent="0.2">
      <c r="A42" s="194"/>
      <c r="B42" s="196"/>
      <c r="C42" s="196"/>
      <c r="D42" s="196"/>
      <c r="E42" s="196"/>
      <c r="F42" s="196"/>
      <c r="G42" s="196"/>
      <c r="H42" s="196"/>
      <c r="I42" s="196"/>
      <c r="J42" s="196"/>
      <c r="K42" s="201"/>
    </row>
    <row r="43" spans="1:255" x14ac:dyDescent="0.2">
      <c r="A43" s="194"/>
      <c r="B43" s="196"/>
      <c r="C43" s="196"/>
      <c r="D43" s="196"/>
      <c r="E43" s="196"/>
      <c r="F43" s="196"/>
      <c r="G43" s="196"/>
      <c r="H43" s="196"/>
      <c r="I43" s="196"/>
      <c r="J43" s="196"/>
      <c r="K43" s="201"/>
    </row>
    <row r="44" spans="1:255" ht="13.5" thickBot="1" x14ac:dyDescent="0.25">
      <c r="A44" s="194"/>
      <c r="B44" s="196"/>
      <c r="C44" s="196"/>
      <c r="D44" s="196"/>
      <c r="E44" s="196"/>
      <c r="F44" s="196"/>
      <c r="G44" s="196"/>
      <c r="H44" s="196"/>
      <c r="I44" s="196"/>
      <c r="J44" s="196"/>
      <c r="K44" s="201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24" x14ac:dyDescent="0.2">
      <c r="A46" s="44">
        <v>1</v>
      </c>
      <c r="B46" s="50" t="s">
        <v>13</v>
      </c>
      <c r="C46" s="45" t="s">
        <v>14</v>
      </c>
      <c r="D46" s="46" t="s">
        <v>15</v>
      </c>
      <c r="E46" s="47">
        <v>1</v>
      </c>
      <c r="F46" s="48">
        <f>Source!AK25</f>
        <v>326.15999999999997</v>
      </c>
      <c r="G46" s="120" t="s">
        <v>3</v>
      </c>
      <c r="H46" s="48">
        <f>Source!AB25</f>
        <v>304.26</v>
      </c>
      <c r="I46" s="48"/>
      <c r="J46" s="121"/>
      <c r="K46" s="4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4"/>
      <c r="B47" s="51"/>
      <c r="C47" s="51" t="s">
        <v>319</v>
      </c>
      <c r="D47" s="52"/>
      <c r="E47" s="53"/>
      <c r="F47" s="55">
        <v>226.07</v>
      </c>
      <c r="G47" s="122"/>
      <c r="H47" s="55">
        <f>Source!AF25</f>
        <v>226.07</v>
      </c>
      <c r="I47" s="55">
        <f>T47</f>
        <v>226.07</v>
      </c>
      <c r="J47" s="122">
        <v>18.3</v>
      </c>
      <c r="K47" s="56">
        <f>U47</f>
        <v>4137.08</v>
      </c>
      <c r="O47" s="21"/>
      <c r="P47" s="21"/>
      <c r="Q47" s="21"/>
      <c r="R47" s="21"/>
      <c r="S47" s="21"/>
      <c r="T47" s="21">
        <f>ROUND(Source!AF25*Source!AV25*Source!I25,2)</f>
        <v>226.07</v>
      </c>
      <c r="U47" s="21">
        <f>Source!S25</f>
        <v>4137.08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226.07</v>
      </c>
      <c r="GK47" s="21">
        <f>T47</f>
        <v>226.07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>
        <f>T47</f>
        <v>226.07</v>
      </c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1"/>
      <c r="B48" s="58"/>
      <c r="C48" s="58" t="s">
        <v>320</v>
      </c>
      <c r="D48" s="59"/>
      <c r="E48" s="60"/>
      <c r="F48" s="62">
        <v>78.19</v>
      </c>
      <c r="G48" s="123"/>
      <c r="H48" s="62">
        <f>Source!AD25</f>
        <v>78.19</v>
      </c>
      <c r="I48" s="62">
        <f>T48</f>
        <v>78.19</v>
      </c>
      <c r="J48" s="123">
        <v>12.5</v>
      </c>
      <c r="K48" s="63">
        <f>U48</f>
        <v>977.38</v>
      </c>
      <c r="O48" s="21"/>
      <c r="P48" s="21"/>
      <c r="Q48" s="21"/>
      <c r="R48" s="21"/>
      <c r="S48" s="21"/>
      <c r="T48" s="21">
        <f>ROUND(Source!AD25*Source!AV25*Source!I25,2)</f>
        <v>78.19</v>
      </c>
      <c r="U48" s="21">
        <f>Source!Q25</f>
        <v>977.38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78.19</v>
      </c>
      <c r="GK48" s="21"/>
      <c r="GL48" s="21">
        <f>T48</f>
        <v>78.19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>
        <f>T48</f>
        <v>78.19</v>
      </c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1"/>
      <c r="B49" s="58"/>
      <c r="C49" s="58" t="s">
        <v>321</v>
      </c>
      <c r="D49" s="59"/>
      <c r="E49" s="60"/>
      <c r="F49" s="62">
        <v>11.04</v>
      </c>
      <c r="G49" s="123"/>
      <c r="H49" s="62">
        <f>Source!AE25</f>
        <v>11.04</v>
      </c>
      <c r="I49" s="62">
        <f>GM49</f>
        <v>11.04</v>
      </c>
      <c r="J49" s="123">
        <v>18.3</v>
      </c>
      <c r="K49" s="63">
        <f>Source!R25</f>
        <v>202.03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11.04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61"/>
      <c r="B50" s="58"/>
      <c r="C50" s="58" t="s">
        <v>322</v>
      </c>
      <c r="D50" s="59"/>
      <c r="E50" s="60">
        <v>95</v>
      </c>
      <c r="F50" s="124" t="s">
        <v>323</v>
      </c>
      <c r="G50" s="123"/>
      <c r="H50" s="62">
        <f>ROUND((Source!AF25*Source!AV25+Source!AE25*Source!AV25)*(Source!FX25)/100,2)</f>
        <v>225.25</v>
      </c>
      <c r="I50" s="62">
        <f>T50</f>
        <v>225.25</v>
      </c>
      <c r="J50" s="123" t="s">
        <v>324</v>
      </c>
      <c r="K50" s="63">
        <f>U50</f>
        <v>3514.68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225.25</v>
      </c>
      <c r="U50" s="21">
        <f>Source!X25</f>
        <v>3514.68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225.25</v>
      </c>
      <c r="GZ50" s="21"/>
      <c r="HA50" s="21"/>
      <c r="HB50" s="21"/>
      <c r="HC50" s="21">
        <f>T50</f>
        <v>225.25</v>
      </c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1"/>
      <c r="B51" s="58"/>
      <c r="C51" s="58" t="s">
        <v>325</v>
      </c>
      <c r="D51" s="59"/>
      <c r="E51" s="60">
        <v>65</v>
      </c>
      <c r="F51" s="124" t="s">
        <v>323</v>
      </c>
      <c r="G51" s="123"/>
      <c r="H51" s="62">
        <f>ROUND((Source!AF25*Source!AV25+Source!AE25*Source!AV25)*(Source!FY25)/100,2)</f>
        <v>154.12</v>
      </c>
      <c r="I51" s="62">
        <f>T51</f>
        <v>154.12</v>
      </c>
      <c r="J51" s="123" t="s">
        <v>326</v>
      </c>
      <c r="K51" s="63">
        <f>U51</f>
        <v>2256.34</v>
      </c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154.12</v>
      </c>
      <c r="U51" s="21">
        <f>Source!Y25</f>
        <v>2256.34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154.12</v>
      </c>
      <c r="HA51" s="21"/>
      <c r="HB51" s="21"/>
      <c r="HC51" s="21">
        <f>T51</f>
        <v>154.12</v>
      </c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66"/>
      <c r="B52" s="67"/>
      <c r="C52" s="67" t="s">
        <v>327</v>
      </c>
      <c r="D52" s="68" t="s">
        <v>328</v>
      </c>
      <c r="E52" s="69">
        <v>23.5</v>
      </c>
      <c r="F52" s="70"/>
      <c r="G52" s="70"/>
      <c r="H52" s="70">
        <f>ROUND(Source!AH25,2)</f>
        <v>23.5</v>
      </c>
      <c r="I52" s="71">
        <f>Source!U25</f>
        <v>23.5</v>
      </c>
      <c r="J52" s="70"/>
      <c r="K52" s="7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65"/>
      <c r="B53" s="64"/>
      <c r="C53" s="64"/>
      <c r="D53" s="64"/>
      <c r="E53" s="64"/>
      <c r="F53" s="64"/>
      <c r="G53" s="64"/>
      <c r="H53" s="197">
        <f>R53</f>
        <v>683.63</v>
      </c>
      <c r="I53" s="198"/>
      <c r="J53" s="197">
        <f>S53</f>
        <v>10885.48</v>
      </c>
      <c r="K53" s="199"/>
      <c r="O53" s="21"/>
      <c r="P53" s="21"/>
      <c r="Q53" s="21"/>
      <c r="R53" s="21">
        <f>SUM(T46:T52)</f>
        <v>683.63</v>
      </c>
      <c r="S53" s="21">
        <f>SUM(U46:U52)</f>
        <v>10885.48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683.63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73">
        <v>2</v>
      </c>
      <c r="B54" s="79" t="s">
        <v>23</v>
      </c>
      <c r="C54" s="74" t="s">
        <v>24</v>
      </c>
      <c r="D54" s="75" t="s">
        <v>15</v>
      </c>
      <c r="E54" s="76">
        <v>6</v>
      </c>
      <c r="F54" s="77">
        <f>Source!AK27</f>
        <v>109.16999999999999</v>
      </c>
      <c r="G54" s="125" t="s">
        <v>3</v>
      </c>
      <c r="H54" s="77">
        <f>Source!AB27</f>
        <v>65.45</v>
      </c>
      <c r="I54" s="77"/>
      <c r="J54" s="126"/>
      <c r="K54" s="78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4"/>
      <c r="B55" s="51"/>
      <c r="C55" s="51" t="s">
        <v>319</v>
      </c>
      <c r="D55" s="52"/>
      <c r="E55" s="53"/>
      <c r="F55" s="55">
        <v>22.13</v>
      </c>
      <c r="G55" s="122"/>
      <c r="H55" s="55">
        <f>Source!AF27</f>
        <v>22.13</v>
      </c>
      <c r="I55" s="55">
        <f>T55</f>
        <v>132.78</v>
      </c>
      <c r="J55" s="122">
        <v>18.3</v>
      </c>
      <c r="K55" s="56">
        <f>U55</f>
        <v>2429.87</v>
      </c>
      <c r="O55" s="21"/>
      <c r="P55" s="21"/>
      <c r="Q55" s="21"/>
      <c r="R55" s="21"/>
      <c r="S55" s="21"/>
      <c r="T55" s="21">
        <f>ROUND(Source!AF27*Source!AV27*Source!I27,2)</f>
        <v>132.78</v>
      </c>
      <c r="U55" s="21">
        <f>Source!S27</f>
        <v>2429.87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132.78</v>
      </c>
      <c r="GK55" s="21">
        <f>T55</f>
        <v>132.78</v>
      </c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>
        <f>T55</f>
        <v>132.78</v>
      </c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1"/>
      <c r="B56" s="58"/>
      <c r="C56" s="58" t="s">
        <v>320</v>
      </c>
      <c r="D56" s="59"/>
      <c r="E56" s="60"/>
      <c r="F56" s="62">
        <v>43.32</v>
      </c>
      <c r="G56" s="123"/>
      <c r="H56" s="62">
        <f>Source!AD27</f>
        <v>43.32</v>
      </c>
      <c r="I56" s="62">
        <f>T56</f>
        <v>259.92</v>
      </c>
      <c r="J56" s="123">
        <v>12.5</v>
      </c>
      <c r="K56" s="63">
        <f>U56</f>
        <v>3249</v>
      </c>
      <c r="O56" s="21"/>
      <c r="P56" s="21"/>
      <c r="Q56" s="21"/>
      <c r="R56" s="21"/>
      <c r="S56" s="21"/>
      <c r="T56" s="21">
        <f>ROUND(Source!AD27*Source!AV27*Source!I27,2)</f>
        <v>259.92</v>
      </c>
      <c r="U56" s="21">
        <f>Source!Q27</f>
        <v>3249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>
        <f>T56</f>
        <v>259.92</v>
      </c>
      <c r="GK56" s="21"/>
      <c r="GL56" s="21">
        <f>T56</f>
        <v>259.92</v>
      </c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>
        <f>T56</f>
        <v>259.92</v>
      </c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1"/>
      <c r="B57" s="58"/>
      <c r="C57" s="58" t="s">
        <v>321</v>
      </c>
      <c r="D57" s="59"/>
      <c r="E57" s="60"/>
      <c r="F57" s="62">
        <v>5.92</v>
      </c>
      <c r="G57" s="123"/>
      <c r="H57" s="62">
        <f>Source!AE27</f>
        <v>5.92</v>
      </c>
      <c r="I57" s="62">
        <f>GM57</f>
        <v>35.520000000000003</v>
      </c>
      <c r="J57" s="123">
        <v>18.3</v>
      </c>
      <c r="K57" s="63">
        <f>Source!R27</f>
        <v>650.02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>
        <f>ROUND(Source!AE27*Source!AV27*Source!I27,2)</f>
        <v>35.520000000000003</v>
      </c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61"/>
      <c r="B58" s="58"/>
      <c r="C58" s="58" t="s">
        <v>322</v>
      </c>
      <c r="D58" s="59"/>
      <c r="E58" s="60">
        <v>95</v>
      </c>
      <c r="F58" s="124" t="s">
        <v>323</v>
      </c>
      <c r="G58" s="123"/>
      <c r="H58" s="62">
        <f>ROUND((Source!AF27*Source!AV27+Source!AE27*Source!AV27)*(Source!FX27)/100,2)</f>
        <v>26.65</v>
      </c>
      <c r="I58" s="62">
        <f>T58</f>
        <v>159.88999999999999</v>
      </c>
      <c r="J58" s="123" t="s">
        <v>324</v>
      </c>
      <c r="K58" s="63">
        <f>U58</f>
        <v>2494.71</v>
      </c>
      <c r="O58" s="21"/>
      <c r="P58" s="21"/>
      <c r="Q58" s="21"/>
      <c r="R58" s="21"/>
      <c r="S58" s="21"/>
      <c r="T58" s="21">
        <f>ROUND((ROUND(Source!AF27*Source!AV27*Source!I27,2)+ROUND(Source!AE27*Source!AV27*Source!I27,2))*(Source!FX27)/100,2)</f>
        <v>159.88999999999999</v>
      </c>
      <c r="U58" s="21">
        <f>Source!X27</f>
        <v>2494.71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>
        <f>T58</f>
        <v>159.88999999999999</v>
      </c>
      <c r="GZ58" s="21"/>
      <c r="HA58" s="21"/>
      <c r="HB58" s="21"/>
      <c r="HC58" s="21">
        <f>T58</f>
        <v>159.88999999999999</v>
      </c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61"/>
      <c r="B59" s="58"/>
      <c r="C59" s="58" t="s">
        <v>325</v>
      </c>
      <c r="D59" s="59"/>
      <c r="E59" s="60">
        <v>65</v>
      </c>
      <c r="F59" s="124" t="s">
        <v>323</v>
      </c>
      <c r="G59" s="123"/>
      <c r="H59" s="62">
        <f>ROUND((Source!AF27*Source!AV27+Source!AE27*Source!AV27)*(Source!FY27)/100,2)</f>
        <v>18.23</v>
      </c>
      <c r="I59" s="62">
        <f>T59</f>
        <v>109.4</v>
      </c>
      <c r="J59" s="123" t="s">
        <v>326</v>
      </c>
      <c r="K59" s="63">
        <f>U59</f>
        <v>1601.54</v>
      </c>
      <c r="O59" s="21"/>
      <c r="P59" s="21"/>
      <c r="Q59" s="21"/>
      <c r="R59" s="21"/>
      <c r="S59" s="21"/>
      <c r="T59" s="21">
        <f>ROUND((ROUND(Source!AF27*Source!AV27*Source!I27,2)+ROUND(Source!AE27*Source!AV27*Source!I27,2))*(Source!FY27)/100,2)</f>
        <v>109.4</v>
      </c>
      <c r="U59" s="21">
        <f>Source!Y27</f>
        <v>1601.54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>
        <f>T59</f>
        <v>109.4</v>
      </c>
      <c r="HA59" s="21"/>
      <c r="HB59" s="21"/>
      <c r="HC59" s="21">
        <f>T59</f>
        <v>109.4</v>
      </c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3.5" thickBot="1" x14ac:dyDescent="0.25">
      <c r="A60" s="66"/>
      <c r="B60" s="67"/>
      <c r="C60" s="67" t="s">
        <v>327</v>
      </c>
      <c r="D60" s="68" t="s">
        <v>328</v>
      </c>
      <c r="E60" s="69">
        <v>2.2999999999999998</v>
      </c>
      <c r="F60" s="70"/>
      <c r="G60" s="70"/>
      <c r="H60" s="70">
        <f>ROUND(Source!AH27,2)</f>
        <v>2.2999999999999998</v>
      </c>
      <c r="I60" s="71">
        <f>Source!U27</f>
        <v>13.799999999999999</v>
      </c>
      <c r="J60" s="70"/>
      <c r="K60" s="7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5"/>
      <c r="B61" s="64"/>
      <c r="C61" s="64"/>
      <c r="D61" s="64"/>
      <c r="E61" s="64"/>
      <c r="F61" s="64"/>
      <c r="G61" s="64"/>
      <c r="H61" s="197">
        <f>R61</f>
        <v>661.99</v>
      </c>
      <c r="I61" s="198"/>
      <c r="J61" s="197">
        <f>S61</f>
        <v>9775.119999999999</v>
      </c>
      <c r="K61" s="199"/>
      <c r="O61" s="21"/>
      <c r="P61" s="21"/>
      <c r="Q61" s="21"/>
      <c r="R61" s="21">
        <f>SUM(T54:T60)</f>
        <v>661.99</v>
      </c>
      <c r="S61" s="21">
        <f>SUM(U54:U60)</f>
        <v>9775.119999999999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>
        <f>R61</f>
        <v>661.99</v>
      </c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36" x14ac:dyDescent="0.2">
      <c r="A62" s="73">
        <v>3</v>
      </c>
      <c r="B62" s="79" t="s">
        <v>27</v>
      </c>
      <c r="C62" s="74" t="s">
        <v>28</v>
      </c>
      <c r="D62" s="75" t="s">
        <v>29</v>
      </c>
      <c r="E62" s="76">
        <v>7.0000000000000007E-2</v>
      </c>
      <c r="F62" s="77">
        <f>Source!AK29</f>
        <v>845.07</v>
      </c>
      <c r="G62" s="125" t="s">
        <v>3</v>
      </c>
      <c r="H62" s="77">
        <f>Source!AB29</f>
        <v>766.88</v>
      </c>
      <c r="I62" s="77"/>
      <c r="J62" s="126"/>
      <c r="K62" s="78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54"/>
      <c r="B63" s="51"/>
      <c r="C63" s="51" t="s">
        <v>319</v>
      </c>
      <c r="D63" s="52"/>
      <c r="E63" s="53"/>
      <c r="F63" s="55">
        <v>563.73</v>
      </c>
      <c r="G63" s="122"/>
      <c r="H63" s="55">
        <f>Source!AF29</f>
        <v>563.73</v>
      </c>
      <c r="I63" s="55">
        <f>T63</f>
        <v>39.46</v>
      </c>
      <c r="J63" s="122">
        <v>18.3</v>
      </c>
      <c r="K63" s="56">
        <f>U63</f>
        <v>722.14</v>
      </c>
      <c r="O63" s="21"/>
      <c r="P63" s="21"/>
      <c r="Q63" s="21"/>
      <c r="R63" s="21"/>
      <c r="S63" s="21"/>
      <c r="T63" s="21">
        <f>ROUND(Source!AF29*Source!AV29*Source!I29,2)</f>
        <v>39.46</v>
      </c>
      <c r="U63" s="21">
        <f>Source!S29</f>
        <v>722.14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>
        <f>T63</f>
        <v>39.46</v>
      </c>
      <c r="GK63" s="21">
        <f>T63</f>
        <v>39.46</v>
      </c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>
        <f>T63</f>
        <v>39.46</v>
      </c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x14ac:dyDescent="0.2">
      <c r="A64" s="61"/>
      <c r="B64" s="58"/>
      <c r="C64" s="58" t="s">
        <v>320</v>
      </c>
      <c r="D64" s="59"/>
      <c r="E64" s="60"/>
      <c r="F64" s="62">
        <v>202.68</v>
      </c>
      <c r="G64" s="123"/>
      <c r="H64" s="62">
        <f>Source!AD29</f>
        <v>202.68</v>
      </c>
      <c r="I64" s="62">
        <f>T64</f>
        <v>14.19</v>
      </c>
      <c r="J64" s="123">
        <v>12.5</v>
      </c>
      <c r="K64" s="63">
        <f>U64</f>
        <v>177.35</v>
      </c>
      <c r="O64" s="21"/>
      <c r="P64" s="21"/>
      <c r="Q64" s="21"/>
      <c r="R64" s="21"/>
      <c r="S64" s="21"/>
      <c r="T64" s="21">
        <f>ROUND(Source!AD29*Source!AV29*Source!I29,2)</f>
        <v>14.19</v>
      </c>
      <c r="U64" s="21">
        <f>Source!Q29</f>
        <v>177.35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>
        <f>T64</f>
        <v>14.19</v>
      </c>
      <c r="GK64" s="21"/>
      <c r="GL64" s="21">
        <f>T64</f>
        <v>14.19</v>
      </c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>
        <f>T64</f>
        <v>14.19</v>
      </c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61"/>
      <c r="B65" s="58"/>
      <c r="C65" s="58" t="s">
        <v>321</v>
      </c>
      <c r="D65" s="59"/>
      <c r="E65" s="60"/>
      <c r="F65" s="62">
        <v>74.73</v>
      </c>
      <c r="G65" s="123"/>
      <c r="H65" s="62">
        <f>Source!AE29</f>
        <v>74.73</v>
      </c>
      <c r="I65" s="62">
        <f>GM65</f>
        <v>5.23</v>
      </c>
      <c r="J65" s="123">
        <v>18.3</v>
      </c>
      <c r="K65" s="63">
        <f>Source!R29</f>
        <v>95.73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>
        <f>ROUND(Source!AE29*Source!AV29*Source!I29,2)</f>
        <v>5.23</v>
      </c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idden="1" x14ac:dyDescent="0.2">
      <c r="A66" s="61"/>
      <c r="B66" s="58"/>
      <c r="C66" s="58" t="s">
        <v>329</v>
      </c>
      <c r="D66" s="59"/>
      <c r="E66" s="60"/>
      <c r="F66" s="62">
        <v>78.66</v>
      </c>
      <c r="G66" s="123"/>
      <c r="H66" s="62">
        <f>Source!AC29</f>
        <v>0.47</v>
      </c>
      <c r="I66" s="62">
        <f>T66</f>
        <v>0.03</v>
      </c>
      <c r="J66" s="123">
        <v>0</v>
      </c>
      <c r="K66" s="63">
        <f>U66</f>
        <v>0</v>
      </c>
      <c r="O66" s="21"/>
      <c r="P66" s="21"/>
      <c r="Q66" s="21"/>
      <c r="R66" s="21"/>
      <c r="S66" s="21"/>
      <c r="T66" s="21">
        <f>ROUND(Source!AC29*Source!AW29*Source!I29,2)</f>
        <v>0.03</v>
      </c>
      <c r="U66" s="21">
        <f>Source!P29</f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0.03</v>
      </c>
      <c r="GK66" s="21"/>
      <c r="GL66" s="21"/>
      <c r="GM66" s="21"/>
      <c r="GN66" s="21">
        <f>T66</f>
        <v>0.03</v>
      </c>
      <c r="GO66" s="21"/>
      <c r="GP66" s="21">
        <f>T66</f>
        <v>0.03</v>
      </c>
      <c r="GQ66" s="21">
        <f>T66</f>
        <v>0.03</v>
      </c>
      <c r="GR66" s="21"/>
      <c r="GS66" s="21">
        <f>T66</f>
        <v>0.03</v>
      </c>
      <c r="GT66" s="21"/>
      <c r="GU66" s="21"/>
      <c r="GV66" s="21"/>
      <c r="GW66" s="21">
        <f>ROUND(Source!AG29*Source!I29,2)</f>
        <v>0</v>
      </c>
      <c r="GX66" s="21">
        <f>ROUND(Source!AJ29*Source!I29,2)</f>
        <v>0</v>
      </c>
      <c r="GY66" s="21"/>
      <c r="GZ66" s="21"/>
      <c r="HA66" s="21"/>
      <c r="HB66" s="21"/>
      <c r="HC66" s="21">
        <f>T66</f>
        <v>0.03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61"/>
      <c r="B67" s="58"/>
      <c r="C67" s="58" t="s">
        <v>322</v>
      </c>
      <c r="D67" s="59"/>
      <c r="E67" s="60">
        <v>95</v>
      </c>
      <c r="F67" s="124" t="s">
        <v>323</v>
      </c>
      <c r="G67" s="123"/>
      <c r="H67" s="62">
        <f>ROUND((Source!AF29*Source!AV29+Source!AE29*Source!AV29)*(Source!FX29)/100,2)</f>
        <v>606.54</v>
      </c>
      <c r="I67" s="62">
        <f>T67</f>
        <v>42.46</v>
      </c>
      <c r="J67" s="123" t="s">
        <v>324</v>
      </c>
      <c r="K67" s="63">
        <f>U67</f>
        <v>662.47</v>
      </c>
      <c r="O67" s="21"/>
      <c r="P67" s="21"/>
      <c r="Q67" s="21"/>
      <c r="R67" s="21"/>
      <c r="S67" s="21"/>
      <c r="T67" s="21">
        <f>ROUND((ROUND(Source!AF29*Source!AV29*Source!I29,2)+ROUND(Source!AE29*Source!AV29*Source!I29,2))*(Source!FX29)/100,2)</f>
        <v>42.46</v>
      </c>
      <c r="U67" s="21">
        <f>Source!X29</f>
        <v>662.47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>
        <f>T67</f>
        <v>42.46</v>
      </c>
      <c r="GZ67" s="21"/>
      <c r="HA67" s="21"/>
      <c r="HB67" s="21"/>
      <c r="HC67" s="21">
        <f>T67</f>
        <v>42.46</v>
      </c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1"/>
      <c r="B68" s="58"/>
      <c r="C68" s="58" t="s">
        <v>325</v>
      </c>
      <c r="D68" s="59"/>
      <c r="E68" s="60">
        <v>65</v>
      </c>
      <c r="F68" s="124" t="s">
        <v>323</v>
      </c>
      <c r="G68" s="123"/>
      <c r="H68" s="62">
        <f>ROUND((Source!AF29*Source!AV29+Source!AE29*Source!AV29)*(Source!FY29)/100,2)</f>
        <v>415</v>
      </c>
      <c r="I68" s="62">
        <f>T68</f>
        <v>29.05</v>
      </c>
      <c r="J68" s="123" t="s">
        <v>326</v>
      </c>
      <c r="K68" s="63">
        <f>U68</f>
        <v>425.29</v>
      </c>
      <c r="O68" s="21"/>
      <c r="P68" s="21"/>
      <c r="Q68" s="21"/>
      <c r="R68" s="21"/>
      <c r="S68" s="21"/>
      <c r="T68" s="21">
        <f>ROUND((ROUND(Source!AF29*Source!AV29*Source!I29,2)+ROUND(Source!AE29*Source!AV29*Source!I29,2))*(Source!FY29)/100,2)</f>
        <v>29.05</v>
      </c>
      <c r="U68" s="21">
        <f>Source!Y29</f>
        <v>425.29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>
        <f>T68</f>
        <v>29.05</v>
      </c>
      <c r="HA68" s="21"/>
      <c r="HB68" s="21"/>
      <c r="HC68" s="21">
        <f>T68</f>
        <v>29.05</v>
      </c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3.5" thickBot="1" x14ac:dyDescent="0.25">
      <c r="A69" s="66"/>
      <c r="B69" s="67"/>
      <c r="C69" s="67" t="s">
        <v>327</v>
      </c>
      <c r="D69" s="68" t="s">
        <v>328</v>
      </c>
      <c r="E69" s="69">
        <v>58.6</v>
      </c>
      <c r="F69" s="70"/>
      <c r="G69" s="70"/>
      <c r="H69" s="70">
        <f>ROUND(Source!AH29,2)</f>
        <v>58.6</v>
      </c>
      <c r="I69" s="71">
        <f>Source!U29</f>
        <v>4.1020000000000003</v>
      </c>
      <c r="J69" s="70"/>
      <c r="K69" s="7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65"/>
      <c r="B70" s="64"/>
      <c r="C70" s="64"/>
      <c r="D70" s="64"/>
      <c r="E70" s="64"/>
      <c r="F70" s="64"/>
      <c r="G70" s="64"/>
      <c r="H70" s="197">
        <f>R70</f>
        <v>125.19</v>
      </c>
      <c r="I70" s="198"/>
      <c r="J70" s="197">
        <f>S70</f>
        <v>1987.25</v>
      </c>
      <c r="K70" s="199"/>
      <c r="O70" s="21"/>
      <c r="P70" s="21"/>
      <c r="Q70" s="21"/>
      <c r="R70" s="21">
        <f>SUM(T62:T69)</f>
        <v>125.19</v>
      </c>
      <c r="S70" s="21">
        <f>SUM(U62:U69)</f>
        <v>1987.25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>
        <f>R70</f>
        <v>125.19</v>
      </c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36" x14ac:dyDescent="0.2">
      <c r="A71" s="73">
        <v>4</v>
      </c>
      <c r="B71" s="79" t="s">
        <v>32</v>
      </c>
      <c r="C71" s="74" t="s">
        <v>33</v>
      </c>
      <c r="D71" s="75" t="s">
        <v>29</v>
      </c>
      <c r="E71" s="76">
        <v>0.04</v>
      </c>
      <c r="F71" s="77">
        <f>Source!AK31</f>
        <v>748.97</v>
      </c>
      <c r="G71" s="125" t="s">
        <v>3</v>
      </c>
      <c r="H71" s="77">
        <f>Source!AB31</f>
        <v>239.57</v>
      </c>
      <c r="I71" s="77"/>
      <c r="J71" s="126"/>
      <c r="K71" s="78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54"/>
      <c r="B72" s="51"/>
      <c r="C72" s="51" t="s">
        <v>319</v>
      </c>
      <c r="D72" s="52"/>
      <c r="E72" s="53"/>
      <c r="F72" s="55">
        <v>178.6</v>
      </c>
      <c r="G72" s="122"/>
      <c r="H72" s="55">
        <f>Source!AF31</f>
        <v>178.6</v>
      </c>
      <c r="I72" s="55">
        <f>T72</f>
        <v>7.14</v>
      </c>
      <c r="J72" s="122">
        <v>18.3</v>
      </c>
      <c r="K72" s="56">
        <f>U72</f>
        <v>130.74</v>
      </c>
      <c r="O72" s="21"/>
      <c r="P72" s="21"/>
      <c r="Q72" s="21"/>
      <c r="R72" s="21"/>
      <c r="S72" s="21"/>
      <c r="T72" s="21">
        <f>ROUND(Source!AF31*Source!AV31*Source!I31,2)</f>
        <v>7.14</v>
      </c>
      <c r="U72" s="21">
        <f>Source!S31</f>
        <v>130.74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7.14</v>
      </c>
      <c r="GK72" s="21">
        <f>T72</f>
        <v>7.14</v>
      </c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>
        <f>T72</f>
        <v>7.14</v>
      </c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1"/>
      <c r="B73" s="58"/>
      <c r="C73" s="58" t="s">
        <v>320</v>
      </c>
      <c r="D73" s="59"/>
      <c r="E73" s="60"/>
      <c r="F73" s="62">
        <v>60.98</v>
      </c>
      <c r="G73" s="123"/>
      <c r="H73" s="62">
        <f>Source!AD31</f>
        <v>60.98</v>
      </c>
      <c r="I73" s="62">
        <f>T73</f>
        <v>2.44</v>
      </c>
      <c r="J73" s="123">
        <v>12.5</v>
      </c>
      <c r="K73" s="63">
        <f>U73</f>
        <v>30.49</v>
      </c>
      <c r="O73" s="21"/>
      <c r="P73" s="21"/>
      <c r="Q73" s="21"/>
      <c r="R73" s="21"/>
      <c r="S73" s="21"/>
      <c r="T73" s="21">
        <f>ROUND(Source!AD31*Source!AV31*Source!I31,2)</f>
        <v>2.44</v>
      </c>
      <c r="U73" s="21">
        <f>Source!Q31</f>
        <v>30.49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>
        <f>T73</f>
        <v>2.44</v>
      </c>
      <c r="GK73" s="21"/>
      <c r="GL73" s="21">
        <f>T73</f>
        <v>2.44</v>
      </c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>
        <f>T73</f>
        <v>2.44</v>
      </c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61"/>
      <c r="B74" s="58"/>
      <c r="C74" s="58" t="s">
        <v>321</v>
      </c>
      <c r="D74" s="59"/>
      <c r="E74" s="60"/>
      <c r="F74" s="62">
        <v>4.7699999999999996</v>
      </c>
      <c r="G74" s="123"/>
      <c r="H74" s="62">
        <f>Source!AE31</f>
        <v>4.7699999999999996</v>
      </c>
      <c r="I74" s="62">
        <f>GM74</f>
        <v>0.19</v>
      </c>
      <c r="J74" s="123">
        <v>18.3</v>
      </c>
      <c r="K74" s="63">
        <f>Source!R31</f>
        <v>3.49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>
        <f>ROUND(Source!AE31*Source!AV31*Source!I31,2)</f>
        <v>0.19</v>
      </c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idden="1" x14ac:dyDescent="0.2">
      <c r="A75" s="61"/>
      <c r="B75" s="58"/>
      <c r="C75" s="58" t="s">
        <v>329</v>
      </c>
      <c r="D75" s="59"/>
      <c r="E75" s="60"/>
      <c r="F75" s="62">
        <v>509.39</v>
      </c>
      <c r="G75" s="123"/>
      <c r="H75" s="62">
        <f>Source!AC31</f>
        <v>-0.01</v>
      </c>
      <c r="I75" s="62">
        <f>T75</f>
        <v>0</v>
      </c>
      <c r="J75" s="123">
        <v>0</v>
      </c>
      <c r="K75" s="63">
        <f>U75</f>
        <v>0</v>
      </c>
      <c r="O75" s="21"/>
      <c r="P75" s="21"/>
      <c r="Q75" s="21"/>
      <c r="R75" s="21"/>
      <c r="S75" s="21"/>
      <c r="T75" s="21">
        <f>ROUND(Source!AC31*Source!AW31*Source!I31,2)</f>
        <v>0</v>
      </c>
      <c r="U75" s="21">
        <f>Source!P31</f>
        <v>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0</v>
      </c>
      <c r="GK75" s="21"/>
      <c r="GL75" s="21"/>
      <c r="GM75" s="21"/>
      <c r="GN75" s="21">
        <f>T75</f>
        <v>0</v>
      </c>
      <c r="GO75" s="21"/>
      <c r="GP75" s="21">
        <f>T75</f>
        <v>0</v>
      </c>
      <c r="GQ75" s="21">
        <f>T75</f>
        <v>0</v>
      </c>
      <c r="GR75" s="21"/>
      <c r="GS75" s="21">
        <f>T75</f>
        <v>0</v>
      </c>
      <c r="GT75" s="21"/>
      <c r="GU75" s="21"/>
      <c r="GV75" s="21"/>
      <c r="GW75" s="21">
        <f>ROUND(Source!AG31*Source!I31,2)</f>
        <v>0</v>
      </c>
      <c r="GX75" s="21">
        <f>ROUND(Source!AJ31*Source!I31,2)</f>
        <v>0</v>
      </c>
      <c r="GY75" s="21"/>
      <c r="GZ75" s="21"/>
      <c r="HA75" s="21"/>
      <c r="HB75" s="21"/>
      <c r="HC75" s="21">
        <f>T75</f>
        <v>0</v>
      </c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1"/>
      <c r="B76" s="58"/>
      <c r="C76" s="58" t="s">
        <v>322</v>
      </c>
      <c r="D76" s="59"/>
      <c r="E76" s="60">
        <v>95</v>
      </c>
      <c r="F76" s="124" t="s">
        <v>323</v>
      </c>
      <c r="G76" s="123"/>
      <c r="H76" s="62">
        <f>ROUND((Source!AF31*Source!AV31+Source!AE31*Source!AV31)*(Source!FX31)/100,2)</f>
        <v>174.2</v>
      </c>
      <c r="I76" s="62">
        <f>T76</f>
        <v>6.96</v>
      </c>
      <c r="J76" s="123" t="s">
        <v>324</v>
      </c>
      <c r="K76" s="63">
        <f>U76</f>
        <v>108.73</v>
      </c>
      <c r="O76" s="21"/>
      <c r="P76" s="21"/>
      <c r="Q76" s="21"/>
      <c r="R76" s="21"/>
      <c r="S76" s="21"/>
      <c r="T76" s="21">
        <f>ROUND((ROUND(Source!AF31*Source!AV31*Source!I31,2)+ROUND(Source!AE31*Source!AV31*Source!I31,2))*(Source!FX31)/100,2)</f>
        <v>6.96</v>
      </c>
      <c r="U76" s="21">
        <f>Source!X31</f>
        <v>108.73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>
        <f>T76</f>
        <v>6.96</v>
      </c>
      <c r="GZ76" s="21"/>
      <c r="HA76" s="21"/>
      <c r="HB76" s="21"/>
      <c r="HC76" s="21">
        <f>T76</f>
        <v>6.96</v>
      </c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1"/>
      <c r="B77" s="58"/>
      <c r="C77" s="58" t="s">
        <v>325</v>
      </c>
      <c r="D77" s="59"/>
      <c r="E77" s="60">
        <v>65</v>
      </c>
      <c r="F77" s="124" t="s">
        <v>323</v>
      </c>
      <c r="G77" s="123"/>
      <c r="H77" s="62">
        <f>ROUND((Source!AF31*Source!AV31+Source!AE31*Source!AV31)*(Source!FY31)/100,2)</f>
        <v>119.19</v>
      </c>
      <c r="I77" s="62">
        <f>T77</f>
        <v>4.76</v>
      </c>
      <c r="J77" s="123" t="s">
        <v>326</v>
      </c>
      <c r="K77" s="63">
        <f>U77</f>
        <v>69.8</v>
      </c>
      <c r="O77" s="21"/>
      <c r="P77" s="21"/>
      <c r="Q77" s="21"/>
      <c r="R77" s="21"/>
      <c r="S77" s="21"/>
      <c r="T77" s="21">
        <f>ROUND((ROUND(Source!AF31*Source!AV31*Source!I31,2)+ROUND(Source!AE31*Source!AV31*Source!I31,2))*(Source!FY31)/100,2)</f>
        <v>4.76</v>
      </c>
      <c r="U77" s="21">
        <f>Source!Y31</f>
        <v>69.8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>
        <f>T77</f>
        <v>4.76</v>
      </c>
      <c r="HA77" s="21"/>
      <c r="HB77" s="21"/>
      <c r="HC77" s="21">
        <f>T77</f>
        <v>4.76</v>
      </c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3.5" thickBot="1" x14ac:dyDescent="0.25">
      <c r="A78" s="66"/>
      <c r="B78" s="67"/>
      <c r="C78" s="67" t="s">
        <v>327</v>
      </c>
      <c r="D78" s="68" t="s">
        <v>328</v>
      </c>
      <c r="E78" s="69">
        <v>19</v>
      </c>
      <c r="F78" s="70"/>
      <c r="G78" s="70"/>
      <c r="H78" s="70">
        <f>ROUND(Source!AH31,2)</f>
        <v>19</v>
      </c>
      <c r="I78" s="71">
        <f>Source!U31</f>
        <v>0.76</v>
      </c>
      <c r="J78" s="70"/>
      <c r="K78" s="7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65"/>
      <c r="B79" s="64"/>
      <c r="C79" s="64"/>
      <c r="D79" s="64"/>
      <c r="E79" s="64"/>
      <c r="F79" s="64"/>
      <c r="G79" s="64"/>
      <c r="H79" s="197">
        <f>R79</f>
        <v>21.299999999999997</v>
      </c>
      <c r="I79" s="198"/>
      <c r="J79" s="197">
        <f>S79</f>
        <v>339.76000000000005</v>
      </c>
      <c r="K79" s="199"/>
      <c r="O79" s="21"/>
      <c r="P79" s="21"/>
      <c r="Q79" s="21"/>
      <c r="R79" s="21">
        <f>SUM(T71:T78)</f>
        <v>21.299999999999997</v>
      </c>
      <c r="S79" s="21">
        <f>SUM(U71:U78)</f>
        <v>339.76000000000005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>
        <f>R79</f>
        <v>21.299999999999997</v>
      </c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36" x14ac:dyDescent="0.2">
      <c r="A80" s="73">
        <v>5</v>
      </c>
      <c r="B80" s="79" t="s">
        <v>36</v>
      </c>
      <c r="C80" s="74" t="s">
        <v>37</v>
      </c>
      <c r="D80" s="75" t="s">
        <v>15</v>
      </c>
      <c r="E80" s="76">
        <v>1</v>
      </c>
      <c r="F80" s="77">
        <f>Source!AK33</f>
        <v>263.77999999999997</v>
      </c>
      <c r="G80" s="125" t="s">
        <v>3</v>
      </c>
      <c r="H80" s="77">
        <f>Source!AB33</f>
        <v>263.77999999999997</v>
      </c>
      <c r="I80" s="77"/>
      <c r="J80" s="126"/>
      <c r="K80" s="78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54"/>
      <c r="B81" s="51"/>
      <c r="C81" s="51" t="s">
        <v>319</v>
      </c>
      <c r="D81" s="52"/>
      <c r="E81" s="53"/>
      <c r="F81" s="55">
        <v>263.77999999999997</v>
      </c>
      <c r="G81" s="122"/>
      <c r="H81" s="55">
        <f>Source!AF33</f>
        <v>263.77999999999997</v>
      </c>
      <c r="I81" s="55">
        <f>T81</f>
        <v>263.77999999999997</v>
      </c>
      <c r="J81" s="122">
        <v>18.3</v>
      </c>
      <c r="K81" s="56">
        <f>U81</f>
        <v>4827.17</v>
      </c>
      <c r="O81" s="21"/>
      <c r="P81" s="21"/>
      <c r="Q81" s="21"/>
      <c r="R81" s="21"/>
      <c r="S81" s="21"/>
      <c r="T81" s="21">
        <f>ROUND(Source!AF33*Source!AV33*Source!I33,2)</f>
        <v>263.77999999999997</v>
      </c>
      <c r="U81" s="21">
        <f>Source!S33</f>
        <v>4827.17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>
        <f>T81</f>
        <v>263.77999999999997</v>
      </c>
      <c r="GK81" s="21">
        <f>T81</f>
        <v>263.77999999999997</v>
      </c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>
        <f>T81</f>
        <v>263.77999999999997</v>
      </c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61"/>
      <c r="B82" s="58"/>
      <c r="C82" s="58" t="s">
        <v>322</v>
      </c>
      <c r="D82" s="59"/>
      <c r="E82" s="60">
        <v>65</v>
      </c>
      <c r="F82" s="124" t="s">
        <v>323</v>
      </c>
      <c r="G82" s="123"/>
      <c r="H82" s="62">
        <f>ROUND((Source!AF33*Source!AV33+Source!AE33*Source!AV33)*(Source!FX33)/100,2)</f>
        <v>171.46</v>
      </c>
      <c r="I82" s="62">
        <f>T82</f>
        <v>171.46</v>
      </c>
      <c r="J82" s="123" t="s">
        <v>330</v>
      </c>
      <c r="K82" s="63">
        <f>U82</f>
        <v>2654.94</v>
      </c>
      <c r="O82" s="21"/>
      <c r="P82" s="21"/>
      <c r="Q82" s="21"/>
      <c r="R82" s="21"/>
      <c r="S82" s="21"/>
      <c r="T82" s="21">
        <f>ROUND((ROUND(Source!AF33*Source!AV33*Source!I33,2)+ROUND(Source!AE33*Source!AV33*Source!I33,2))*(Source!FX33)/100,2)</f>
        <v>171.46</v>
      </c>
      <c r="U82" s="21">
        <f>Source!X33</f>
        <v>2654.94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>
        <f>T82</f>
        <v>171.46</v>
      </c>
      <c r="GZ82" s="21"/>
      <c r="HA82" s="21"/>
      <c r="HB82" s="21"/>
      <c r="HC82" s="21"/>
      <c r="HD82" s="21"/>
      <c r="HE82" s="21">
        <f>T82</f>
        <v>171.46</v>
      </c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61"/>
      <c r="B83" s="58"/>
      <c r="C83" s="58" t="s">
        <v>325</v>
      </c>
      <c r="D83" s="59"/>
      <c r="E83" s="60">
        <v>40</v>
      </c>
      <c r="F83" s="124" t="s">
        <v>323</v>
      </c>
      <c r="G83" s="123"/>
      <c r="H83" s="62">
        <f>ROUND((Source!AF33*Source!AV33+Source!AE33*Source!AV33)*(Source!FY33)/100,2)</f>
        <v>105.51</v>
      </c>
      <c r="I83" s="62">
        <f>T83</f>
        <v>105.51</v>
      </c>
      <c r="J83" s="123" t="s">
        <v>331</v>
      </c>
      <c r="K83" s="63">
        <f>U83</f>
        <v>1544.69</v>
      </c>
      <c r="O83" s="21"/>
      <c r="P83" s="21"/>
      <c r="Q83" s="21"/>
      <c r="R83" s="21"/>
      <c r="S83" s="21"/>
      <c r="T83" s="21">
        <f>ROUND((ROUND(Source!AF33*Source!AV33*Source!I33,2)+ROUND(Source!AE33*Source!AV33*Source!I33,2))*(Source!FY33)/100,2)</f>
        <v>105.51</v>
      </c>
      <c r="U83" s="21">
        <f>Source!Y33</f>
        <v>1544.69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>
        <f>T83</f>
        <v>105.51</v>
      </c>
      <c r="HA83" s="21"/>
      <c r="HB83" s="21"/>
      <c r="HC83" s="21"/>
      <c r="HD83" s="21"/>
      <c r="HE83" s="21">
        <f>T83</f>
        <v>105.51</v>
      </c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3.5" thickBot="1" x14ac:dyDescent="0.25">
      <c r="A84" s="66"/>
      <c r="B84" s="67"/>
      <c r="C84" s="67" t="s">
        <v>327</v>
      </c>
      <c r="D84" s="68" t="s">
        <v>328</v>
      </c>
      <c r="E84" s="69">
        <v>21.6</v>
      </c>
      <c r="F84" s="70"/>
      <c r="G84" s="70"/>
      <c r="H84" s="70">
        <f>ROUND(Source!AH33,2)</f>
        <v>21.6</v>
      </c>
      <c r="I84" s="71">
        <f>Source!U33</f>
        <v>21.6</v>
      </c>
      <c r="J84" s="70"/>
      <c r="K84" s="72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5"/>
      <c r="B85" s="64"/>
      <c r="C85" s="64"/>
      <c r="D85" s="64"/>
      <c r="E85" s="64"/>
      <c r="F85" s="64"/>
      <c r="G85" s="64"/>
      <c r="H85" s="197">
        <f>R85</f>
        <v>540.75</v>
      </c>
      <c r="I85" s="198"/>
      <c r="J85" s="197">
        <f>S85</f>
        <v>9026.8000000000011</v>
      </c>
      <c r="K85" s="199"/>
      <c r="O85" s="21"/>
      <c r="P85" s="21"/>
      <c r="Q85" s="21"/>
      <c r="R85" s="21">
        <f>SUM(T80:T84)</f>
        <v>540.75</v>
      </c>
      <c r="S85" s="21">
        <f>SUM(U80:U84)</f>
        <v>9026.8000000000011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>
        <f>R85</f>
        <v>540.75</v>
      </c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24" x14ac:dyDescent="0.2">
      <c r="A86" s="73">
        <v>6</v>
      </c>
      <c r="B86" s="79" t="s">
        <v>43</v>
      </c>
      <c r="C86" s="74" t="s">
        <v>44</v>
      </c>
      <c r="D86" s="75" t="s">
        <v>45</v>
      </c>
      <c r="E86" s="76">
        <v>1</v>
      </c>
      <c r="F86" s="77">
        <f>Source!AK35</f>
        <v>83.55</v>
      </c>
      <c r="G86" s="125" t="s">
        <v>3</v>
      </c>
      <c r="H86" s="77">
        <f>Source!AB35</f>
        <v>83.55</v>
      </c>
      <c r="I86" s="77"/>
      <c r="J86" s="126"/>
      <c r="K86" s="78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54"/>
      <c r="B87" s="51"/>
      <c r="C87" s="51" t="s">
        <v>319</v>
      </c>
      <c r="D87" s="52"/>
      <c r="E87" s="53"/>
      <c r="F87" s="55">
        <v>83.55</v>
      </c>
      <c r="G87" s="122"/>
      <c r="H87" s="55">
        <f>Source!AF35</f>
        <v>83.55</v>
      </c>
      <c r="I87" s="55">
        <f>T87</f>
        <v>83.55</v>
      </c>
      <c r="J87" s="122">
        <v>18.3</v>
      </c>
      <c r="K87" s="56">
        <f>U87</f>
        <v>1528.97</v>
      </c>
      <c r="O87" s="21"/>
      <c r="P87" s="21"/>
      <c r="Q87" s="21"/>
      <c r="R87" s="21"/>
      <c r="S87" s="21"/>
      <c r="T87" s="21">
        <f>ROUND(Source!AF35*Source!AV35*Source!I35,2)</f>
        <v>83.55</v>
      </c>
      <c r="U87" s="21">
        <f>Source!S35</f>
        <v>1528.97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83.55</v>
      </c>
      <c r="GK87" s="21">
        <f>T87</f>
        <v>83.55</v>
      </c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>
        <f>T87</f>
        <v>83.55</v>
      </c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1"/>
      <c r="B88" s="58"/>
      <c r="C88" s="58" t="s">
        <v>322</v>
      </c>
      <c r="D88" s="59"/>
      <c r="E88" s="60">
        <v>65</v>
      </c>
      <c r="F88" s="124" t="s">
        <v>323</v>
      </c>
      <c r="G88" s="123"/>
      <c r="H88" s="62">
        <f>ROUND((Source!AF35*Source!AV35+Source!AE35*Source!AV35)*(Source!FX35)/100,2)</f>
        <v>54.31</v>
      </c>
      <c r="I88" s="62">
        <f>T88</f>
        <v>54.31</v>
      </c>
      <c r="J88" s="123" t="s">
        <v>330</v>
      </c>
      <c r="K88" s="63">
        <f>U88</f>
        <v>840.93</v>
      </c>
      <c r="O88" s="21"/>
      <c r="P88" s="21"/>
      <c r="Q88" s="21"/>
      <c r="R88" s="21"/>
      <c r="S88" s="21"/>
      <c r="T88" s="21">
        <f>ROUND((ROUND(Source!AF35*Source!AV35*Source!I35,2)+ROUND(Source!AE35*Source!AV35*Source!I35,2))*(Source!FX35)/100,2)</f>
        <v>54.31</v>
      </c>
      <c r="U88" s="21">
        <f>Source!X35</f>
        <v>840.93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54.31</v>
      </c>
      <c r="GZ88" s="21"/>
      <c r="HA88" s="21"/>
      <c r="HB88" s="21"/>
      <c r="HC88" s="21"/>
      <c r="HD88" s="21"/>
      <c r="HE88" s="21">
        <f>T88</f>
        <v>54.31</v>
      </c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1"/>
      <c r="B89" s="58"/>
      <c r="C89" s="58" t="s">
        <v>325</v>
      </c>
      <c r="D89" s="59"/>
      <c r="E89" s="60">
        <v>40</v>
      </c>
      <c r="F89" s="124" t="s">
        <v>323</v>
      </c>
      <c r="G89" s="123"/>
      <c r="H89" s="62">
        <f>ROUND((Source!AF35*Source!AV35+Source!AE35*Source!AV35)*(Source!FY35)/100,2)</f>
        <v>33.42</v>
      </c>
      <c r="I89" s="62">
        <f>T89</f>
        <v>33.42</v>
      </c>
      <c r="J89" s="123" t="s">
        <v>331</v>
      </c>
      <c r="K89" s="63">
        <f>U89</f>
        <v>489.27</v>
      </c>
      <c r="O89" s="21"/>
      <c r="P89" s="21"/>
      <c r="Q89" s="21"/>
      <c r="R89" s="21"/>
      <c r="S89" s="21"/>
      <c r="T89" s="21">
        <f>ROUND((ROUND(Source!AF35*Source!AV35*Source!I35,2)+ROUND(Source!AE35*Source!AV35*Source!I35,2))*(Source!FY35)/100,2)</f>
        <v>33.42</v>
      </c>
      <c r="U89" s="21">
        <f>Source!Y35</f>
        <v>489.27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33.42</v>
      </c>
      <c r="HA89" s="21"/>
      <c r="HB89" s="21"/>
      <c r="HC89" s="21"/>
      <c r="HD89" s="21"/>
      <c r="HE89" s="21">
        <f>T89</f>
        <v>33.42</v>
      </c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3.5" thickBot="1" x14ac:dyDescent="0.25">
      <c r="A90" s="66"/>
      <c r="B90" s="67"/>
      <c r="C90" s="67" t="s">
        <v>327</v>
      </c>
      <c r="D90" s="68" t="s">
        <v>328</v>
      </c>
      <c r="E90" s="69">
        <v>7.29</v>
      </c>
      <c r="F90" s="70"/>
      <c r="G90" s="70"/>
      <c r="H90" s="70">
        <f>ROUND(Source!AH35,2)</f>
        <v>7.29</v>
      </c>
      <c r="I90" s="71">
        <f>Source!U35</f>
        <v>7.29</v>
      </c>
      <c r="J90" s="70"/>
      <c r="K90" s="72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65"/>
      <c r="B91" s="64"/>
      <c r="C91" s="64"/>
      <c r="D91" s="64"/>
      <c r="E91" s="64"/>
      <c r="F91" s="64"/>
      <c r="G91" s="64"/>
      <c r="H91" s="197">
        <f>R91</f>
        <v>171.28000000000003</v>
      </c>
      <c r="I91" s="198"/>
      <c r="J91" s="197">
        <f>S91</f>
        <v>2859.17</v>
      </c>
      <c r="K91" s="199"/>
      <c r="O91" s="21"/>
      <c r="P91" s="21"/>
      <c r="Q91" s="21"/>
      <c r="R91" s="21">
        <f>SUM(T86:T90)</f>
        <v>171.28000000000003</v>
      </c>
      <c r="S91" s="21">
        <f>SUM(U86:U90)</f>
        <v>2859.17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>
        <f>R91</f>
        <v>171.28000000000003</v>
      </c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73">
        <v>7</v>
      </c>
      <c r="B92" s="79" t="s">
        <v>48</v>
      </c>
      <c r="C92" s="74" t="s">
        <v>49</v>
      </c>
      <c r="D92" s="75" t="s">
        <v>51</v>
      </c>
      <c r="E92" s="76">
        <v>1</v>
      </c>
      <c r="F92" s="77">
        <v>8884</v>
      </c>
      <c r="G92" s="127"/>
      <c r="H92" s="77">
        <f>Source!AC37</f>
        <v>8884</v>
      </c>
      <c r="I92" s="77">
        <f>T92</f>
        <v>8884</v>
      </c>
      <c r="J92" s="127">
        <v>7.5</v>
      </c>
      <c r="K92" s="78">
        <f>U92</f>
        <v>66630</v>
      </c>
      <c r="O92" s="21"/>
      <c r="P92" s="21"/>
      <c r="Q92" s="21"/>
      <c r="R92" s="21"/>
      <c r="S92" s="21"/>
      <c r="T92" s="21">
        <f>ROUND(Source!AC37*Source!AW37*Source!I37,2)</f>
        <v>8884</v>
      </c>
      <c r="U92" s="21">
        <f>Source!P37</f>
        <v>66630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8884</v>
      </c>
      <c r="GK92" s="21"/>
      <c r="GL92" s="21"/>
      <c r="GM92" s="21"/>
      <c r="GN92" s="21">
        <f>T92</f>
        <v>8884</v>
      </c>
      <c r="GO92" s="21"/>
      <c r="GP92" s="21">
        <f>T92</f>
        <v>8884</v>
      </c>
      <c r="GQ92" s="21">
        <f>T92</f>
        <v>8884</v>
      </c>
      <c r="GR92" s="21"/>
      <c r="GS92" s="21">
        <f>T92</f>
        <v>8884</v>
      </c>
      <c r="GT92" s="21"/>
      <c r="GU92" s="21"/>
      <c r="GV92" s="21"/>
      <c r="GW92" s="21">
        <f>ROUND(Source!AG37*Source!I37,2)</f>
        <v>0</v>
      </c>
      <c r="GX92" s="21">
        <f>ROUND(Source!AJ37*Source!I37,2)</f>
        <v>0</v>
      </c>
      <c r="GY92" s="21"/>
      <c r="GZ92" s="21"/>
      <c r="HA92" s="21"/>
      <c r="HB92" s="21">
        <f>T92</f>
        <v>8884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3.5" thickBot="1" x14ac:dyDescent="0.25">
      <c r="A93" s="128"/>
      <c r="B93" s="129" t="s">
        <v>332</v>
      </c>
      <c r="C93" s="129" t="s">
        <v>333</v>
      </c>
      <c r="D93" s="130"/>
      <c r="E93" s="130"/>
      <c r="F93" s="130"/>
      <c r="G93" s="130"/>
      <c r="H93" s="130"/>
      <c r="I93" s="130"/>
      <c r="J93" s="130"/>
      <c r="K93" s="131"/>
    </row>
    <row r="94" spans="1:255" x14ac:dyDescent="0.2">
      <c r="A94" s="65"/>
      <c r="B94" s="64"/>
      <c r="C94" s="64"/>
      <c r="D94" s="64"/>
      <c r="E94" s="64"/>
      <c r="F94" s="64"/>
      <c r="G94" s="64"/>
      <c r="H94" s="197">
        <f>R94</f>
        <v>8884</v>
      </c>
      <c r="I94" s="198"/>
      <c r="J94" s="197">
        <f>S94</f>
        <v>66630</v>
      </c>
      <c r="K94" s="199"/>
      <c r="O94" s="21"/>
      <c r="P94" s="21"/>
      <c r="Q94" s="21"/>
      <c r="R94" s="21">
        <f>SUM(T92:T93)</f>
        <v>8884</v>
      </c>
      <c r="S94" s="21">
        <f>SUM(U92:U93)</f>
        <v>66630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>
        <f>R94</f>
        <v>8884</v>
      </c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73">
        <v>8</v>
      </c>
      <c r="B95" s="79" t="s">
        <v>48</v>
      </c>
      <c r="C95" s="74" t="s">
        <v>57</v>
      </c>
      <c r="D95" s="75" t="s">
        <v>58</v>
      </c>
      <c r="E95" s="76">
        <v>50</v>
      </c>
      <c r="F95" s="77">
        <v>7.89</v>
      </c>
      <c r="G95" s="127"/>
      <c r="H95" s="77">
        <f>Source!AC39</f>
        <v>7.89</v>
      </c>
      <c r="I95" s="77">
        <f>T95</f>
        <v>394.5</v>
      </c>
      <c r="J95" s="127">
        <v>7.5</v>
      </c>
      <c r="K95" s="78">
        <f>U95</f>
        <v>2958.75</v>
      </c>
      <c r="O95" s="21"/>
      <c r="P95" s="21"/>
      <c r="Q95" s="21"/>
      <c r="R95" s="21"/>
      <c r="S95" s="21"/>
      <c r="T95" s="21">
        <f>ROUND(Source!AC39*Source!AW39*Source!I39,2)</f>
        <v>394.5</v>
      </c>
      <c r="U95" s="21">
        <f>Source!P39</f>
        <v>2958.75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>
        <f>T95</f>
        <v>394.5</v>
      </c>
      <c r="GK95" s="21"/>
      <c r="GL95" s="21"/>
      <c r="GM95" s="21"/>
      <c r="GN95" s="21">
        <f>T95</f>
        <v>394.5</v>
      </c>
      <c r="GO95" s="21"/>
      <c r="GP95" s="21">
        <f>T95</f>
        <v>394.5</v>
      </c>
      <c r="GQ95" s="21">
        <f>T95</f>
        <v>394.5</v>
      </c>
      <c r="GR95" s="21"/>
      <c r="GS95" s="21">
        <f>T95</f>
        <v>394.5</v>
      </c>
      <c r="GT95" s="21"/>
      <c r="GU95" s="21"/>
      <c r="GV95" s="21"/>
      <c r="GW95" s="21">
        <f>ROUND(Source!AG39*Source!I39,2)</f>
        <v>0</v>
      </c>
      <c r="GX95" s="21">
        <f>ROUND(Source!AJ39*Source!I39,2)</f>
        <v>0</v>
      </c>
      <c r="GY95" s="21"/>
      <c r="GZ95" s="21"/>
      <c r="HA95" s="21"/>
      <c r="HB95" s="21">
        <f>T95</f>
        <v>394.5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3.5" thickBot="1" x14ac:dyDescent="0.25">
      <c r="A96" s="128"/>
      <c r="B96" s="129" t="s">
        <v>332</v>
      </c>
      <c r="C96" s="129" t="s">
        <v>334</v>
      </c>
      <c r="D96" s="130"/>
      <c r="E96" s="130"/>
      <c r="F96" s="130"/>
      <c r="G96" s="130"/>
      <c r="H96" s="130"/>
      <c r="I96" s="130"/>
      <c r="J96" s="130"/>
      <c r="K96" s="131"/>
    </row>
    <row r="97" spans="1:255" x14ac:dyDescent="0.2">
      <c r="A97" s="65"/>
      <c r="B97" s="64"/>
      <c r="C97" s="64"/>
      <c r="D97" s="64"/>
      <c r="E97" s="64"/>
      <c r="F97" s="64"/>
      <c r="G97" s="64"/>
      <c r="H97" s="197">
        <f>R97</f>
        <v>394.5</v>
      </c>
      <c r="I97" s="198"/>
      <c r="J97" s="197">
        <f>S97</f>
        <v>2958.75</v>
      </c>
      <c r="K97" s="199"/>
      <c r="O97" s="21"/>
      <c r="P97" s="21"/>
      <c r="Q97" s="21"/>
      <c r="R97" s="21">
        <f>SUM(T95:T96)</f>
        <v>394.5</v>
      </c>
      <c r="S97" s="21">
        <f>SUM(U95:U96)</f>
        <v>2958.75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>
        <f>R97</f>
        <v>394.5</v>
      </c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73">
        <v>9</v>
      </c>
      <c r="B98" s="79" t="s">
        <v>48</v>
      </c>
      <c r="C98" s="74" t="s">
        <v>61</v>
      </c>
      <c r="D98" s="75" t="s">
        <v>58</v>
      </c>
      <c r="E98" s="76">
        <v>8</v>
      </c>
      <c r="F98" s="77">
        <v>5.84</v>
      </c>
      <c r="G98" s="127"/>
      <c r="H98" s="77">
        <f>Source!AC41</f>
        <v>5.84</v>
      </c>
      <c r="I98" s="77">
        <f>T98</f>
        <v>46.72</v>
      </c>
      <c r="J98" s="127">
        <v>7.5</v>
      </c>
      <c r="K98" s="78">
        <f>U98</f>
        <v>350.4</v>
      </c>
      <c r="O98" s="21"/>
      <c r="P98" s="21"/>
      <c r="Q98" s="21"/>
      <c r="R98" s="21"/>
      <c r="S98" s="21"/>
      <c r="T98" s="21">
        <f>ROUND(Source!AC41*Source!AW41*Source!I41,2)</f>
        <v>46.72</v>
      </c>
      <c r="U98" s="21">
        <f>Source!P41</f>
        <v>350.4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46.72</v>
      </c>
      <c r="GK98" s="21"/>
      <c r="GL98" s="21"/>
      <c r="GM98" s="21"/>
      <c r="GN98" s="21">
        <f>T98</f>
        <v>46.72</v>
      </c>
      <c r="GO98" s="21"/>
      <c r="GP98" s="21">
        <f>T98</f>
        <v>46.72</v>
      </c>
      <c r="GQ98" s="21">
        <f>T98</f>
        <v>46.72</v>
      </c>
      <c r="GR98" s="21"/>
      <c r="GS98" s="21">
        <f>T98</f>
        <v>46.72</v>
      </c>
      <c r="GT98" s="21"/>
      <c r="GU98" s="21"/>
      <c r="GV98" s="21"/>
      <c r="GW98" s="21">
        <f>ROUND(Source!AG41*Source!I41,2)</f>
        <v>0</v>
      </c>
      <c r="GX98" s="21">
        <f>ROUND(Source!AJ41*Source!I41,2)</f>
        <v>0</v>
      </c>
      <c r="GY98" s="21"/>
      <c r="GZ98" s="21"/>
      <c r="HA98" s="21"/>
      <c r="HB98" s="21">
        <f>T98</f>
        <v>46.72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3.5" thickBot="1" x14ac:dyDescent="0.25">
      <c r="A99" s="128"/>
      <c r="B99" s="129" t="s">
        <v>332</v>
      </c>
      <c r="C99" s="129" t="s">
        <v>335</v>
      </c>
      <c r="D99" s="130"/>
      <c r="E99" s="130"/>
      <c r="F99" s="130"/>
      <c r="G99" s="130"/>
      <c r="H99" s="130"/>
      <c r="I99" s="130"/>
      <c r="J99" s="130"/>
      <c r="K99" s="131"/>
    </row>
    <row r="100" spans="1:255" x14ac:dyDescent="0.2">
      <c r="A100" s="65"/>
      <c r="B100" s="64"/>
      <c r="C100" s="64"/>
      <c r="D100" s="64"/>
      <c r="E100" s="64"/>
      <c r="F100" s="64"/>
      <c r="G100" s="64"/>
      <c r="H100" s="197">
        <f>R100</f>
        <v>46.72</v>
      </c>
      <c r="I100" s="198"/>
      <c r="J100" s="197">
        <f>S100</f>
        <v>350.4</v>
      </c>
      <c r="K100" s="199"/>
      <c r="O100" s="21"/>
      <c r="P100" s="21"/>
      <c r="Q100" s="21"/>
      <c r="R100" s="21">
        <f>SUM(T98:T99)</f>
        <v>46.72</v>
      </c>
      <c r="S100" s="21">
        <f>SUM(U98:U99)</f>
        <v>350.4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>
        <f>R100</f>
        <v>46.72</v>
      </c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3">
        <v>10</v>
      </c>
      <c r="B101" s="79" t="s">
        <v>48</v>
      </c>
      <c r="C101" s="74" t="s">
        <v>64</v>
      </c>
      <c r="D101" s="75" t="s">
        <v>58</v>
      </c>
      <c r="E101" s="76">
        <v>5.5</v>
      </c>
      <c r="F101" s="77">
        <v>61.02</v>
      </c>
      <c r="G101" s="127"/>
      <c r="H101" s="77">
        <f>Source!AC43</f>
        <v>61.02</v>
      </c>
      <c r="I101" s="77">
        <f>T101</f>
        <v>335.61</v>
      </c>
      <c r="J101" s="127">
        <v>7.5</v>
      </c>
      <c r="K101" s="78">
        <f>U101</f>
        <v>2517.08</v>
      </c>
      <c r="O101" s="21"/>
      <c r="P101" s="21"/>
      <c r="Q101" s="21"/>
      <c r="R101" s="21"/>
      <c r="S101" s="21"/>
      <c r="T101" s="21">
        <f>ROUND(Source!AC43*Source!AW43*Source!I43,2)</f>
        <v>335.61</v>
      </c>
      <c r="U101" s="21">
        <f>Source!P43</f>
        <v>2517.08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335.61</v>
      </c>
      <c r="GK101" s="21"/>
      <c r="GL101" s="21"/>
      <c r="GM101" s="21"/>
      <c r="GN101" s="21">
        <f>T101</f>
        <v>335.61</v>
      </c>
      <c r="GO101" s="21"/>
      <c r="GP101" s="21">
        <f>T101</f>
        <v>335.61</v>
      </c>
      <c r="GQ101" s="21">
        <f>T101</f>
        <v>335.61</v>
      </c>
      <c r="GR101" s="21"/>
      <c r="GS101" s="21">
        <f>T101</f>
        <v>335.61</v>
      </c>
      <c r="GT101" s="21"/>
      <c r="GU101" s="21"/>
      <c r="GV101" s="21"/>
      <c r="GW101" s="21">
        <f>ROUND(Source!AG43*Source!I43,2)</f>
        <v>0</v>
      </c>
      <c r="GX101" s="21">
        <f>ROUND(Source!AJ43*Source!I43,2)</f>
        <v>0</v>
      </c>
      <c r="GY101" s="21"/>
      <c r="GZ101" s="21"/>
      <c r="HA101" s="21"/>
      <c r="HB101" s="21">
        <f>T101</f>
        <v>335.61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128"/>
      <c r="B102" s="129" t="s">
        <v>332</v>
      </c>
      <c r="C102" s="129" t="s">
        <v>336</v>
      </c>
      <c r="D102" s="130"/>
      <c r="E102" s="130"/>
      <c r="F102" s="130"/>
      <c r="G102" s="130"/>
      <c r="H102" s="130"/>
      <c r="I102" s="130"/>
      <c r="J102" s="130"/>
      <c r="K102" s="131"/>
    </row>
    <row r="103" spans="1:255" x14ac:dyDescent="0.2">
      <c r="A103" s="65"/>
      <c r="B103" s="64"/>
      <c r="C103" s="64"/>
      <c r="D103" s="64"/>
      <c r="E103" s="64"/>
      <c r="F103" s="64"/>
      <c r="G103" s="64"/>
      <c r="H103" s="197">
        <f>R103</f>
        <v>335.61</v>
      </c>
      <c r="I103" s="198"/>
      <c r="J103" s="197">
        <f>S103</f>
        <v>2517.08</v>
      </c>
      <c r="K103" s="199"/>
      <c r="O103" s="21"/>
      <c r="P103" s="21"/>
      <c r="Q103" s="21"/>
      <c r="R103" s="21">
        <f>SUM(T101:T102)</f>
        <v>335.61</v>
      </c>
      <c r="S103" s="21">
        <f>SUM(U101:U102)</f>
        <v>2517.08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335.61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24" x14ac:dyDescent="0.2">
      <c r="A104" s="73">
        <v>11</v>
      </c>
      <c r="B104" s="79" t="s">
        <v>48</v>
      </c>
      <c r="C104" s="74" t="s">
        <v>67</v>
      </c>
      <c r="D104" s="75" t="s">
        <v>51</v>
      </c>
      <c r="E104" s="76">
        <v>1</v>
      </c>
      <c r="F104" s="77">
        <v>26680</v>
      </c>
      <c r="G104" s="127"/>
      <c r="H104" s="77">
        <f>Source!AC45</f>
        <v>26680</v>
      </c>
      <c r="I104" s="77">
        <f>T104</f>
        <v>26680</v>
      </c>
      <c r="J104" s="127">
        <v>7.5</v>
      </c>
      <c r="K104" s="78">
        <f>U104</f>
        <v>200100</v>
      </c>
      <c r="O104" s="21"/>
      <c r="P104" s="21"/>
      <c r="Q104" s="21"/>
      <c r="R104" s="21"/>
      <c r="S104" s="21"/>
      <c r="T104" s="21">
        <f>ROUND(Source!AC45*Source!AW45*Source!I45,2)</f>
        <v>26680</v>
      </c>
      <c r="U104" s="21">
        <f>Source!P45</f>
        <v>200100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26680</v>
      </c>
      <c r="GK104" s="21"/>
      <c r="GL104" s="21"/>
      <c r="GM104" s="21"/>
      <c r="GN104" s="21">
        <f>T104</f>
        <v>26680</v>
      </c>
      <c r="GO104" s="21"/>
      <c r="GP104" s="21">
        <f>T104</f>
        <v>26680</v>
      </c>
      <c r="GQ104" s="21">
        <f>T104</f>
        <v>26680</v>
      </c>
      <c r="GR104" s="21"/>
      <c r="GS104" s="21">
        <f>T104</f>
        <v>26680</v>
      </c>
      <c r="GT104" s="21"/>
      <c r="GU104" s="21"/>
      <c r="GV104" s="21"/>
      <c r="GW104" s="21">
        <f>ROUND(Source!AG45*Source!I45,2)</f>
        <v>0</v>
      </c>
      <c r="GX104" s="21">
        <f>ROUND(Source!AJ45*Source!I45,2)</f>
        <v>0</v>
      </c>
      <c r="GY104" s="21"/>
      <c r="GZ104" s="21"/>
      <c r="HA104" s="21"/>
      <c r="HB104" s="21">
        <f>T104</f>
        <v>26680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3.5" thickBot="1" x14ac:dyDescent="0.25">
      <c r="A105" s="128"/>
      <c r="B105" s="129" t="s">
        <v>332</v>
      </c>
      <c r="C105" s="129" t="s">
        <v>337</v>
      </c>
      <c r="D105" s="130"/>
      <c r="E105" s="130"/>
      <c r="F105" s="130"/>
      <c r="G105" s="130"/>
      <c r="H105" s="130"/>
      <c r="I105" s="130"/>
      <c r="J105" s="130"/>
      <c r="K105" s="131"/>
    </row>
    <row r="106" spans="1:255" ht="13.5" thickBot="1" x14ac:dyDescent="0.25">
      <c r="A106" s="65"/>
      <c r="B106" s="64"/>
      <c r="C106" s="64"/>
      <c r="D106" s="64"/>
      <c r="E106" s="64"/>
      <c r="F106" s="64"/>
      <c r="G106" s="64"/>
      <c r="H106" s="197">
        <f>R106</f>
        <v>26680</v>
      </c>
      <c r="I106" s="198"/>
      <c r="J106" s="197">
        <f>S106</f>
        <v>200100</v>
      </c>
      <c r="K106" s="199"/>
      <c r="O106" s="21"/>
      <c r="P106" s="21"/>
      <c r="Q106" s="21"/>
      <c r="R106" s="21">
        <f>SUM(T104:T105)</f>
        <v>26680</v>
      </c>
      <c r="S106" s="21">
        <f>SUM(U104:U105)</f>
        <v>200100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>
        <f>R106</f>
        <v>26680</v>
      </c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132"/>
      <c r="B107" s="132"/>
      <c r="C107" s="80" t="s">
        <v>338</v>
      </c>
      <c r="D107" s="80"/>
      <c r="E107" s="80"/>
      <c r="F107" s="80"/>
      <c r="G107" s="80"/>
      <c r="H107" s="206">
        <f>FM107</f>
        <v>38544.97</v>
      </c>
      <c r="I107" s="206"/>
      <c r="J107" s="206">
        <f>DP107</f>
        <v>307429.81</v>
      </c>
      <c r="K107" s="206"/>
      <c r="P107" s="21">
        <f>SUM(R46:R106)</f>
        <v>38544.97</v>
      </c>
      <c r="Q107" s="21">
        <f>SUM(S46:S106)</f>
        <v>307429.81</v>
      </c>
      <c r="R107" s="21"/>
      <c r="S107" s="21"/>
      <c r="T107" s="21"/>
      <c r="U107" s="21"/>
      <c r="V107" s="21"/>
      <c r="W107" s="21"/>
      <c r="X107" s="21"/>
      <c r="Y107" s="21">
        <v>513</v>
      </c>
      <c r="Z107" s="21" t="s">
        <v>339</v>
      </c>
      <c r="AA107" s="21"/>
      <c r="AB107" s="21" t="s">
        <v>300</v>
      </c>
      <c r="AC107" s="21" t="str">
        <f>Source!G49</f>
        <v>Новая локальная смета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>
        <f>Source!DM49</f>
        <v>71.052000000000007</v>
      </c>
      <c r="CX107" s="21">
        <f>Source!DN49</f>
        <v>4.2275999999999998</v>
      </c>
      <c r="CY107" s="21">
        <f>Source!DG49</f>
        <v>290766.42</v>
      </c>
      <c r="CZ107" s="21">
        <f>Source!DK49</f>
        <v>13775.97</v>
      </c>
      <c r="DA107" s="21">
        <f>Source!DI49</f>
        <v>4434.22</v>
      </c>
      <c r="DB107" s="21">
        <f>Source!DJ49</f>
        <v>951.27</v>
      </c>
      <c r="DC107" s="21">
        <f>Source!DH49</f>
        <v>272556.23</v>
      </c>
      <c r="DD107" s="21">
        <f>Source!EG49</f>
        <v>0</v>
      </c>
      <c r="DE107" s="21">
        <f>Source!EN49</f>
        <v>272556.23</v>
      </c>
      <c r="DF107" s="21">
        <f>Source!EO49</f>
        <v>272556.23</v>
      </c>
      <c r="DG107" s="21">
        <f>Source!EP49</f>
        <v>0</v>
      </c>
      <c r="DH107" s="21">
        <f>Source!EQ49</f>
        <v>272556.23</v>
      </c>
      <c r="DI107" s="21">
        <f>Source!EH49</f>
        <v>0</v>
      </c>
      <c r="DJ107" s="21">
        <f>Source!EI49</f>
        <v>0</v>
      </c>
      <c r="DK107" s="21">
        <f>Source!ER49</f>
        <v>0</v>
      </c>
      <c r="DL107" s="21">
        <f>Source!DL49</f>
        <v>0</v>
      </c>
      <c r="DM107" s="21">
        <f>Source!DO49</f>
        <v>0</v>
      </c>
      <c r="DN107" s="21">
        <f>Source!DP49</f>
        <v>10276.459999999999</v>
      </c>
      <c r="DO107" s="21">
        <f>Source!DQ49</f>
        <v>6386.93</v>
      </c>
      <c r="DP107" s="21">
        <f>Source!EJ49</f>
        <v>307429.81</v>
      </c>
      <c r="DQ107" s="21">
        <f>Source!EK49</f>
        <v>272556.23</v>
      </c>
      <c r="DR107" s="21">
        <f>Source!EL49</f>
        <v>22987.61</v>
      </c>
      <c r="DS107" s="21">
        <f>Source!EH49</f>
        <v>0</v>
      </c>
      <c r="DT107" s="21">
        <f>Source!EM49</f>
        <v>11885.97</v>
      </c>
      <c r="DU107" s="21">
        <f>Source!EK49+Source!EL49</f>
        <v>295543.83999999997</v>
      </c>
      <c r="DV107" s="21"/>
      <c r="DW107" s="21">
        <f>Source!ES49</f>
        <v>0</v>
      </c>
      <c r="DX107" s="21">
        <f>Source!ET49</f>
        <v>0</v>
      </c>
      <c r="DY107" s="21">
        <f>Source!EU49</f>
        <v>0</v>
      </c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>
        <f>Source!DM49</f>
        <v>71.052000000000007</v>
      </c>
      <c r="EU107" s="21">
        <f>Source!DN49</f>
        <v>4.2275999999999998</v>
      </c>
      <c r="EV107" s="21">
        <f t="shared" ref="EV107:FQ107" si="0">SUM(GJ46:GJ106)</f>
        <v>37448.379999999997</v>
      </c>
      <c r="EW107" s="21">
        <f t="shared" si="0"/>
        <v>752.78</v>
      </c>
      <c r="EX107" s="21">
        <f t="shared" si="0"/>
        <v>354.74</v>
      </c>
      <c r="EY107" s="21">
        <f t="shared" si="0"/>
        <v>51.980000000000004</v>
      </c>
      <c r="EZ107" s="21">
        <f t="shared" si="0"/>
        <v>36340.86</v>
      </c>
      <c r="FA107" s="21">
        <f t="shared" si="0"/>
        <v>0</v>
      </c>
      <c r="FB107" s="21">
        <f t="shared" si="0"/>
        <v>36340.86</v>
      </c>
      <c r="FC107" s="21">
        <f t="shared" si="0"/>
        <v>36340.86</v>
      </c>
      <c r="FD107" s="21">
        <f t="shared" si="0"/>
        <v>0</v>
      </c>
      <c r="FE107" s="21">
        <f t="shared" si="0"/>
        <v>36340.86</v>
      </c>
      <c r="FF107" s="21">
        <f t="shared" si="0"/>
        <v>0</v>
      </c>
      <c r="FG107" s="21">
        <f t="shared" si="0"/>
        <v>0</v>
      </c>
      <c r="FH107" s="21">
        <f t="shared" si="0"/>
        <v>0</v>
      </c>
      <c r="FI107" s="21">
        <f t="shared" si="0"/>
        <v>0</v>
      </c>
      <c r="FJ107" s="21">
        <f t="shared" si="0"/>
        <v>0</v>
      </c>
      <c r="FK107" s="21">
        <f t="shared" si="0"/>
        <v>660.32999999999993</v>
      </c>
      <c r="FL107" s="21">
        <f t="shared" si="0"/>
        <v>436.26</v>
      </c>
      <c r="FM107" s="21">
        <f t="shared" si="0"/>
        <v>38544.97</v>
      </c>
      <c r="FN107" s="21">
        <f t="shared" si="0"/>
        <v>36340.83</v>
      </c>
      <c r="FO107" s="21">
        <f t="shared" si="0"/>
        <v>1492.1100000000001</v>
      </c>
      <c r="FP107" s="21">
        <f t="shared" si="0"/>
        <v>0</v>
      </c>
      <c r="FQ107" s="21">
        <f t="shared" si="0"/>
        <v>712.02999999999986</v>
      </c>
      <c r="FR107" s="21">
        <f>FN107+FO107</f>
        <v>37832.94</v>
      </c>
      <c r="FS107" s="21">
        <f>SUM(HG46:HG106)</f>
        <v>0</v>
      </c>
      <c r="FT107" s="21">
        <f>SUM(HH46:HH106)</f>
        <v>0</v>
      </c>
      <c r="FU107" s="21">
        <f>SUM(HI46:HI106)</f>
        <v>0</v>
      </c>
      <c r="FV107" s="21">
        <f>SUM(HJ46:HJ106)</f>
        <v>0</v>
      </c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119"/>
      <c r="B108" s="119"/>
      <c r="C108" s="119"/>
      <c r="D108" s="119"/>
      <c r="E108" s="119"/>
      <c r="F108" s="119"/>
      <c r="G108" s="119"/>
      <c r="H108" s="202"/>
      <c r="I108" s="202"/>
      <c r="J108" s="202"/>
      <c r="K108" s="202"/>
    </row>
    <row r="109" spans="1:255" x14ac:dyDescent="0.2">
      <c r="A109" s="119"/>
      <c r="B109" s="119"/>
      <c r="C109" s="22" t="s">
        <v>73</v>
      </c>
      <c r="D109" s="22"/>
      <c r="E109" s="22"/>
      <c r="F109" s="22"/>
      <c r="G109" s="22"/>
      <c r="H109" s="203">
        <f>EV107</f>
        <v>37448.379999999997</v>
      </c>
      <c r="I109" s="203"/>
      <c r="J109" s="203">
        <f>CY107</f>
        <v>290766.42</v>
      </c>
      <c r="K109" s="204"/>
    </row>
    <row r="110" spans="1:255" x14ac:dyDescent="0.2">
      <c r="A110" s="119"/>
      <c r="B110" s="119"/>
      <c r="C110" s="22" t="s">
        <v>342</v>
      </c>
      <c r="D110" s="22"/>
      <c r="E110" s="22"/>
      <c r="F110" s="22"/>
      <c r="G110" s="22"/>
      <c r="H110" s="205"/>
      <c r="I110" s="205"/>
      <c r="J110" s="205"/>
      <c r="K110" s="202"/>
    </row>
    <row r="111" spans="1:255" x14ac:dyDescent="0.2">
      <c r="A111" s="119"/>
      <c r="B111" s="119"/>
      <c r="C111" s="22" t="s">
        <v>343</v>
      </c>
      <c r="D111" s="22"/>
      <c r="E111" s="22"/>
      <c r="F111" s="22"/>
      <c r="G111" s="22"/>
      <c r="H111" s="203">
        <f>EW107</f>
        <v>752.78</v>
      </c>
      <c r="I111" s="203"/>
      <c r="J111" s="203">
        <f>CZ107</f>
        <v>13775.97</v>
      </c>
      <c r="K111" s="204"/>
    </row>
    <row r="112" spans="1:255" x14ac:dyDescent="0.2">
      <c r="A112" s="119"/>
      <c r="B112" s="119"/>
      <c r="C112" s="22" t="s">
        <v>344</v>
      </c>
      <c r="D112" s="22"/>
      <c r="E112" s="22"/>
      <c r="F112" s="22"/>
      <c r="G112" s="22"/>
      <c r="H112" s="203">
        <f>EX107</f>
        <v>354.74</v>
      </c>
      <c r="I112" s="203"/>
      <c r="J112" s="203">
        <f>DA107</f>
        <v>4434.22</v>
      </c>
      <c r="K112" s="204"/>
    </row>
    <row r="113" spans="1:11" x14ac:dyDescent="0.2">
      <c r="A113" s="119"/>
      <c r="B113" s="119"/>
      <c r="C113" s="22" t="s">
        <v>345</v>
      </c>
      <c r="D113" s="22"/>
      <c r="E113" s="22"/>
      <c r="F113" s="22"/>
      <c r="G113" s="22"/>
      <c r="H113" s="203">
        <f>EZ107</f>
        <v>36340.86</v>
      </c>
      <c r="I113" s="203"/>
      <c r="J113" s="203">
        <f>DC107</f>
        <v>272556.23</v>
      </c>
      <c r="K113" s="204"/>
    </row>
    <row r="114" spans="1:11" x14ac:dyDescent="0.2">
      <c r="A114" s="119"/>
      <c r="B114" s="119"/>
      <c r="C114" s="22"/>
      <c r="D114" s="22"/>
      <c r="E114" s="22"/>
      <c r="F114" s="22"/>
      <c r="G114" s="22"/>
      <c r="H114" s="205"/>
      <c r="I114" s="205"/>
      <c r="J114" s="205"/>
      <c r="K114" s="202"/>
    </row>
    <row r="115" spans="1:11" x14ac:dyDescent="0.2">
      <c r="A115" s="119"/>
      <c r="B115" s="119"/>
      <c r="C115" s="22" t="s">
        <v>346</v>
      </c>
      <c r="D115" s="22"/>
      <c r="E115" s="22"/>
      <c r="F115" s="22"/>
      <c r="G115" s="22"/>
      <c r="H115" s="203">
        <f>FK107</f>
        <v>660.32999999999993</v>
      </c>
      <c r="I115" s="203"/>
      <c r="J115" s="203">
        <f>DN107</f>
        <v>10276.459999999999</v>
      </c>
      <c r="K115" s="204"/>
    </row>
    <row r="116" spans="1:11" x14ac:dyDescent="0.2">
      <c r="A116" s="119"/>
      <c r="B116" s="119"/>
      <c r="C116" s="22" t="s">
        <v>347</v>
      </c>
      <c r="D116" s="22"/>
      <c r="E116" s="22"/>
      <c r="F116" s="22"/>
      <c r="G116" s="22"/>
      <c r="H116" s="203">
        <f>FL107</f>
        <v>436.26</v>
      </c>
      <c r="I116" s="203"/>
      <c r="J116" s="203">
        <f>DO107</f>
        <v>6386.93</v>
      </c>
      <c r="K116" s="204"/>
    </row>
    <row r="117" spans="1:11" x14ac:dyDescent="0.2">
      <c r="A117" s="119"/>
      <c r="B117" s="119"/>
      <c r="C117" s="22" t="s">
        <v>348</v>
      </c>
      <c r="D117" s="22"/>
      <c r="E117" s="22"/>
      <c r="F117" s="22"/>
      <c r="G117" s="22"/>
      <c r="H117" s="203">
        <f>FM107</f>
        <v>38544.97</v>
      </c>
      <c r="I117" s="203"/>
      <c r="J117" s="203">
        <f>DP107</f>
        <v>307429.81</v>
      </c>
      <c r="K117" s="204"/>
    </row>
    <row r="118" spans="1:11" x14ac:dyDescent="0.2">
      <c r="A118" s="119"/>
      <c r="B118" s="119"/>
      <c r="C118" s="22" t="s">
        <v>349</v>
      </c>
      <c r="D118" s="22"/>
      <c r="E118" s="22"/>
      <c r="F118" s="22"/>
      <c r="G118" s="22"/>
      <c r="H118" s="205"/>
      <c r="I118" s="205"/>
      <c r="J118" s="205"/>
      <c r="K118" s="202"/>
    </row>
    <row r="119" spans="1:11" x14ac:dyDescent="0.2">
      <c r="A119" s="119"/>
      <c r="B119" s="119"/>
      <c r="C119" s="22" t="s">
        <v>350</v>
      </c>
      <c r="D119" s="22"/>
      <c r="E119" s="22"/>
      <c r="F119" s="22"/>
      <c r="G119" s="22"/>
      <c r="H119" s="203">
        <f>FN107</f>
        <v>36340.83</v>
      </c>
      <c r="I119" s="203"/>
      <c r="J119" s="203">
        <f>DQ107</f>
        <v>272556.23</v>
      </c>
      <c r="K119" s="204"/>
    </row>
    <row r="120" spans="1:11" x14ac:dyDescent="0.2">
      <c r="A120" s="119"/>
      <c r="B120" s="119"/>
      <c r="C120" s="22" t="s">
        <v>351</v>
      </c>
      <c r="D120" s="22"/>
      <c r="E120" s="22"/>
      <c r="F120" s="22"/>
      <c r="G120" s="22"/>
      <c r="H120" s="203">
        <f>FO107</f>
        <v>1492.1100000000001</v>
      </c>
      <c r="I120" s="203"/>
      <c r="J120" s="203">
        <f>DR107</f>
        <v>22987.61</v>
      </c>
      <c r="K120" s="204"/>
    </row>
    <row r="121" spans="1:11" hidden="1" x14ac:dyDescent="0.2">
      <c r="A121" s="119"/>
      <c r="B121" s="119"/>
      <c r="C121" s="22" t="s">
        <v>352</v>
      </c>
      <c r="D121" s="22"/>
      <c r="E121" s="22"/>
      <c r="F121" s="22"/>
      <c r="G121" s="22"/>
      <c r="H121" s="203">
        <f>FP107</f>
        <v>0</v>
      </c>
      <c r="I121" s="203"/>
      <c r="J121" s="203">
        <f>DS107</f>
        <v>0</v>
      </c>
      <c r="K121" s="204"/>
    </row>
    <row r="122" spans="1:11" x14ac:dyDescent="0.2">
      <c r="A122" s="119"/>
      <c r="B122" s="119"/>
      <c r="C122" s="22" t="s">
        <v>353</v>
      </c>
      <c r="D122" s="22"/>
      <c r="E122" s="22"/>
      <c r="F122" s="22"/>
      <c r="G122" s="22"/>
      <c r="H122" s="203">
        <f>FQ107</f>
        <v>712.02999999999986</v>
      </c>
      <c r="I122" s="203"/>
      <c r="J122" s="203">
        <f>DT107</f>
        <v>11885.97</v>
      </c>
      <c r="K122" s="204"/>
    </row>
    <row r="123" spans="1:11" x14ac:dyDescent="0.2">
      <c r="A123" s="119"/>
      <c r="B123" s="119"/>
      <c r="C123" s="22"/>
      <c r="D123" s="22"/>
      <c r="E123" s="22"/>
      <c r="F123" s="22"/>
      <c r="G123" s="22"/>
      <c r="H123" s="205"/>
      <c r="I123" s="205"/>
      <c r="J123" s="205"/>
      <c r="K123" s="202"/>
    </row>
    <row r="124" spans="1:11" x14ac:dyDescent="0.2">
      <c r="A124" s="119"/>
      <c r="B124" s="119"/>
      <c r="C124" s="22" t="s">
        <v>354</v>
      </c>
      <c r="D124" s="22"/>
      <c r="E124" s="22"/>
      <c r="F124" s="22"/>
      <c r="G124" s="22"/>
      <c r="H124" s="203">
        <f>H117</f>
        <v>38544.97</v>
      </c>
      <c r="I124" s="203"/>
      <c r="J124" s="203">
        <f>J117</f>
        <v>307429.81</v>
      </c>
      <c r="K124" s="204"/>
    </row>
    <row r="125" spans="1:11" hidden="1" x14ac:dyDescent="0.2">
      <c r="A125" s="119"/>
      <c r="B125" s="119"/>
      <c r="C125" s="22" t="s">
        <v>355</v>
      </c>
      <c r="D125" s="22"/>
      <c r="E125" s="81">
        <v>18</v>
      </c>
      <c r="F125" s="82" t="s">
        <v>323</v>
      </c>
      <c r="G125" s="22"/>
      <c r="H125" s="22"/>
      <c r="I125" s="22"/>
      <c r="J125" s="203">
        <f>ROUND(J124*E125/100,2)</f>
        <v>55337.37</v>
      </c>
      <c r="K125" s="207"/>
    </row>
    <row r="126" spans="1:11" hidden="1" x14ac:dyDescent="0.2">
      <c r="A126" s="119"/>
      <c r="B126" s="119"/>
      <c r="C126" s="22" t="s">
        <v>356</v>
      </c>
      <c r="D126" s="22"/>
      <c r="E126" s="22"/>
      <c r="F126" s="22"/>
      <c r="G126" s="22"/>
      <c r="H126" s="22"/>
      <c r="I126" s="22"/>
      <c r="J126" s="203">
        <f>J125+J124</f>
        <v>362767.18</v>
      </c>
      <c r="K126" s="204"/>
    </row>
    <row r="127" spans="1:11" x14ac:dyDescent="0.2">
      <c r="A127" s="119"/>
      <c r="B127" s="119"/>
      <c r="C127" s="22"/>
      <c r="D127" s="22"/>
      <c r="E127" s="22"/>
      <c r="F127" s="22"/>
      <c r="G127" s="22"/>
      <c r="H127" s="22"/>
      <c r="I127" s="22"/>
      <c r="J127" s="205"/>
      <c r="K127" s="202"/>
    </row>
    <row r="128" spans="1:11" hidden="1" outlineLevel="1" x14ac:dyDescent="0.2">
      <c r="A128" s="119"/>
      <c r="B128" s="119"/>
      <c r="C128" s="22"/>
      <c r="D128" s="22"/>
      <c r="E128" s="22"/>
      <c r="F128" s="22"/>
      <c r="G128" s="22"/>
      <c r="H128" s="22"/>
      <c r="I128" s="22"/>
      <c r="J128" s="22"/>
      <c r="K128" s="119"/>
    </row>
    <row r="129" spans="1:255" hidden="1" outlineLevel="1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255" hidden="1" outlineLevel="1" x14ac:dyDescent="0.2">
      <c r="A130" s="83" t="s">
        <v>357</v>
      </c>
      <c r="B130" s="83"/>
      <c r="C130" s="160"/>
      <c r="D130" s="160"/>
      <c r="E130" s="160"/>
      <c r="F130" s="160"/>
      <c r="G130" s="84"/>
      <c r="H130" s="84"/>
      <c r="I130" s="160"/>
      <c r="J130" s="160"/>
      <c r="K130" s="119"/>
      <c r="BY130" s="85">
        <f>C130</f>
        <v>0</v>
      </c>
      <c r="BZ130" s="85">
        <f>I130</f>
        <v>0</v>
      </c>
      <c r="IU130" s="21"/>
    </row>
    <row r="131" spans="1:255" s="87" customFormat="1" ht="11.25" hidden="1" outlineLevel="1" x14ac:dyDescent="0.2">
      <c r="A131" s="86"/>
      <c r="B131" s="86"/>
      <c r="C131" s="161" t="s">
        <v>358</v>
      </c>
      <c r="D131" s="161"/>
      <c r="E131" s="161"/>
      <c r="F131" s="161"/>
      <c r="G131" s="161"/>
      <c r="H131" s="161"/>
      <c r="I131" s="161" t="s">
        <v>359</v>
      </c>
      <c r="J131" s="161"/>
    </row>
    <row r="132" spans="1:255" hidden="1" outlineLevel="1" x14ac:dyDescent="0.2">
      <c r="A132" s="133"/>
      <c r="B132" s="133"/>
      <c r="C132" s="133"/>
      <c r="D132" s="133"/>
      <c r="E132" s="133"/>
      <c r="F132" s="133"/>
      <c r="G132" s="134" t="s">
        <v>360</v>
      </c>
      <c r="H132" s="133"/>
      <c r="I132" s="133"/>
      <c r="J132" s="133"/>
      <c r="K132" s="119"/>
    </row>
    <row r="133" spans="1:255" hidden="1" outlineLevel="1" x14ac:dyDescent="0.2">
      <c r="A133" s="83" t="s">
        <v>361</v>
      </c>
      <c r="B133" s="83"/>
      <c r="C133" s="160"/>
      <c r="D133" s="160"/>
      <c r="E133" s="160"/>
      <c r="F133" s="160"/>
      <c r="G133" s="84"/>
      <c r="H133" s="84"/>
      <c r="I133" s="160"/>
      <c r="J133" s="160"/>
      <c r="K133" s="119"/>
      <c r="BY133" s="85">
        <f>C133</f>
        <v>0</v>
      </c>
      <c r="BZ133" s="85">
        <f>I133</f>
        <v>0</v>
      </c>
      <c r="IU133" s="21"/>
    </row>
    <row r="134" spans="1:255" s="87" customFormat="1" ht="11.25" hidden="1" outlineLevel="1" x14ac:dyDescent="0.2">
      <c r="A134" s="86"/>
      <c r="B134" s="86"/>
      <c r="C134" s="161" t="s">
        <v>358</v>
      </c>
      <c r="D134" s="161"/>
      <c r="E134" s="161"/>
      <c r="F134" s="161"/>
      <c r="G134" s="161"/>
      <c r="H134" s="161"/>
      <c r="I134" s="161" t="s">
        <v>359</v>
      </c>
      <c r="J134" s="161"/>
    </row>
    <row r="135" spans="1:255" hidden="1" outlineLevel="1" x14ac:dyDescent="0.2">
      <c r="A135" s="133"/>
      <c r="B135" s="133"/>
      <c r="C135" s="133"/>
      <c r="D135" s="133"/>
      <c r="E135" s="133"/>
      <c r="F135" s="133"/>
      <c r="G135" s="134" t="s">
        <v>360</v>
      </c>
      <c r="H135" s="133"/>
      <c r="I135" s="133"/>
      <c r="J135" s="133"/>
      <c r="K135" s="119"/>
    </row>
    <row r="136" spans="1:255" collapsed="1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1:255" outlineLevel="1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1:255" outlineLevel="1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1:255" outlineLevel="1" x14ac:dyDescent="0.2">
      <c r="A139" s="83" t="s">
        <v>274</v>
      </c>
      <c r="B139" s="83"/>
      <c r="C139" s="160"/>
      <c r="D139" s="160"/>
      <c r="E139" s="160"/>
      <c r="F139" s="160"/>
      <c r="G139" s="84"/>
      <c r="H139" s="84"/>
      <c r="I139" s="160"/>
      <c r="J139" s="160"/>
      <c r="K139" s="119"/>
      <c r="BY139" s="85">
        <f>C139</f>
        <v>0</v>
      </c>
      <c r="BZ139" s="85">
        <f>I139</f>
        <v>0</v>
      </c>
      <c r="IU139" s="21"/>
    </row>
    <row r="140" spans="1:255" s="87" customFormat="1" ht="11.25" outlineLevel="1" x14ac:dyDescent="0.2">
      <c r="A140" s="86"/>
      <c r="B140" s="86"/>
      <c r="C140" s="161" t="s">
        <v>358</v>
      </c>
      <c r="D140" s="161"/>
      <c r="E140" s="161"/>
      <c r="F140" s="161"/>
      <c r="G140" s="161"/>
      <c r="H140" s="161"/>
      <c r="I140" s="161" t="s">
        <v>359</v>
      </c>
      <c r="J140" s="161"/>
    </row>
    <row r="141" spans="1:255" outlineLevel="1" x14ac:dyDescent="0.2">
      <c r="A141" s="133"/>
      <c r="B141" s="133"/>
      <c r="C141" s="133"/>
      <c r="D141" s="133"/>
      <c r="E141" s="133"/>
      <c r="F141" s="133"/>
      <c r="G141" s="134" t="s">
        <v>360</v>
      </c>
      <c r="H141" s="133"/>
      <c r="I141" s="133"/>
      <c r="J141" s="133"/>
      <c r="K141" s="119"/>
    </row>
    <row r="142" spans="1:255" outlineLevel="1" x14ac:dyDescent="0.2">
      <c r="A142" s="83" t="s">
        <v>391</v>
      </c>
      <c r="B142" s="83"/>
      <c r="C142" s="160"/>
      <c r="D142" s="160"/>
      <c r="E142" s="160"/>
      <c r="F142" s="160"/>
      <c r="G142" s="84"/>
      <c r="H142" s="84"/>
      <c r="I142" s="160"/>
      <c r="J142" s="160"/>
      <c r="K142" s="119"/>
      <c r="BY142" s="85">
        <f>C142</f>
        <v>0</v>
      </c>
      <c r="BZ142" s="85">
        <f>I142</f>
        <v>0</v>
      </c>
      <c r="IU142" s="21"/>
    </row>
    <row r="143" spans="1:255" s="87" customFormat="1" ht="11.25" outlineLevel="1" x14ac:dyDescent="0.2">
      <c r="A143" s="86"/>
      <c r="B143" s="86"/>
      <c r="C143" s="161" t="s">
        <v>358</v>
      </c>
      <c r="D143" s="161"/>
      <c r="E143" s="161"/>
      <c r="F143" s="161"/>
      <c r="G143" s="161"/>
      <c r="H143" s="161"/>
      <c r="I143" s="161" t="s">
        <v>359</v>
      </c>
      <c r="J143" s="161"/>
    </row>
    <row r="144" spans="1:255" outlineLevel="1" x14ac:dyDescent="0.2">
      <c r="A144" s="133"/>
      <c r="B144" s="133"/>
      <c r="C144" s="133"/>
      <c r="D144" s="133"/>
      <c r="E144" s="133"/>
      <c r="F144" s="133"/>
      <c r="G144" s="134" t="s">
        <v>360</v>
      </c>
      <c r="H144" s="133"/>
      <c r="I144" s="133"/>
      <c r="J144" s="133"/>
      <c r="K144" s="119"/>
    </row>
    <row r="145" spans="1:255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255" x14ac:dyDescent="0.2">
      <c r="Y146" s="21">
        <v>999</v>
      </c>
      <c r="Z146" s="21" t="s">
        <v>362</v>
      </c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</sheetData>
  <mergeCells count="125">
    <mergeCell ref="C142:F142"/>
    <mergeCell ref="I142:J142"/>
    <mergeCell ref="C143:H143"/>
    <mergeCell ref="I143:J143"/>
    <mergeCell ref="C134:H134"/>
    <mergeCell ref="I134:J134"/>
    <mergeCell ref="C139:F139"/>
    <mergeCell ref="I139:J139"/>
    <mergeCell ref="C140:H140"/>
    <mergeCell ref="I140:J140"/>
    <mergeCell ref="J127:K127"/>
    <mergeCell ref="C130:F130"/>
    <mergeCell ref="I130:J130"/>
    <mergeCell ref="C131:H131"/>
    <mergeCell ref="I131:J131"/>
    <mergeCell ref="C133:F133"/>
    <mergeCell ref="I133:J133"/>
    <mergeCell ref="H123:I123"/>
    <mergeCell ref="J123:K123"/>
    <mergeCell ref="H124:I124"/>
    <mergeCell ref="J124:K124"/>
    <mergeCell ref="J125:K125"/>
    <mergeCell ref="J126:K126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H114:I114"/>
    <mergeCell ref="J114:K114"/>
    <mergeCell ref="H115:I115"/>
    <mergeCell ref="J115:K115"/>
    <mergeCell ref="H116:I116"/>
    <mergeCell ref="J116:K116"/>
    <mergeCell ref="H111:I111"/>
    <mergeCell ref="J111:K111"/>
    <mergeCell ref="H112:I112"/>
    <mergeCell ref="J112:K112"/>
    <mergeCell ref="H113:I113"/>
    <mergeCell ref="J113:K113"/>
    <mergeCell ref="H108:I108"/>
    <mergeCell ref="J108:K108"/>
    <mergeCell ref="H109:I109"/>
    <mergeCell ref="J109:K109"/>
    <mergeCell ref="H110:I110"/>
    <mergeCell ref="J110:K110"/>
    <mergeCell ref="H103:I103"/>
    <mergeCell ref="J103:K103"/>
    <mergeCell ref="H106:I106"/>
    <mergeCell ref="J106:K106"/>
    <mergeCell ref="H107:I107"/>
    <mergeCell ref="J107:K107"/>
    <mergeCell ref="H94:I94"/>
    <mergeCell ref="J94:K94"/>
    <mergeCell ref="H97:I97"/>
    <mergeCell ref="J97:K97"/>
    <mergeCell ref="H100:I100"/>
    <mergeCell ref="J100:K100"/>
    <mergeCell ref="H79:I79"/>
    <mergeCell ref="J79:K79"/>
    <mergeCell ref="H85:I85"/>
    <mergeCell ref="J85:K85"/>
    <mergeCell ref="H91:I91"/>
    <mergeCell ref="J91:K91"/>
    <mergeCell ref="H53:I53"/>
    <mergeCell ref="J53:K53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7"/>
  <sheetViews>
    <sheetView workbookViewId="0">
      <selection activeCell="A143" sqref="A143:AH14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264</v>
      </c>
    </row>
    <row r="6" spans="1:133" x14ac:dyDescent="0.2">
      <c r="G6">
        <v>10</v>
      </c>
      <c r="H6" t="s">
        <v>260</v>
      </c>
    </row>
    <row r="7" spans="1:133" x14ac:dyDescent="0.2">
      <c r="G7">
        <v>2</v>
      </c>
      <c r="H7" t="s">
        <v>261</v>
      </c>
    </row>
    <row r="8" spans="1:133" x14ac:dyDescent="0.2">
      <c r="G8">
        <f>IF((Source!AR49&lt;&gt;'1.Смета.или.Акт'!P107),0,1)</f>
        <v>1</v>
      </c>
      <c r="H8" t="s">
        <v>340</v>
      </c>
    </row>
    <row r="9" spans="1:133" x14ac:dyDescent="0.2">
      <c r="G9" s="12" t="s">
        <v>262</v>
      </c>
      <c r="H9" t="s">
        <v>263</v>
      </c>
    </row>
    <row r="12" spans="1:133" x14ac:dyDescent="0.2">
      <c r="A12" s="1">
        <v>1</v>
      </c>
      <c r="B12" s="1">
        <v>141</v>
      </c>
      <c r="C12" s="1">
        <v>0</v>
      </c>
      <c r="D12" s="1">
        <f>ROW(A78)</f>
        <v>78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B78</f>
        <v>141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'Вакуумный выключатель'Техническое перевооружение ТП,РП. Замена вакуумного выключателя на КСО-393</v>
      </c>
      <c r="H18" s="3"/>
      <c r="I18" s="3"/>
      <c r="J18" s="3"/>
      <c r="K18" s="3"/>
      <c r="L18" s="3"/>
      <c r="M18" s="3"/>
      <c r="N18" s="3"/>
      <c r="O18" s="3">
        <f t="shared" ref="O18:AT18" si="1">O78</f>
        <v>37448.379999999997</v>
      </c>
      <c r="P18" s="3">
        <f t="shared" si="1"/>
        <v>36340.86</v>
      </c>
      <c r="Q18" s="3">
        <f t="shared" si="1"/>
        <v>354.74</v>
      </c>
      <c r="R18" s="3">
        <f t="shared" si="1"/>
        <v>51.98</v>
      </c>
      <c r="S18" s="3">
        <f t="shared" si="1"/>
        <v>752.78</v>
      </c>
      <c r="T18" s="3">
        <f t="shared" si="1"/>
        <v>0</v>
      </c>
      <c r="U18" s="3">
        <f t="shared" si="1"/>
        <v>71.052000000000007</v>
      </c>
      <c r="V18" s="3">
        <f t="shared" si="1"/>
        <v>4.2275999999999998</v>
      </c>
      <c r="W18" s="3">
        <f t="shared" si="1"/>
        <v>0</v>
      </c>
      <c r="X18" s="3">
        <f t="shared" si="1"/>
        <v>660.33</v>
      </c>
      <c r="Y18" s="3">
        <f t="shared" si="1"/>
        <v>436.26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38544.97</v>
      </c>
      <c r="AS18" s="3">
        <f t="shared" si="1"/>
        <v>36340.83</v>
      </c>
      <c r="AT18" s="3">
        <f t="shared" si="1"/>
        <v>1492.11</v>
      </c>
      <c r="AU18" s="3">
        <f t="shared" ref="AU18:BZ18" si="2">AU78</f>
        <v>712.03</v>
      </c>
      <c r="AV18" s="3">
        <f t="shared" si="2"/>
        <v>36340.86</v>
      </c>
      <c r="AW18" s="3">
        <f t="shared" si="2"/>
        <v>36340.86</v>
      </c>
      <c r="AX18" s="3">
        <f t="shared" si="2"/>
        <v>0</v>
      </c>
      <c r="AY18" s="3">
        <f t="shared" si="2"/>
        <v>36340.86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CA78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DG78</f>
        <v>290766.42</v>
      </c>
      <c r="DH18" s="4">
        <f t="shared" si="4"/>
        <v>272556.23</v>
      </c>
      <c r="DI18" s="4">
        <f t="shared" si="4"/>
        <v>4434.22</v>
      </c>
      <c r="DJ18" s="4">
        <f t="shared" si="4"/>
        <v>951.27</v>
      </c>
      <c r="DK18" s="4">
        <f t="shared" si="4"/>
        <v>13775.97</v>
      </c>
      <c r="DL18" s="4">
        <f t="shared" si="4"/>
        <v>0</v>
      </c>
      <c r="DM18" s="4">
        <f t="shared" si="4"/>
        <v>71.052000000000007</v>
      </c>
      <c r="DN18" s="4">
        <f t="shared" si="4"/>
        <v>4.2275999999999998</v>
      </c>
      <c r="DO18" s="4">
        <f t="shared" si="4"/>
        <v>0</v>
      </c>
      <c r="DP18" s="4">
        <f t="shared" si="4"/>
        <v>10276.459999999999</v>
      </c>
      <c r="DQ18" s="4">
        <f t="shared" si="4"/>
        <v>6386.93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307429.81</v>
      </c>
      <c r="EK18" s="4">
        <f t="shared" si="4"/>
        <v>272556.23</v>
      </c>
      <c r="EL18" s="4">
        <f t="shared" si="4"/>
        <v>22987.61</v>
      </c>
      <c r="EM18" s="4">
        <f t="shared" ref="EM18:FR18" si="5">EM78</f>
        <v>11885.97</v>
      </c>
      <c r="EN18" s="4">
        <f t="shared" si="5"/>
        <v>272556.23</v>
      </c>
      <c r="EO18" s="4">
        <f t="shared" si="5"/>
        <v>272556.23</v>
      </c>
      <c r="EP18" s="4">
        <f t="shared" si="5"/>
        <v>0</v>
      </c>
      <c r="EQ18" s="4">
        <f t="shared" si="5"/>
        <v>272556.23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FS78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ROW(A49)</f>
        <v>49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B49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O49</f>
        <v>37448.379999999997</v>
      </c>
      <c r="P22" s="3">
        <f t="shared" si="8"/>
        <v>36340.86</v>
      </c>
      <c r="Q22" s="3">
        <f t="shared" si="8"/>
        <v>354.74</v>
      </c>
      <c r="R22" s="3">
        <f t="shared" si="8"/>
        <v>51.98</v>
      </c>
      <c r="S22" s="3">
        <f t="shared" si="8"/>
        <v>752.78</v>
      </c>
      <c r="T22" s="3">
        <f t="shared" si="8"/>
        <v>0</v>
      </c>
      <c r="U22" s="3">
        <f t="shared" si="8"/>
        <v>71.052000000000007</v>
      </c>
      <c r="V22" s="3">
        <f t="shared" si="8"/>
        <v>4.2275999999999998</v>
      </c>
      <c r="W22" s="3">
        <f t="shared" si="8"/>
        <v>0</v>
      </c>
      <c r="X22" s="3">
        <f t="shared" si="8"/>
        <v>660.33</v>
      </c>
      <c r="Y22" s="3">
        <f t="shared" si="8"/>
        <v>436.26</v>
      </c>
      <c r="Z22" s="3">
        <f t="shared" si="8"/>
        <v>0</v>
      </c>
      <c r="AA22" s="3">
        <f t="shared" si="8"/>
        <v>0</v>
      </c>
      <c r="AB22" s="3">
        <f t="shared" si="8"/>
        <v>37448.379999999997</v>
      </c>
      <c r="AC22" s="3">
        <f t="shared" si="8"/>
        <v>36340.86</v>
      </c>
      <c r="AD22" s="3">
        <f t="shared" si="8"/>
        <v>354.74</v>
      </c>
      <c r="AE22" s="3">
        <f t="shared" si="8"/>
        <v>51.98</v>
      </c>
      <c r="AF22" s="3">
        <f t="shared" si="8"/>
        <v>752.78</v>
      </c>
      <c r="AG22" s="3">
        <f t="shared" si="8"/>
        <v>0</v>
      </c>
      <c r="AH22" s="3">
        <f t="shared" si="8"/>
        <v>71.052000000000007</v>
      </c>
      <c r="AI22" s="3">
        <f t="shared" si="8"/>
        <v>4.2275999999999998</v>
      </c>
      <c r="AJ22" s="3">
        <f t="shared" si="8"/>
        <v>0</v>
      </c>
      <c r="AK22" s="3">
        <f t="shared" si="8"/>
        <v>660.33</v>
      </c>
      <c r="AL22" s="3">
        <f t="shared" si="8"/>
        <v>436.26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38544.97</v>
      </c>
      <c r="AS22" s="3">
        <f t="shared" si="8"/>
        <v>36340.83</v>
      </c>
      <c r="AT22" s="3">
        <f t="shared" si="8"/>
        <v>1492.11</v>
      </c>
      <c r="AU22" s="3">
        <f t="shared" ref="AU22:BZ22" si="9">AU49</f>
        <v>712.03</v>
      </c>
      <c r="AV22" s="3">
        <f t="shared" si="9"/>
        <v>36340.86</v>
      </c>
      <c r="AW22" s="3">
        <f t="shared" si="9"/>
        <v>36340.86</v>
      </c>
      <c r="AX22" s="3">
        <f t="shared" si="9"/>
        <v>0</v>
      </c>
      <c r="AY22" s="3">
        <f t="shared" si="9"/>
        <v>36340.86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CA49</f>
        <v>38544.97</v>
      </c>
      <c r="CB22" s="3">
        <f t="shared" si="10"/>
        <v>36340.83</v>
      </c>
      <c r="CC22" s="3">
        <f t="shared" si="10"/>
        <v>1492.11</v>
      </c>
      <c r="CD22" s="3">
        <f t="shared" si="10"/>
        <v>712.03</v>
      </c>
      <c r="CE22" s="3">
        <f t="shared" si="10"/>
        <v>36340.86</v>
      </c>
      <c r="CF22" s="3">
        <f t="shared" si="10"/>
        <v>36340.86</v>
      </c>
      <c r="CG22" s="3">
        <f t="shared" si="10"/>
        <v>0</v>
      </c>
      <c r="CH22" s="3">
        <f t="shared" si="10"/>
        <v>36340.86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DG49</f>
        <v>290766.42</v>
      </c>
      <c r="DH22" s="4">
        <f t="shared" si="11"/>
        <v>272556.23</v>
      </c>
      <c r="DI22" s="4">
        <f t="shared" si="11"/>
        <v>4434.22</v>
      </c>
      <c r="DJ22" s="4">
        <f t="shared" si="11"/>
        <v>951.27</v>
      </c>
      <c r="DK22" s="4">
        <f t="shared" si="11"/>
        <v>13775.97</v>
      </c>
      <c r="DL22" s="4">
        <f t="shared" si="11"/>
        <v>0</v>
      </c>
      <c r="DM22" s="4">
        <f t="shared" si="11"/>
        <v>71.052000000000007</v>
      </c>
      <c r="DN22" s="4">
        <f t="shared" si="11"/>
        <v>4.2275999999999998</v>
      </c>
      <c r="DO22" s="4">
        <f t="shared" si="11"/>
        <v>0</v>
      </c>
      <c r="DP22" s="4">
        <f t="shared" si="11"/>
        <v>10276.459999999999</v>
      </c>
      <c r="DQ22" s="4">
        <f t="shared" si="11"/>
        <v>6386.93</v>
      </c>
      <c r="DR22" s="4">
        <f t="shared" si="11"/>
        <v>0</v>
      </c>
      <c r="DS22" s="4">
        <f t="shared" si="11"/>
        <v>0</v>
      </c>
      <c r="DT22" s="4">
        <f t="shared" si="11"/>
        <v>290766.42</v>
      </c>
      <c r="DU22" s="4">
        <f t="shared" si="11"/>
        <v>272556.23</v>
      </c>
      <c r="DV22" s="4">
        <f t="shared" si="11"/>
        <v>4434.22</v>
      </c>
      <c r="DW22" s="4">
        <f t="shared" si="11"/>
        <v>951.27</v>
      </c>
      <c r="DX22" s="4">
        <f t="shared" si="11"/>
        <v>13775.97</v>
      </c>
      <c r="DY22" s="4">
        <f t="shared" si="11"/>
        <v>0</v>
      </c>
      <c r="DZ22" s="4">
        <f t="shared" si="11"/>
        <v>71.052000000000007</v>
      </c>
      <c r="EA22" s="4">
        <f t="shared" si="11"/>
        <v>4.2275999999999998</v>
      </c>
      <c r="EB22" s="4">
        <f t="shared" si="11"/>
        <v>0</v>
      </c>
      <c r="EC22" s="4">
        <f t="shared" si="11"/>
        <v>10276.459999999999</v>
      </c>
      <c r="ED22" s="4">
        <f t="shared" si="11"/>
        <v>6386.93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307429.81</v>
      </c>
      <c r="EK22" s="4">
        <f t="shared" si="11"/>
        <v>272556.23</v>
      </c>
      <c r="EL22" s="4">
        <f t="shared" si="11"/>
        <v>22987.61</v>
      </c>
      <c r="EM22" s="4">
        <f t="shared" ref="EM22:FR22" si="12">EM49</f>
        <v>11885.97</v>
      </c>
      <c r="EN22" s="4">
        <f t="shared" si="12"/>
        <v>272556.23</v>
      </c>
      <c r="EO22" s="4">
        <f t="shared" si="12"/>
        <v>272556.23</v>
      </c>
      <c r="EP22" s="4">
        <f t="shared" si="12"/>
        <v>0</v>
      </c>
      <c r="EQ22" s="4">
        <f t="shared" si="12"/>
        <v>272556.23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FS49</f>
        <v>307429.81</v>
      </c>
      <c r="FT22" s="4">
        <f t="shared" si="13"/>
        <v>272556.23</v>
      </c>
      <c r="FU22" s="4">
        <f t="shared" si="13"/>
        <v>22987.61</v>
      </c>
      <c r="FV22" s="4">
        <f t="shared" si="13"/>
        <v>11885.97</v>
      </c>
      <c r="FW22" s="4">
        <f t="shared" si="13"/>
        <v>272556.23</v>
      </c>
      <c r="FX22" s="4">
        <f t="shared" si="13"/>
        <v>272556.23</v>
      </c>
      <c r="FY22" s="4">
        <f t="shared" si="13"/>
        <v>0</v>
      </c>
      <c r="FZ22" s="4">
        <f t="shared" si="13"/>
        <v>272556.23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47" si="14">ROUND(CP24,2)</f>
        <v>304.26</v>
      </c>
      <c r="P24" s="2">
        <f t="shared" ref="P24:P47" si="15">ROUND(CQ24*I24,2)</f>
        <v>0</v>
      </c>
      <c r="Q24" s="2">
        <f t="shared" ref="Q24:Q47" si="16">ROUND(CR24*I24,2)</f>
        <v>78.19</v>
      </c>
      <c r="R24" s="2">
        <f t="shared" ref="R24:R47" si="17">ROUND(CS24*I24,2)</f>
        <v>11.04</v>
      </c>
      <c r="S24" s="2">
        <f t="shared" ref="S24:S47" si="18">ROUND(CT24*I24,2)</f>
        <v>226.07</v>
      </c>
      <c r="T24" s="2">
        <f t="shared" ref="T24:T47" si="19">ROUND(CU24*I24,2)</f>
        <v>0</v>
      </c>
      <c r="U24" s="2">
        <f t="shared" ref="U24:U47" si="20">CV24*I24</f>
        <v>23.5</v>
      </c>
      <c r="V24" s="2">
        <f t="shared" ref="V24:V47" si="21">CW24*I24</f>
        <v>0.88</v>
      </c>
      <c r="W24" s="2">
        <f t="shared" ref="W24:W47" si="22">ROUND(CX24*I24,2)</f>
        <v>0</v>
      </c>
      <c r="X24" s="2">
        <f t="shared" ref="X24:X47" si="23">ROUND(CY24,2)</f>
        <v>225.25</v>
      </c>
      <c r="Y24" s="2">
        <f t="shared" ref="Y24:Y47" si="24">ROUND(CZ24,2)</f>
        <v>154.12</v>
      </c>
      <c r="Z24" s="2"/>
      <c r="AA24" s="2">
        <v>34686909</v>
      </c>
      <c r="AB24" s="2">
        <f t="shared" ref="AB24:AB47" si="25">ROUND((AC24+AD24+AF24),2)</f>
        <v>304.26</v>
      </c>
      <c r="AC24" s="2">
        <f>ROUND((ES24+(SUM(SmtRes!BC1:'SmtRes'!BC4)+SUM(EtalonRes!AL1:'EtalonRes'!AL8))),2)</f>
        <v>0</v>
      </c>
      <c r="AD24" s="2">
        <f t="shared" ref="AD24:AD47" si="26">ROUND((((ET24)-(EU24))+AE24),2)</f>
        <v>78.19</v>
      </c>
      <c r="AE24" s="2">
        <f t="shared" ref="AE24:AE47" si="27">ROUND((EU24),2)</f>
        <v>11.04</v>
      </c>
      <c r="AF24" s="2">
        <f t="shared" ref="AF24:AF47" si="28">ROUND((EV24),2)</f>
        <v>226.07</v>
      </c>
      <c r="AG24" s="2">
        <f t="shared" ref="AG24:AG47" si="29">ROUND((AP24),2)</f>
        <v>0</v>
      </c>
      <c r="AH24" s="2">
        <f t="shared" ref="AH24:AH47" si="30">(EW24)</f>
        <v>23.5</v>
      </c>
      <c r="AI24" s="2">
        <f t="shared" ref="AI24:AI47" si="31">(EX24)</f>
        <v>0.88</v>
      </c>
      <c r="AJ24" s="2">
        <f t="shared" ref="AJ24:AJ47" si="32">ROUND((AS24),2)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47" si="33">(P24+Q24+S24)</f>
        <v>304.26</v>
      </c>
      <c r="CQ24" s="2">
        <f t="shared" ref="CQ24:CQ47" si="34">AC24*BC24</f>
        <v>0</v>
      </c>
      <c r="CR24" s="2">
        <f t="shared" ref="CR24:CR47" si="35">AD24*BB24</f>
        <v>78.19</v>
      </c>
      <c r="CS24" s="2">
        <f t="shared" ref="CS24:CS47" si="36">AE24*BS24</f>
        <v>11.04</v>
      </c>
      <c r="CT24" s="2">
        <f t="shared" ref="CT24:CT47" si="37">AF24*BA24</f>
        <v>226.07</v>
      </c>
      <c r="CU24" s="2">
        <f t="shared" ref="CU24:CU47" si="38">AG24</f>
        <v>0</v>
      </c>
      <c r="CV24" s="2">
        <f t="shared" ref="CV24:CV47" si="39">AH24</f>
        <v>23.5</v>
      </c>
      <c r="CW24" s="2">
        <f t="shared" ref="CW24:CW47" si="40">AI24</f>
        <v>0.88</v>
      </c>
      <c r="CX24" s="2">
        <f t="shared" ref="CX24:CX47" si="41">AJ24</f>
        <v>0</v>
      </c>
      <c r="CY24" s="2">
        <f t="shared" ref="CY24:CY47" si="42">(((S24+(R24*IF(0,0,1)))*AT24)/100)</f>
        <v>225.25449999999998</v>
      </c>
      <c r="CZ24" s="2">
        <f t="shared" ref="CZ24:CZ47" si="43">(((S24+(R24*IF(0,0,1)))*AU24)/100)</f>
        <v>154.1215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17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47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-920663557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47" si="45">ROUND(IF(AND(BH24=3,BI24=3,FS24&lt;&gt;0),P24,0),2)</f>
        <v>0</v>
      </c>
      <c r="GM24" s="2">
        <f t="shared" ref="GM24:GM47" si="46">ROUND(O24+X24+Y24+GK24,2)+GX24</f>
        <v>683.63</v>
      </c>
      <c r="GN24" s="2">
        <f t="shared" ref="GN24:GN47" si="47">IF(OR(BI24=0,BI24=1),ROUND(O24+X24+Y24+GK24,2),0)</f>
        <v>0</v>
      </c>
      <c r="GO24" s="2">
        <f t="shared" ref="GO24:GO47" si="48">IF(BI24=2,ROUND(O24+X24+Y24+GK24,2),0)</f>
        <v>683.63</v>
      </c>
      <c r="GP24" s="2">
        <f t="shared" ref="GP24:GP47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47" si="50">ROUND(GT24,2)</f>
        <v>0</v>
      </c>
      <c r="GW24" s="2">
        <v>1</v>
      </c>
      <c r="GX24" s="2">
        <f t="shared" ref="GX24:GX47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5114.46</v>
      </c>
      <c r="P25">
        <f t="shared" si="15"/>
        <v>0</v>
      </c>
      <c r="Q25">
        <f t="shared" si="16"/>
        <v>977.38</v>
      </c>
      <c r="R25">
        <f t="shared" si="17"/>
        <v>202.03</v>
      </c>
      <c r="S25">
        <f t="shared" si="18"/>
        <v>4137.08</v>
      </c>
      <c r="T25">
        <f t="shared" si="19"/>
        <v>0</v>
      </c>
      <c r="U25">
        <f t="shared" si="20"/>
        <v>23.5</v>
      </c>
      <c r="V25">
        <f t="shared" si="21"/>
        <v>0.88</v>
      </c>
      <c r="W25">
        <f t="shared" si="22"/>
        <v>0</v>
      </c>
      <c r="X25">
        <f t="shared" si="23"/>
        <v>3514.68</v>
      </c>
      <c r="Y25">
        <f t="shared" si="24"/>
        <v>2256.34</v>
      </c>
      <c r="AA25">
        <v>34686910</v>
      </c>
      <c r="AB25">
        <f t="shared" si="25"/>
        <v>304.26</v>
      </c>
      <c r="AC25">
        <f>ROUND((ES25+(SUM(SmtRes!BC5:'SmtRes'!BC8)+SUM(EtalonRes!AL9:'EtalonRes'!AL16))),2)</f>
        <v>0</v>
      </c>
      <c r="AD25">
        <f t="shared" si="26"/>
        <v>78.19</v>
      </c>
      <c r="AE25">
        <f t="shared" si="27"/>
        <v>11.04</v>
      </c>
      <c r="AF25">
        <f t="shared" si="28"/>
        <v>226.07</v>
      </c>
      <c r="AG25">
        <f t="shared" si="29"/>
        <v>0</v>
      </c>
      <c r="AH25">
        <f t="shared" si="30"/>
        <v>23.5</v>
      </c>
      <c r="AI25">
        <f t="shared" si="31"/>
        <v>0.88</v>
      </c>
      <c r="AJ25">
        <f t="shared" si="32"/>
        <v>0</v>
      </c>
      <c r="AK25">
        <f>AL25+AM25+AO25</f>
        <v>326.15999999999997</v>
      </c>
      <c r="AL25">
        <v>21.9</v>
      </c>
      <c r="AM25" s="57">
        <f>'1.Смета.или.Акт'!F48</f>
        <v>78.19</v>
      </c>
      <c r="AN25" s="57">
        <f>'1.Смета.или.Акт'!F49</f>
        <v>11.04</v>
      </c>
      <c r="AO25" s="57">
        <f>'1.Смета.или.Акт'!F47</f>
        <v>226.07</v>
      </c>
      <c r="AP25">
        <v>0</v>
      </c>
      <c r="AQ25">
        <f>'1.Смета.или.Акт'!E52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5114.46</v>
      </c>
      <c r="CQ25">
        <f t="shared" si="34"/>
        <v>0</v>
      </c>
      <c r="CR25">
        <f t="shared" si="35"/>
        <v>977.375</v>
      </c>
      <c r="CS25">
        <f t="shared" si="36"/>
        <v>202.03199999999998</v>
      </c>
      <c r="CT25">
        <f t="shared" si="37"/>
        <v>4137.0810000000001</v>
      </c>
      <c r="CU25">
        <f t="shared" si="38"/>
        <v>0</v>
      </c>
      <c r="CV25">
        <f t="shared" si="39"/>
        <v>23.5</v>
      </c>
      <c r="CW25">
        <f t="shared" si="40"/>
        <v>0.88</v>
      </c>
      <c r="CX25">
        <f t="shared" si="41"/>
        <v>0</v>
      </c>
      <c r="CY25">
        <f t="shared" si="42"/>
        <v>3514.6790999999998</v>
      </c>
      <c r="CZ25">
        <f t="shared" si="43"/>
        <v>2256.3371999999999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17</v>
      </c>
      <c r="EH25">
        <v>0</v>
      </c>
      <c r="EI25" t="s">
        <v>3</v>
      </c>
      <c r="EJ25">
        <v>2</v>
      </c>
      <c r="EK25">
        <v>108001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326.15999999999997</v>
      </c>
      <c r="ES25">
        <v>21.9</v>
      </c>
      <c r="ET25" s="57">
        <f>'1.Смета.или.Акт'!F48</f>
        <v>78.19</v>
      </c>
      <c r="EU25" s="57">
        <f>'1.Смета.или.Акт'!F49</f>
        <v>11.04</v>
      </c>
      <c r="EV25" s="57">
        <f>'1.Смета.или.Акт'!F47</f>
        <v>226.07</v>
      </c>
      <c r="EW25">
        <f>'1.Смета.или.Акт'!E52</f>
        <v>23.5</v>
      </c>
      <c r="EX25">
        <v>0.88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65</v>
      </c>
      <c r="GA25" t="s">
        <v>3</v>
      </c>
      <c r="GD25">
        <v>0</v>
      </c>
      <c r="GF25">
        <v>-920663557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10885.48</v>
      </c>
      <c r="GN25">
        <f t="shared" si="47"/>
        <v>0</v>
      </c>
      <c r="GO25">
        <f t="shared" si="48"/>
        <v>10885.48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392.7</v>
      </c>
      <c r="P26" s="2">
        <f t="shared" si="15"/>
        <v>0</v>
      </c>
      <c r="Q26" s="2">
        <f t="shared" si="16"/>
        <v>259.92</v>
      </c>
      <c r="R26" s="2">
        <f t="shared" si="17"/>
        <v>35.520000000000003</v>
      </c>
      <c r="S26" s="2">
        <f t="shared" si="18"/>
        <v>132.78</v>
      </c>
      <c r="T26" s="2">
        <f t="shared" si="19"/>
        <v>0</v>
      </c>
      <c r="U26" s="2">
        <f t="shared" si="20"/>
        <v>13.799999999999999</v>
      </c>
      <c r="V26" s="2">
        <f t="shared" si="21"/>
        <v>2.82</v>
      </c>
      <c r="W26" s="2">
        <f t="shared" si="22"/>
        <v>0</v>
      </c>
      <c r="X26" s="2">
        <f t="shared" si="23"/>
        <v>159.88999999999999</v>
      </c>
      <c r="Y26" s="2">
        <f t="shared" si="24"/>
        <v>109.4</v>
      </c>
      <c r="Z26" s="2"/>
      <c r="AA26" s="2">
        <v>34686909</v>
      </c>
      <c r="AB26" s="2">
        <f t="shared" si="25"/>
        <v>65.45</v>
      </c>
      <c r="AC26" s="2">
        <f>ROUND((ES26+(SUM(SmtRes!BC9:'SmtRes'!BC14)+SUM(EtalonRes!AL17:'EtalonRes'!AL29))),2)</f>
        <v>0</v>
      </c>
      <c r="AD26" s="2">
        <f t="shared" si="26"/>
        <v>43.32</v>
      </c>
      <c r="AE26" s="2">
        <f t="shared" si="27"/>
        <v>5.92</v>
      </c>
      <c r="AF26" s="2">
        <f t="shared" si="28"/>
        <v>22.13</v>
      </c>
      <c r="AG26" s="2">
        <f t="shared" si="29"/>
        <v>0</v>
      </c>
      <c r="AH26" s="2">
        <f t="shared" si="30"/>
        <v>2.2999999999999998</v>
      </c>
      <c r="AI26" s="2">
        <f t="shared" si="31"/>
        <v>0.47</v>
      </c>
      <c r="AJ26" s="2">
        <f t="shared" si="32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25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392.70000000000005</v>
      </c>
      <c r="CQ26" s="2">
        <f t="shared" si="34"/>
        <v>0</v>
      </c>
      <c r="CR26" s="2">
        <f t="shared" si="35"/>
        <v>43.32</v>
      </c>
      <c r="CS26" s="2">
        <f t="shared" si="36"/>
        <v>5.92</v>
      </c>
      <c r="CT26" s="2">
        <f t="shared" si="37"/>
        <v>22.13</v>
      </c>
      <c r="CU26" s="2">
        <f t="shared" si="38"/>
        <v>0</v>
      </c>
      <c r="CV26" s="2">
        <f t="shared" si="39"/>
        <v>2.2999999999999998</v>
      </c>
      <c r="CW26" s="2">
        <f t="shared" si="40"/>
        <v>0.47</v>
      </c>
      <c r="CX26" s="2">
        <f t="shared" si="41"/>
        <v>0</v>
      </c>
      <c r="CY26" s="2">
        <f t="shared" si="42"/>
        <v>159.88500000000002</v>
      </c>
      <c r="CZ26" s="2">
        <f t="shared" si="43"/>
        <v>109.395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17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661.99</v>
      </c>
      <c r="GN26" s="2">
        <f t="shared" si="47"/>
        <v>0</v>
      </c>
      <c r="GO26" s="2">
        <f t="shared" si="48"/>
        <v>661.99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6</v>
      </c>
      <c r="J27">
        <v>0</v>
      </c>
      <c r="O27">
        <f t="shared" si="14"/>
        <v>5678.87</v>
      </c>
      <c r="P27">
        <f t="shared" si="15"/>
        <v>0</v>
      </c>
      <c r="Q27">
        <f t="shared" si="16"/>
        <v>3249</v>
      </c>
      <c r="R27">
        <f t="shared" si="17"/>
        <v>650.02</v>
      </c>
      <c r="S27">
        <f t="shared" si="18"/>
        <v>2429.87</v>
      </c>
      <c r="T27">
        <f t="shared" si="19"/>
        <v>0</v>
      </c>
      <c r="U27">
        <f t="shared" si="20"/>
        <v>13.799999999999999</v>
      </c>
      <c r="V27">
        <f t="shared" si="21"/>
        <v>2.82</v>
      </c>
      <c r="W27">
        <f t="shared" si="22"/>
        <v>0</v>
      </c>
      <c r="X27">
        <f t="shared" si="23"/>
        <v>2494.71</v>
      </c>
      <c r="Y27">
        <f t="shared" si="24"/>
        <v>1601.54</v>
      </c>
      <c r="AA27">
        <v>34686910</v>
      </c>
      <c r="AB27">
        <f t="shared" si="25"/>
        <v>65.45</v>
      </c>
      <c r="AC27">
        <f>ROUND((ES27+(SUM(SmtRes!BC15:'SmtRes'!BC20)+SUM(EtalonRes!AL30:'EtalonRes'!AL42))),2)</f>
        <v>0</v>
      </c>
      <c r="AD27">
        <f t="shared" si="26"/>
        <v>43.32</v>
      </c>
      <c r="AE27">
        <f t="shared" si="27"/>
        <v>5.92</v>
      </c>
      <c r="AF27">
        <f t="shared" si="28"/>
        <v>22.13</v>
      </c>
      <c r="AG27">
        <f t="shared" si="29"/>
        <v>0</v>
      </c>
      <c r="AH27">
        <f t="shared" si="30"/>
        <v>2.2999999999999998</v>
      </c>
      <c r="AI27">
        <f t="shared" si="31"/>
        <v>0.47</v>
      </c>
      <c r="AJ27">
        <f t="shared" si="32"/>
        <v>0</v>
      </c>
      <c r="AK27">
        <f>AL27+AM27+AO27</f>
        <v>109.16999999999999</v>
      </c>
      <c r="AL27">
        <v>43.72</v>
      </c>
      <c r="AM27" s="57">
        <f>'1.Смета.или.Акт'!F56</f>
        <v>43.32</v>
      </c>
      <c r="AN27" s="57">
        <f>'1.Смета.или.Акт'!F57</f>
        <v>5.92</v>
      </c>
      <c r="AO27" s="57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25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5678.87</v>
      </c>
      <c r="CQ27">
        <f t="shared" si="34"/>
        <v>0</v>
      </c>
      <c r="CR27">
        <f t="shared" si="35"/>
        <v>541.5</v>
      </c>
      <c r="CS27">
        <f t="shared" si="36"/>
        <v>108.336</v>
      </c>
      <c r="CT27">
        <f t="shared" si="37"/>
        <v>404.97899999999998</v>
      </c>
      <c r="CU27">
        <f t="shared" si="38"/>
        <v>0</v>
      </c>
      <c r="CV27">
        <f t="shared" si="39"/>
        <v>2.2999999999999998</v>
      </c>
      <c r="CW27">
        <f t="shared" si="40"/>
        <v>0.47</v>
      </c>
      <c r="CX27">
        <f t="shared" si="41"/>
        <v>0</v>
      </c>
      <c r="CY27">
        <f t="shared" si="42"/>
        <v>2494.7109</v>
      </c>
      <c r="CZ27">
        <f t="shared" si="43"/>
        <v>1601.5427999999999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17</v>
      </c>
      <c r="EH27">
        <v>0</v>
      </c>
      <c r="EI27" t="s">
        <v>3</v>
      </c>
      <c r="EJ27">
        <v>2</v>
      </c>
      <c r="EK27">
        <v>108001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109.16999999999999</v>
      </c>
      <c r="ES27">
        <v>43.72</v>
      </c>
      <c r="ET27" s="57">
        <f>'1.Смета.или.Акт'!F56</f>
        <v>43.32</v>
      </c>
      <c r="EU27" s="57">
        <f>'1.Смета.или.Акт'!F57</f>
        <v>5.92</v>
      </c>
      <c r="EV27" s="57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9775.1200000000008</v>
      </c>
      <c r="GN27">
        <f t="shared" si="47"/>
        <v>0</v>
      </c>
      <c r="GO27">
        <f t="shared" si="48"/>
        <v>9775.1200000000008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'1.Смета.или.Акт'!E62</f>
        <v>7.0000000000000007E-2</v>
      </c>
      <c r="J28" s="2">
        <v>0</v>
      </c>
      <c r="K28" s="2"/>
      <c r="L28" s="2"/>
      <c r="M28" s="2"/>
      <c r="N28" s="2"/>
      <c r="O28" s="2">
        <f t="shared" si="14"/>
        <v>53.68</v>
      </c>
      <c r="P28" s="2">
        <f t="shared" si="15"/>
        <v>0.03</v>
      </c>
      <c r="Q28" s="2">
        <f t="shared" si="16"/>
        <v>14.19</v>
      </c>
      <c r="R28" s="2">
        <f t="shared" si="17"/>
        <v>5.23</v>
      </c>
      <c r="S28" s="2">
        <f t="shared" si="18"/>
        <v>39.46</v>
      </c>
      <c r="T28" s="2">
        <f t="shared" si="19"/>
        <v>0</v>
      </c>
      <c r="U28" s="2">
        <f t="shared" si="20"/>
        <v>4.1020000000000003</v>
      </c>
      <c r="V28" s="2">
        <f t="shared" si="21"/>
        <v>0.51240000000000008</v>
      </c>
      <c r="W28" s="2">
        <f t="shared" si="22"/>
        <v>0</v>
      </c>
      <c r="X28" s="2">
        <f t="shared" si="23"/>
        <v>42.46</v>
      </c>
      <c r="Y28" s="2">
        <f t="shared" si="24"/>
        <v>29.05</v>
      </c>
      <c r="Z28" s="2"/>
      <c r="AA28" s="2">
        <v>34686909</v>
      </c>
      <c r="AB28" s="2">
        <f t="shared" si="25"/>
        <v>766.88</v>
      </c>
      <c r="AC28" s="2">
        <f>ROUND((ES28+(SUM(SmtRes!BC21:'SmtRes'!BC26)+SUM(EtalonRes!AL43:'EtalonRes'!AL54))),2)</f>
        <v>0.47</v>
      </c>
      <c r="AD28" s="2">
        <f t="shared" si="26"/>
        <v>202.68</v>
      </c>
      <c r="AE28" s="2">
        <f t="shared" si="27"/>
        <v>74.73</v>
      </c>
      <c r="AF28" s="2">
        <f t="shared" si="28"/>
        <v>563.73</v>
      </c>
      <c r="AG28" s="2">
        <f t="shared" si="29"/>
        <v>0</v>
      </c>
      <c r="AH28" s="2">
        <f t="shared" si="30"/>
        <v>58.6</v>
      </c>
      <c r="AI28" s="2">
        <f t="shared" si="31"/>
        <v>7.32</v>
      </c>
      <c r="AJ28" s="2">
        <f t="shared" si="32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30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53.68</v>
      </c>
      <c r="CQ28" s="2">
        <f t="shared" si="34"/>
        <v>0.47</v>
      </c>
      <c r="CR28" s="2">
        <f t="shared" si="35"/>
        <v>202.68</v>
      </c>
      <c r="CS28" s="2">
        <f t="shared" si="36"/>
        <v>74.73</v>
      </c>
      <c r="CT28" s="2">
        <f t="shared" si="37"/>
        <v>563.73</v>
      </c>
      <c r="CU28" s="2">
        <f t="shared" si="38"/>
        <v>0</v>
      </c>
      <c r="CV28" s="2">
        <f t="shared" si="39"/>
        <v>58.6</v>
      </c>
      <c r="CW28" s="2">
        <f t="shared" si="40"/>
        <v>7.32</v>
      </c>
      <c r="CX28" s="2">
        <f t="shared" si="41"/>
        <v>0</v>
      </c>
      <c r="CY28" s="2">
        <f t="shared" si="42"/>
        <v>42.455500000000001</v>
      </c>
      <c r="CZ28" s="2">
        <f t="shared" si="43"/>
        <v>29.048500000000001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17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18</v>
      </c>
      <c r="EM28" s="2" t="s">
        <v>19</v>
      </c>
      <c r="EN28" s="2"/>
      <c r="EO28" s="2" t="s">
        <v>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125.19</v>
      </c>
      <c r="GN28" s="2">
        <f t="shared" si="47"/>
        <v>0</v>
      </c>
      <c r="GO28" s="2">
        <f t="shared" si="48"/>
        <v>125.19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'1.Смета.или.Акт'!E62</f>
        <v>7.0000000000000007E-2</v>
      </c>
      <c r="J29">
        <v>0</v>
      </c>
      <c r="O29">
        <f t="shared" si="14"/>
        <v>899.49</v>
      </c>
      <c r="P29">
        <f t="shared" si="15"/>
        <v>0</v>
      </c>
      <c r="Q29">
        <f t="shared" si="16"/>
        <v>177.35</v>
      </c>
      <c r="R29">
        <f t="shared" si="17"/>
        <v>95.73</v>
      </c>
      <c r="S29">
        <f t="shared" si="18"/>
        <v>722.14</v>
      </c>
      <c r="T29">
        <f t="shared" si="19"/>
        <v>0</v>
      </c>
      <c r="U29">
        <f t="shared" si="20"/>
        <v>4.1020000000000003</v>
      </c>
      <c r="V29">
        <f t="shared" si="21"/>
        <v>0.51240000000000008</v>
      </c>
      <c r="W29">
        <f t="shared" si="22"/>
        <v>0</v>
      </c>
      <c r="X29">
        <f t="shared" si="23"/>
        <v>662.47</v>
      </c>
      <c r="Y29">
        <f t="shared" si="24"/>
        <v>425.29</v>
      </c>
      <c r="AA29">
        <v>34686910</v>
      </c>
      <c r="AB29">
        <f t="shared" si="25"/>
        <v>766.88</v>
      </c>
      <c r="AC29">
        <f>ROUND((ES29+(SUM(SmtRes!BC27:'SmtRes'!BC32)+SUM(EtalonRes!AL55:'EtalonRes'!AL66))),2)</f>
        <v>0.47</v>
      </c>
      <c r="AD29">
        <f t="shared" si="26"/>
        <v>202.68</v>
      </c>
      <c r="AE29">
        <f t="shared" si="27"/>
        <v>74.73</v>
      </c>
      <c r="AF29">
        <f t="shared" si="28"/>
        <v>563.73</v>
      </c>
      <c r="AG29">
        <f t="shared" si="29"/>
        <v>0</v>
      </c>
      <c r="AH29">
        <f t="shared" si="30"/>
        <v>58.6</v>
      </c>
      <c r="AI29">
        <f t="shared" si="31"/>
        <v>7.32</v>
      </c>
      <c r="AJ29">
        <f t="shared" si="32"/>
        <v>0</v>
      </c>
      <c r="AK29">
        <f>AL29+AM29+AO29</f>
        <v>845.07</v>
      </c>
      <c r="AL29" s="57">
        <f>'1.Смета.или.Акт'!F66</f>
        <v>78.66</v>
      </c>
      <c r="AM29" s="57">
        <f>'1.Смета.или.Акт'!F64</f>
        <v>202.68</v>
      </c>
      <c r="AN29" s="57">
        <f>'1.Смета.или.Акт'!F65</f>
        <v>74.73</v>
      </c>
      <c r="AO29" s="57">
        <f>'1.Смета.или.Акт'!F63</f>
        <v>563.73</v>
      </c>
      <c r="AP29">
        <v>0</v>
      </c>
      <c r="AQ29">
        <f>'1.Смета.или.Акт'!E69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30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899.49</v>
      </c>
      <c r="CQ29">
        <f t="shared" si="34"/>
        <v>0</v>
      </c>
      <c r="CR29">
        <f t="shared" si="35"/>
        <v>2533.5</v>
      </c>
      <c r="CS29">
        <f t="shared" si="36"/>
        <v>1367.5590000000002</v>
      </c>
      <c r="CT29">
        <f t="shared" si="37"/>
        <v>10316.259</v>
      </c>
      <c r="CU29">
        <f t="shared" si="38"/>
        <v>0</v>
      </c>
      <c r="CV29">
        <f t="shared" si="39"/>
        <v>58.6</v>
      </c>
      <c r="CW29">
        <f t="shared" si="40"/>
        <v>7.32</v>
      </c>
      <c r="CX29">
        <f t="shared" si="41"/>
        <v>0</v>
      </c>
      <c r="CY29">
        <f t="shared" si="42"/>
        <v>662.47469999999998</v>
      </c>
      <c r="CZ29">
        <f t="shared" si="43"/>
        <v>425.29239999999999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29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17</v>
      </c>
      <c r="EH29">
        <v>0</v>
      </c>
      <c r="EI29" t="s">
        <v>3</v>
      </c>
      <c r="EJ29">
        <v>2</v>
      </c>
      <c r="EK29">
        <v>108001</v>
      </c>
      <c r="EL29" t="s">
        <v>18</v>
      </c>
      <c r="EM29" t="s">
        <v>19</v>
      </c>
      <c r="EO29" t="s">
        <v>3</v>
      </c>
      <c r="EQ29">
        <v>0</v>
      </c>
      <c r="ER29">
        <f>ES29+ET29+EV29</f>
        <v>845.07</v>
      </c>
      <c r="ES29" s="57">
        <f>'1.Смета.или.Акт'!F66</f>
        <v>78.66</v>
      </c>
      <c r="ET29" s="57">
        <f>'1.Смета.или.Акт'!F64</f>
        <v>202.68</v>
      </c>
      <c r="EU29" s="57">
        <f>'1.Смета.или.Акт'!F65</f>
        <v>74.73</v>
      </c>
      <c r="EV29" s="57">
        <f>'1.Смета.или.Акт'!F63</f>
        <v>563.73</v>
      </c>
      <c r="EW29">
        <f>'1.Смета.или.Акт'!E69</f>
        <v>58.6</v>
      </c>
      <c r="EX29">
        <v>7.32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1987.25</v>
      </c>
      <c r="GN29">
        <f t="shared" si="47"/>
        <v>0</v>
      </c>
      <c r="GO29">
        <f t="shared" si="48"/>
        <v>1987.25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31</v>
      </c>
      <c r="F30" s="2" t="s">
        <v>32</v>
      </c>
      <c r="G30" s="2" t="s">
        <v>33</v>
      </c>
      <c r="H30" s="2" t="s">
        <v>29</v>
      </c>
      <c r="I30" s="2">
        <f>'1.Смета.или.Акт'!E71</f>
        <v>0.04</v>
      </c>
      <c r="J30" s="2">
        <v>0</v>
      </c>
      <c r="K30" s="2"/>
      <c r="L30" s="2"/>
      <c r="M30" s="2"/>
      <c r="N30" s="2"/>
      <c r="O30" s="2">
        <f t="shared" si="14"/>
        <v>9.58</v>
      </c>
      <c r="P30" s="2">
        <f t="shared" si="15"/>
        <v>0</v>
      </c>
      <c r="Q30" s="2">
        <f t="shared" si="16"/>
        <v>2.44</v>
      </c>
      <c r="R30" s="2">
        <f t="shared" si="17"/>
        <v>0.19</v>
      </c>
      <c r="S30" s="2">
        <f t="shared" si="18"/>
        <v>7.14</v>
      </c>
      <c r="T30" s="2">
        <f t="shared" si="19"/>
        <v>0</v>
      </c>
      <c r="U30" s="2">
        <f t="shared" si="20"/>
        <v>0.76</v>
      </c>
      <c r="V30" s="2">
        <f t="shared" si="21"/>
        <v>1.52E-2</v>
      </c>
      <c r="W30" s="2">
        <f t="shared" si="22"/>
        <v>0</v>
      </c>
      <c r="X30" s="2">
        <f t="shared" si="23"/>
        <v>6.96</v>
      </c>
      <c r="Y30" s="2">
        <f t="shared" si="24"/>
        <v>4.76</v>
      </c>
      <c r="Z30" s="2"/>
      <c r="AA30" s="2">
        <v>34686909</v>
      </c>
      <c r="AB30" s="2">
        <f t="shared" si="25"/>
        <v>239.57</v>
      </c>
      <c r="AC30" s="2">
        <f>ROUND((ES30+(SUM(SmtRes!BC33:'SmtRes'!BC37)+SUM(EtalonRes!AL67:'EtalonRes'!AL75))),2)</f>
        <v>-0.01</v>
      </c>
      <c r="AD30" s="2">
        <f t="shared" si="26"/>
        <v>60.98</v>
      </c>
      <c r="AE30" s="2">
        <f t="shared" si="27"/>
        <v>4.7699999999999996</v>
      </c>
      <c r="AF30" s="2">
        <f t="shared" si="28"/>
        <v>178.6</v>
      </c>
      <c r="AG30" s="2">
        <f t="shared" si="29"/>
        <v>0</v>
      </c>
      <c r="AH30" s="2">
        <f t="shared" si="30"/>
        <v>19</v>
      </c>
      <c r="AI30" s="2">
        <f t="shared" si="31"/>
        <v>0.38</v>
      </c>
      <c r="AJ30" s="2">
        <f t="shared" si="32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34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9.58</v>
      </c>
      <c r="CQ30" s="2">
        <f t="shared" si="34"/>
        <v>-0.01</v>
      </c>
      <c r="CR30" s="2">
        <f t="shared" si="35"/>
        <v>60.98</v>
      </c>
      <c r="CS30" s="2">
        <f t="shared" si="36"/>
        <v>4.7699999999999996</v>
      </c>
      <c r="CT30" s="2">
        <f t="shared" si="37"/>
        <v>178.6</v>
      </c>
      <c r="CU30" s="2">
        <f t="shared" si="38"/>
        <v>0</v>
      </c>
      <c r="CV30" s="2">
        <f t="shared" si="39"/>
        <v>19</v>
      </c>
      <c r="CW30" s="2">
        <f t="shared" si="40"/>
        <v>0.38</v>
      </c>
      <c r="CX30" s="2">
        <f t="shared" si="41"/>
        <v>0</v>
      </c>
      <c r="CY30" s="2">
        <f t="shared" si="42"/>
        <v>6.9634999999999998</v>
      </c>
      <c r="CZ30" s="2">
        <f t="shared" si="43"/>
        <v>4.7645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29</v>
      </c>
      <c r="DW30" s="2" t="s">
        <v>29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17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18</v>
      </c>
      <c r="EM30" s="2" t="s">
        <v>19</v>
      </c>
      <c r="EN30" s="2"/>
      <c r="EO30" s="2" t="s">
        <v>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21.3</v>
      </c>
      <c r="GN30" s="2">
        <f t="shared" si="47"/>
        <v>0</v>
      </c>
      <c r="GO30" s="2">
        <f t="shared" si="48"/>
        <v>21.3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31</v>
      </c>
      <c r="F31" t="s">
        <v>32</v>
      </c>
      <c r="G31" t="s">
        <v>33</v>
      </c>
      <c r="H31" t="s">
        <v>29</v>
      </c>
      <c r="I31">
        <f>'1.Смета.или.Акт'!E71</f>
        <v>0.04</v>
      </c>
      <c r="J31">
        <v>0</v>
      </c>
      <c r="O31">
        <f t="shared" si="14"/>
        <v>161.22999999999999</v>
      </c>
      <c r="P31">
        <f t="shared" si="15"/>
        <v>0</v>
      </c>
      <c r="Q31">
        <f t="shared" si="16"/>
        <v>30.49</v>
      </c>
      <c r="R31">
        <f t="shared" si="17"/>
        <v>3.49</v>
      </c>
      <c r="S31">
        <f t="shared" si="18"/>
        <v>130.74</v>
      </c>
      <c r="T31">
        <f t="shared" si="19"/>
        <v>0</v>
      </c>
      <c r="U31">
        <f t="shared" si="20"/>
        <v>0.76</v>
      </c>
      <c r="V31">
        <f t="shared" si="21"/>
        <v>1.52E-2</v>
      </c>
      <c r="W31">
        <f t="shared" si="22"/>
        <v>0</v>
      </c>
      <c r="X31">
        <f t="shared" si="23"/>
        <v>108.73</v>
      </c>
      <c r="Y31">
        <f t="shared" si="24"/>
        <v>69.8</v>
      </c>
      <c r="AA31">
        <v>34686910</v>
      </c>
      <c r="AB31">
        <f t="shared" si="25"/>
        <v>239.57</v>
      </c>
      <c r="AC31">
        <f>ROUND((ES31+(SUM(SmtRes!BC38:'SmtRes'!BC42)+SUM(EtalonRes!AL76:'EtalonRes'!AL84))),2)</f>
        <v>-0.01</v>
      </c>
      <c r="AD31">
        <f t="shared" si="26"/>
        <v>60.98</v>
      </c>
      <c r="AE31">
        <f t="shared" si="27"/>
        <v>4.7699999999999996</v>
      </c>
      <c r="AF31">
        <f t="shared" si="28"/>
        <v>178.6</v>
      </c>
      <c r="AG31">
        <f t="shared" si="29"/>
        <v>0</v>
      </c>
      <c r="AH31">
        <f t="shared" si="30"/>
        <v>19</v>
      </c>
      <c r="AI31">
        <f t="shared" si="31"/>
        <v>0.38</v>
      </c>
      <c r="AJ31">
        <f t="shared" si="32"/>
        <v>0</v>
      </c>
      <c r="AK31">
        <f>AL31+AM31+AO31</f>
        <v>748.97</v>
      </c>
      <c r="AL31" s="57">
        <f>'1.Смета.или.Акт'!F75</f>
        <v>509.39</v>
      </c>
      <c r="AM31" s="57">
        <f>'1.Смета.или.Акт'!F73</f>
        <v>60.98</v>
      </c>
      <c r="AN31" s="57">
        <f>'1.Смета.или.Акт'!F74</f>
        <v>4.7699999999999996</v>
      </c>
      <c r="AO31" s="57">
        <f>'1.Смета.или.Акт'!F72</f>
        <v>178.6</v>
      </c>
      <c r="AP31">
        <v>0</v>
      </c>
      <c r="AQ31">
        <f>'1.Смета.или.Акт'!E78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34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161.23000000000002</v>
      </c>
      <c r="CQ31">
        <f t="shared" si="34"/>
        <v>0</v>
      </c>
      <c r="CR31">
        <f t="shared" si="35"/>
        <v>762.25</v>
      </c>
      <c r="CS31">
        <f t="shared" si="36"/>
        <v>87.290999999999997</v>
      </c>
      <c r="CT31">
        <f t="shared" si="37"/>
        <v>3268.38</v>
      </c>
      <c r="CU31">
        <f t="shared" si="38"/>
        <v>0</v>
      </c>
      <c r="CV31">
        <f t="shared" si="39"/>
        <v>19</v>
      </c>
      <c r="CW31">
        <f t="shared" si="40"/>
        <v>0.38</v>
      </c>
      <c r="CX31">
        <f t="shared" si="41"/>
        <v>0</v>
      </c>
      <c r="CY31">
        <f t="shared" si="42"/>
        <v>108.72630000000001</v>
      </c>
      <c r="CZ31">
        <f t="shared" si="43"/>
        <v>69.799600000000012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29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17</v>
      </c>
      <c r="EH31">
        <v>0</v>
      </c>
      <c r="EI31" t="s">
        <v>3</v>
      </c>
      <c r="EJ31">
        <v>2</v>
      </c>
      <c r="EK31">
        <v>108001</v>
      </c>
      <c r="EL31" t="s">
        <v>18</v>
      </c>
      <c r="EM31" t="s">
        <v>19</v>
      </c>
      <c r="EO31" t="s">
        <v>3</v>
      </c>
      <c r="EQ31">
        <v>0</v>
      </c>
      <c r="ER31">
        <f>ES31+ET31+EV31</f>
        <v>748.97</v>
      </c>
      <c r="ES31" s="57">
        <f>'1.Смета.или.Акт'!F75</f>
        <v>509.39</v>
      </c>
      <c r="ET31" s="57">
        <f>'1.Смета.или.Акт'!F73</f>
        <v>60.98</v>
      </c>
      <c r="EU31" s="57">
        <f>'1.Смета.или.Акт'!F74</f>
        <v>4.7699999999999996</v>
      </c>
      <c r="EV31" s="57">
        <f>'1.Смета.или.Акт'!F72</f>
        <v>178.6</v>
      </c>
      <c r="EW31">
        <f>'1.Смета.или.Акт'!E78</f>
        <v>19</v>
      </c>
      <c r="EX31">
        <v>0.38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339.76</v>
      </c>
      <c r="GN31">
        <f t="shared" si="47"/>
        <v>0</v>
      </c>
      <c r="GO31">
        <f t="shared" si="48"/>
        <v>339.76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ROW(SmtRes!A45)</f>
        <v>45</v>
      </c>
      <c r="D32" s="2">
        <f>ROW(EtalonRes!A87)</f>
        <v>87</v>
      </c>
      <c r="E32" s="2" t="s">
        <v>35</v>
      </c>
      <c r="F32" s="2" t="s">
        <v>36</v>
      </c>
      <c r="G32" s="2" t="s">
        <v>37</v>
      </c>
      <c r="H32" s="2" t="s">
        <v>15</v>
      </c>
      <c r="I32" s="2">
        <f>'1.Смета.или.Акт'!E80</f>
        <v>1</v>
      </c>
      <c r="J32" s="2">
        <v>0</v>
      </c>
      <c r="K32" s="2"/>
      <c r="L32" s="2"/>
      <c r="M32" s="2"/>
      <c r="N32" s="2"/>
      <c r="O32" s="2">
        <f t="shared" si="14"/>
        <v>263.77999999999997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263.77999999999997</v>
      </c>
      <c r="T32" s="2">
        <f t="shared" si="19"/>
        <v>0</v>
      </c>
      <c r="U32" s="2">
        <f t="shared" si="20"/>
        <v>21.6</v>
      </c>
      <c r="V32" s="2">
        <f t="shared" si="21"/>
        <v>0</v>
      </c>
      <c r="W32" s="2">
        <f t="shared" si="22"/>
        <v>0</v>
      </c>
      <c r="X32" s="2">
        <f t="shared" si="23"/>
        <v>171.46</v>
      </c>
      <c r="Y32" s="2">
        <f t="shared" si="24"/>
        <v>105.51</v>
      </c>
      <c r="Z32" s="2"/>
      <c r="AA32" s="2">
        <v>34686909</v>
      </c>
      <c r="AB32" s="2">
        <f t="shared" si="25"/>
        <v>263.77999999999997</v>
      </c>
      <c r="AC32" s="2">
        <f t="shared" ref="AC32:AC47" si="52">ROUND((ES32),2)</f>
        <v>0</v>
      </c>
      <c r="AD32" s="2">
        <f t="shared" si="26"/>
        <v>0</v>
      </c>
      <c r="AE32" s="2">
        <f t="shared" si="27"/>
        <v>0</v>
      </c>
      <c r="AF32" s="2">
        <f t="shared" si="28"/>
        <v>263.77999999999997</v>
      </c>
      <c r="AG32" s="2">
        <f t="shared" si="29"/>
        <v>0</v>
      </c>
      <c r="AH32" s="2">
        <f t="shared" si="30"/>
        <v>21.6</v>
      </c>
      <c r="AI32" s="2">
        <f t="shared" si="31"/>
        <v>0</v>
      </c>
      <c r="AJ32" s="2">
        <f t="shared" si="32"/>
        <v>0</v>
      </c>
      <c r="AK32" s="2">
        <v>263.77999999999997</v>
      </c>
      <c r="AL32" s="2">
        <v>0</v>
      </c>
      <c r="AM32" s="2">
        <v>0</v>
      </c>
      <c r="AN32" s="2">
        <v>0</v>
      </c>
      <c r="AO32" s="2">
        <v>263.77999999999997</v>
      </c>
      <c r="AP32" s="2">
        <v>0</v>
      </c>
      <c r="AQ32" s="2">
        <v>21.6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38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263.77999999999997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263.77999999999997</v>
      </c>
      <c r="CU32" s="2">
        <f t="shared" si="38"/>
        <v>0</v>
      </c>
      <c r="CV32" s="2">
        <f t="shared" si="39"/>
        <v>21.6</v>
      </c>
      <c r="CW32" s="2">
        <f t="shared" si="40"/>
        <v>0</v>
      </c>
      <c r="CX32" s="2">
        <f t="shared" si="41"/>
        <v>0</v>
      </c>
      <c r="CY32" s="2">
        <f t="shared" si="42"/>
        <v>171.45699999999997</v>
      </c>
      <c r="CZ32" s="2">
        <f t="shared" si="43"/>
        <v>105.51199999999999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39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40</v>
      </c>
      <c r="EM32" s="2" t="s">
        <v>41</v>
      </c>
      <c r="EN32" s="2"/>
      <c r="EO32" s="2" t="s">
        <v>3</v>
      </c>
      <c r="EP32" s="2"/>
      <c r="EQ32" s="2">
        <v>0</v>
      </c>
      <c r="ER32" s="2">
        <v>263.77999999999997</v>
      </c>
      <c r="ES32" s="2">
        <v>0</v>
      </c>
      <c r="ET32" s="2">
        <v>0</v>
      </c>
      <c r="EU32" s="2">
        <v>0</v>
      </c>
      <c r="EV32" s="2">
        <v>263.77999999999997</v>
      </c>
      <c r="EW32" s="2">
        <v>21.6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0</v>
      </c>
      <c r="GE32" s="2"/>
      <c r="GF32" s="2">
        <v>412509291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540.75</v>
      </c>
      <c r="GN32" s="2">
        <f t="shared" si="47"/>
        <v>0</v>
      </c>
      <c r="GO32" s="2">
        <f t="shared" si="48"/>
        <v>0</v>
      </c>
      <c r="GP32" s="2">
        <f t="shared" si="49"/>
        <v>540.75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ROW(SmtRes!A48)</f>
        <v>48</v>
      </c>
      <c r="D33">
        <f>ROW(EtalonRes!A90)</f>
        <v>90</v>
      </c>
      <c r="E33" t="s">
        <v>35</v>
      </c>
      <c r="F33" t="s">
        <v>36</v>
      </c>
      <c r="G33" t="s">
        <v>37</v>
      </c>
      <c r="H33" t="s">
        <v>15</v>
      </c>
      <c r="I33">
        <f>'1.Смета.или.Акт'!E80</f>
        <v>1</v>
      </c>
      <c r="J33">
        <v>0</v>
      </c>
      <c r="O33">
        <f t="shared" si="14"/>
        <v>4827.17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4827.17</v>
      </c>
      <c r="T33">
        <f t="shared" si="19"/>
        <v>0</v>
      </c>
      <c r="U33">
        <f t="shared" si="20"/>
        <v>21.6</v>
      </c>
      <c r="V33">
        <f t="shared" si="21"/>
        <v>0</v>
      </c>
      <c r="W33">
        <f t="shared" si="22"/>
        <v>0</v>
      </c>
      <c r="X33">
        <f t="shared" si="23"/>
        <v>2654.94</v>
      </c>
      <c r="Y33">
        <f t="shared" si="24"/>
        <v>1544.69</v>
      </c>
      <c r="AA33">
        <v>34686910</v>
      </c>
      <c r="AB33">
        <f t="shared" si="25"/>
        <v>263.77999999999997</v>
      </c>
      <c r="AC33">
        <f t="shared" si="52"/>
        <v>0</v>
      </c>
      <c r="AD33">
        <f t="shared" si="26"/>
        <v>0</v>
      </c>
      <c r="AE33">
        <f t="shared" si="27"/>
        <v>0</v>
      </c>
      <c r="AF33">
        <f t="shared" si="28"/>
        <v>263.77999999999997</v>
      </c>
      <c r="AG33">
        <f t="shared" si="29"/>
        <v>0</v>
      </c>
      <c r="AH33">
        <f t="shared" si="30"/>
        <v>21.6</v>
      </c>
      <c r="AI33">
        <f t="shared" si="31"/>
        <v>0</v>
      </c>
      <c r="AJ33">
        <f t="shared" si="32"/>
        <v>0</v>
      </c>
      <c r="AK33">
        <f>AL33+AM33+AO33</f>
        <v>263.77999999999997</v>
      </c>
      <c r="AL33">
        <v>0</v>
      </c>
      <c r="AM33">
        <v>0</v>
      </c>
      <c r="AN33">
        <v>0</v>
      </c>
      <c r="AO33" s="57">
        <f>'1.Смета.или.Акт'!F81</f>
        <v>263.77999999999997</v>
      </c>
      <c r="AP33">
        <v>0</v>
      </c>
      <c r="AQ33">
        <f>'1.Смета.или.Акт'!E84</f>
        <v>21.6</v>
      </c>
      <c r="AR33">
        <v>0</v>
      </c>
      <c r="AS33">
        <v>0</v>
      </c>
      <c r="AT33">
        <v>55</v>
      </c>
      <c r="AU33">
        <v>32</v>
      </c>
      <c r="AV33">
        <v>1</v>
      </c>
      <c r="AW33">
        <v>1</v>
      </c>
      <c r="AZ33">
        <v>1</v>
      </c>
      <c r="BA33">
        <f>'1.Смета.или.Акт'!J81</f>
        <v>18.3</v>
      </c>
      <c r="BB33">
        <v>18.3</v>
      </c>
      <c r="BC33">
        <v>18.3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38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4827.17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4827.174</v>
      </c>
      <c r="CU33">
        <f t="shared" si="38"/>
        <v>0</v>
      </c>
      <c r="CV33">
        <f t="shared" si="39"/>
        <v>21.6</v>
      </c>
      <c r="CW33">
        <f t="shared" si="40"/>
        <v>0</v>
      </c>
      <c r="CX33">
        <f t="shared" si="41"/>
        <v>0</v>
      </c>
      <c r="CY33">
        <f t="shared" si="42"/>
        <v>2654.9434999999999</v>
      </c>
      <c r="CZ33">
        <f t="shared" si="43"/>
        <v>1544.6944000000001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'1.Смета.или.Акт'!D80</f>
        <v>ШТ</v>
      </c>
      <c r="DX33">
        <v>1</v>
      </c>
      <c r="EE33">
        <v>32653283</v>
      </c>
      <c r="EF33">
        <v>5</v>
      </c>
      <c r="EG33" t="s">
        <v>39</v>
      </c>
      <c r="EH33">
        <v>0</v>
      </c>
      <c r="EI33" t="s">
        <v>3</v>
      </c>
      <c r="EJ33">
        <v>4</v>
      </c>
      <c r="EK33">
        <v>200001</v>
      </c>
      <c r="EL33" t="s">
        <v>40</v>
      </c>
      <c r="EM33" t="s">
        <v>41</v>
      </c>
      <c r="EO33" t="s">
        <v>3</v>
      </c>
      <c r="EQ33">
        <v>0</v>
      </c>
      <c r="ER33">
        <f>ES33+ET33+EV33</f>
        <v>263.77999999999997</v>
      </c>
      <c r="ES33">
        <v>0</v>
      </c>
      <c r="ET33">
        <v>0</v>
      </c>
      <c r="EU33">
        <v>0</v>
      </c>
      <c r="EV33" s="57">
        <f>'1.Смета.или.Акт'!F81</f>
        <v>263.77999999999997</v>
      </c>
      <c r="EW33">
        <f>'1.Смета.или.Акт'!E84</f>
        <v>21.6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65</v>
      </c>
      <c r="FY33">
        <v>40</v>
      </c>
      <c r="GA33" t="s">
        <v>3</v>
      </c>
      <c r="GD33">
        <v>0</v>
      </c>
      <c r="GF33">
        <v>412509291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9026.7999999999993</v>
      </c>
      <c r="GN33">
        <f t="shared" si="47"/>
        <v>0</v>
      </c>
      <c r="GO33">
        <f t="shared" si="48"/>
        <v>0</v>
      </c>
      <c r="GP33">
        <f t="shared" si="49"/>
        <v>9026.7999999999993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ROW(SmtRes!A50)</f>
        <v>50</v>
      </c>
      <c r="D34" s="2">
        <f>ROW(EtalonRes!A92)</f>
        <v>92</v>
      </c>
      <c r="E34" s="2" t="s">
        <v>42</v>
      </c>
      <c r="F34" s="2" t="s">
        <v>43</v>
      </c>
      <c r="G34" s="2" t="s">
        <v>44</v>
      </c>
      <c r="H34" s="2" t="s">
        <v>45</v>
      </c>
      <c r="I34" s="2">
        <f>'1.Смета.или.Акт'!E86</f>
        <v>1</v>
      </c>
      <c r="J34" s="2">
        <v>0</v>
      </c>
      <c r="K34" s="2"/>
      <c r="L34" s="2"/>
      <c r="M34" s="2"/>
      <c r="N34" s="2"/>
      <c r="O34" s="2">
        <f t="shared" si="14"/>
        <v>83.55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83.55</v>
      </c>
      <c r="T34" s="2">
        <f t="shared" si="19"/>
        <v>0</v>
      </c>
      <c r="U34" s="2">
        <f t="shared" si="20"/>
        <v>7.29</v>
      </c>
      <c r="V34" s="2">
        <f t="shared" si="21"/>
        <v>0</v>
      </c>
      <c r="W34" s="2">
        <f t="shared" si="22"/>
        <v>0</v>
      </c>
      <c r="X34" s="2">
        <f t="shared" si="23"/>
        <v>54.31</v>
      </c>
      <c r="Y34" s="2">
        <f t="shared" si="24"/>
        <v>33.42</v>
      </c>
      <c r="Z34" s="2"/>
      <c r="AA34" s="2">
        <v>34686909</v>
      </c>
      <c r="AB34" s="2">
        <f t="shared" si="25"/>
        <v>83.55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83.55</v>
      </c>
      <c r="AG34" s="2">
        <f t="shared" si="29"/>
        <v>0</v>
      </c>
      <c r="AH34" s="2">
        <f t="shared" si="30"/>
        <v>7.29</v>
      </c>
      <c r="AI34" s="2">
        <f t="shared" si="31"/>
        <v>0</v>
      </c>
      <c r="AJ34" s="2">
        <f t="shared" si="32"/>
        <v>0</v>
      </c>
      <c r="AK34" s="2">
        <v>83.55</v>
      </c>
      <c r="AL34" s="2">
        <v>0</v>
      </c>
      <c r="AM34" s="2">
        <v>0</v>
      </c>
      <c r="AN34" s="2">
        <v>0</v>
      </c>
      <c r="AO34" s="2">
        <v>83.55</v>
      </c>
      <c r="AP34" s="2">
        <v>0</v>
      </c>
      <c r="AQ34" s="2">
        <v>7.29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46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83.55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83.55</v>
      </c>
      <c r="CU34" s="2">
        <f t="shared" si="38"/>
        <v>0</v>
      </c>
      <c r="CV34" s="2">
        <f t="shared" si="39"/>
        <v>7.29</v>
      </c>
      <c r="CW34" s="2">
        <f t="shared" si="40"/>
        <v>0</v>
      </c>
      <c r="CX34" s="2">
        <f t="shared" si="41"/>
        <v>0</v>
      </c>
      <c r="CY34" s="2">
        <f t="shared" si="42"/>
        <v>54.307499999999997</v>
      </c>
      <c r="CZ34" s="2">
        <f t="shared" si="43"/>
        <v>33.42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45</v>
      </c>
      <c r="DW34" s="2" t="s">
        <v>45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39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40</v>
      </c>
      <c r="EM34" s="2" t="s">
        <v>41</v>
      </c>
      <c r="EN34" s="2"/>
      <c r="EO34" s="2" t="s">
        <v>3</v>
      </c>
      <c r="EP34" s="2"/>
      <c r="EQ34" s="2">
        <v>0</v>
      </c>
      <c r="ER34" s="2">
        <v>83.55</v>
      </c>
      <c r="ES34" s="2">
        <v>0</v>
      </c>
      <c r="ET34" s="2">
        <v>0</v>
      </c>
      <c r="EU34" s="2">
        <v>0</v>
      </c>
      <c r="EV34" s="2">
        <v>83.55</v>
      </c>
      <c r="EW34" s="2">
        <v>7.29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-1078290531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171.28</v>
      </c>
      <c r="GN34" s="2">
        <f t="shared" si="47"/>
        <v>0</v>
      </c>
      <c r="GO34" s="2">
        <f t="shared" si="48"/>
        <v>0</v>
      </c>
      <c r="GP34" s="2">
        <f t="shared" si="49"/>
        <v>171.28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ROW(SmtRes!A52)</f>
        <v>52</v>
      </c>
      <c r="D35">
        <f>ROW(EtalonRes!A94)</f>
        <v>94</v>
      </c>
      <c r="E35" t="s">
        <v>42</v>
      </c>
      <c r="F35" t="s">
        <v>43</v>
      </c>
      <c r="G35" t="s">
        <v>44</v>
      </c>
      <c r="H35" t="s">
        <v>45</v>
      </c>
      <c r="I35">
        <f>'1.Смета.или.Акт'!E86</f>
        <v>1</v>
      </c>
      <c r="J35">
        <v>0</v>
      </c>
      <c r="O35">
        <f t="shared" si="14"/>
        <v>1528.97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1528.97</v>
      </c>
      <c r="T35">
        <f t="shared" si="19"/>
        <v>0</v>
      </c>
      <c r="U35">
        <f t="shared" si="20"/>
        <v>7.29</v>
      </c>
      <c r="V35">
        <f t="shared" si="21"/>
        <v>0</v>
      </c>
      <c r="W35">
        <f t="shared" si="22"/>
        <v>0</v>
      </c>
      <c r="X35">
        <f t="shared" si="23"/>
        <v>840.93</v>
      </c>
      <c r="Y35">
        <f t="shared" si="24"/>
        <v>489.27</v>
      </c>
      <c r="AA35">
        <v>34686910</v>
      </c>
      <c r="AB35">
        <f t="shared" si="25"/>
        <v>83.55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83.55</v>
      </c>
      <c r="AG35">
        <f t="shared" si="29"/>
        <v>0</v>
      </c>
      <c r="AH35">
        <f t="shared" si="30"/>
        <v>7.29</v>
      </c>
      <c r="AI35">
        <f t="shared" si="31"/>
        <v>0</v>
      </c>
      <c r="AJ35">
        <f t="shared" si="32"/>
        <v>0</v>
      </c>
      <c r="AK35">
        <f>AL35+AM35+AO35</f>
        <v>83.55</v>
      </c>
      <c r="AL35">
        <v>0</v>
      </c>
      <c r="AM35">
        <v>0</v>
      </c>
      <c r="AN35">
        <v>0</v>
      </c>
      <c r="AO35" s="57">
        <f>'1.Смета.или.Акт'!F87</f>
        <v>83.55</v>
      </c>
      <c r="AP35">
        <v>0</v>
      </c>
      <c r="AQ35">
        <f>'1.Смета.или.Акт'!E90</f>
        <v>7.29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46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1528.97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1528.9649999999999</v>
      </c>
      <c r="CU35">
        <f t="shared" si="38"/>
        <v>0</v>
      </c>
      <c r="CV35">
        <f t="shared" si="39"/>
        <v>7.29</v>
      </c>
      <c r="CW35">
        <f t="shared" si="40"/>
        <v>0</v>
      </c>
      <c r="CX35">
        <f t="shared" si="41"/>
        <v>0</v>
      </c>
      <c r="CY35">
        <f t="shared" si="42"/>
        <v>840.93350000000009</v>
      </c>
      <c r="CZ35">
        <f t="shared" si="43"/>
        <v>489.2704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45</v>
      </c>
      <c r="DW35" t="str">
        <f>'1.Смета.или.Акт'!D86</f>
        <v>испытание</v>
      </c>
      <c r="DX35">
        <v>1</v>
      </c>
      <c r="EE35">
        <v>32653283</v>
      </c>
      <c r="EF35">
        <v>5</v>
      </c>
      <c r="EG35" t="s">
        <v>39</v>
      </c>
      <c r="EH35">
        <v>0</v>
      </c>
      <c r="EI35" t="s">
        <v>3</v>
      </c>
      <c r="EJ35">
        <v>4</v>
      </c>
      <c r="EK35">
        <v>200001</v>
      </c>
      <c r="EL35" t="s">
        <v>40</v>
      </c>
      <c r="EM35" t="s">
        <v>41</v>
      </c>
      <c r="EO35" t="s">
        <v>3</v>
      </c>
      <c r="EQ35">
        <v>0</v>
      </c>
      <c r="ER35">
        <f>ES35+ET35+EV35</f>
        <v>83.55</v>
      </c>
      <c r="ES35">
        <v>0</v>
      </c>
      <c r="ET35">
        <v>0</v>
      </c>
      <c r="EU35">
        <v>0</v>
      </c>
      <c r="EV35" s="57">
        <f>'1.Смета.или.Акт'!F87</f>
        <v>83.55</v>
      </c>
      <c r="EW35">
        <f>'1.Смета.или.Акт'!E90</f>
        <v>7.29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-1078290531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2859.17</v>
      </c>
      <c r="GN35">
        <f t="shared" si="47"/>
        <v>0</v>
      </c>
      <c r="GO35">
        <f t="shared" si="48"/>
        <v>0</v>
      </c>
      <c r="GP35">
        <f t="shared" si="49"/>
        <v>2859.17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/>
      <c r="D36" s="2"/>
      <c r="E36" s="2" t="s">
        <v>47</v>
      </c>
      <c r="F36" s="2" t="s">
        <v>48</v>
      </c>
      <c r="G36" s="2" t="s">
        <v>49</v>
      </c>
      <c r="H36" s="2" t="s">
        <v>50</v>
      </c>
      <c r="I36" s="2">
        <f>'1.Смета.или.Акт'!E92</f>
        <v>1</v>
      </c>
      <c r="J36" s="2">
        <v>0</v>
      </c>
      <c r="K36" s="2"/>
      <c r="L36" s="2"/>
      <c r="M36" s="2"/>
      <c r="N36" s="2"/>
      <c r="O36" s="2">
        <f t="shared" si="14"/>
        <v>8884</v>
      </c>
      <c r="P36" s="2">
        <f t="shared" si="15"/>
        <v>8884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34686909</v>
      </c>
      <c r="AB36" s="2">
        <f t="shared" si="25"/>
        <v>8884</v>
      </c>
      <c r="AC36" s="2">
        <f t="shared" si="52"/>
        <v>8884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8884</v>
      </c>
      <c r="AL36" s="2">
        <v>8884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1100</v>
      </c>
      <c r="BN36" s="2">
        <v>0</v>
      </c>
      <c r="BO36" s="2" t="s">
        <v>3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8884</v>
      </c>
      <c r="CQ36" s="2">
        <f t="shared" si="34"/>
        <v>8884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50</v>
      </c>
      <c r="DW36" s="2" t="s">
        <v>51</v>
      </c>
      <c r="DX36" s="2">
        <v>1</v>
      </c>
      <c r="DY36" s="2"/>
      <c r="DZ36" s="2"/>
      <c r="EA36" s="2"/>
      <c r="EB36" s="2"/>
      <c r="EC36" s="2"/>
      <c r="ED36" s="2"/>
      <c r="EE36" s="2">
        <v>32653538</v>
      </c>
      <c r="EF36" s="2">
        <v>20</v>
      </c>
      <c r="EG36" s="2" t="s">
        <v>52</v>
      </c>
      <c r="EH36" s="2">
        <v>0</v>
      </c>
      <c r="EI36" s="2" t="s">
        <v>3</v>
      </c>
      <c r="EJ36" s="2">
        <v>1</v>
      </c>
      <c r="EK36" s="2">
        <v>1100</v>
      </c>
      <c r="EL36" s="2" t="s">
        <v>53</v>
      </c>
      <c r="EM36" s="2" t="s">
        <v>54</v>
      </c>
      <c r="EN36" s="2"/>
      <c r="EO36" s="2" t="s">
        <v>3</v>
      </c>
      <c r="EP36" s="2"/>
      <c r="EQ36" s="2">
        <v>0</v>
      </c>
      <c r="ER36" s="2">
        <v>0</v>
      </c>
      <c r="ES36" s="2">
        <v>8884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55</v>
      </c>
      <c r="GB36" s="2"/>
      <c r="GC36" s="2"/>
      <c r="GD36" s="2">
        <v>0</v>
      </c>
      <c r="GE36" s="2"/>
      <c r="GF36" s="2">
        <v>90296076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8884</v>
      </c>
      <c r="GN36" s="2">
        <f t="shared" si="47"/>
        <v>8884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E37" t="s">
        <v>47</v>
      </c>
      <c r="F37" t="str">
        <f>'1.Смета.или.Акт'!B92</f>
        <v>Прайс-лист</v>
      </c>
      <c r="G37" t="str">
        <f>'1.Смета.или.Акт'!C92</f>
        <v>Камера КСО 393</v>
      </c>
      <c r="H37" t="s">
        <v>50</v>
      </c>
      <c r="I37">
        <f>'1.Смета.или.Акт'!E92</f>
        <v>1</v>
      </c>
      <c r="J37">
        <v>0</v>
      </c>
      <c r="O37">
        <f t="shared" si="14"/>
        <v>66630</v>
      </c>
      <c r="P37">
        <f t="shared" si="15"/>
        <v>66630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34686910</v>
      </c>
      <c r="AB37">
        <f t="shared" si="25"/>
        <v>8884</v>
      </c>
      <c r="AC37">
        <f t="shared" si="52"/>
        <v>8884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8884</v>
      </c>
      <c r="AL37" s="57">
        <f>'1.Смета.или.Акт'!F92</f>
        <v>8884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'1.Смета.или.Акт'!J92</f>
        <v>7.5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66630</v>
      </c>
      <c r="CQ37">
        <f t="shared" si="34"/>
        <v>66630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50</v>
      </c>
      <c r="DW37" t="str">
        <f>'1.Смета.или.Акт'!D92</f>
        <v>шт</v>
      </c>
      <c r="DX37">
        <v>1</v>
      </c>
      <c r="EE37">
        <v>32653538</v>
      </c>
      <c r="EF37">
        <v>20</v>
      </c>
      <c r="EG37" t="s">
        <v>52</v>
      </c>
      <c r="EH37">
        <v>0</v>
      </c>
      <c r="EI37" t="s">
        <v>3</v>
      </c>
      <c r="EJ37">
        <v>1</v>
      </c>
      <c r="EK37">
        <v>1100</v>
      </c>
      <c r="EL37" t="s">
        <v>53</v>
      </c>
      <c r="EM37" t="s">
        <v>54</v>
      </c>
      <c r="EO37" t="s">
        <v>3</v>
      </c>
      <c r="EQ37">
        <v>0</v>
      </c>
      <c r="ER37">
        <v>9656.52</v>
      </c>
      <c r="ES37" s="57">
        <f>'1.Смета.или.Акт'!F92</f>
        <v>8884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66630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55</v>
      </c>
      <c r="GD37">
        <v>0</v>
      </c>
      <c r="GF37">
        <v>90296076</v>
      </c>
      <c r="GG37">
        <v>2</v>
      </c>
      <c r="GH37">
        <v>3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66630</v>
      </c>
      <c r="GN37">
        <f t="shared" si="47"/>
        <v>66630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56</v>
      </c>
      <c r="F38" s="2" t="s">
        <v>48</v>
      </c>
      <c r="G38" s="2" t="s">
        <v>57</v>
      </c>
      <c r="H38" s="2" t="s">
        <v>58</v>
      </c>
      <c r="I38" s="2">
        <f>'1.Смета.или.Акт'!E95</f>
        <v>50</v>
      </c>
      <c r="J38" s="2">
        <v>0</v>
      </c>
      <c r="K38" s="2"/>
      <c r="L38" s="2"/>
      <c r="M38" s="2"/>
      <c r="N38" s="2"/>
      <c r="O38" s="2">
        <f t="shared" si="14"/>
        <v>394.5</v>
      </c>
      <c r="P38" s="2">
        <f t="shared" si="15"/>
        <v>394.5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34686909</v>
      </c>
      <c r="AB38" s="2">
        <f t="shared" si="25"/>
        <v>7.89</v>
      </c>
      <c r="AC38" s="2">
        <f t="shared" si="52"/>
        <v>7.89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7.89</v>
      </c>
      <c r="AL38" s="2">
        <v>7.89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394.5</v>
      </c>
      <c r="CQ38" s="2">
        <f t="shared" si="34"/>
        <v>7.89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58</v>
      </c>
      <c r="DW38" s="2" t="s">
        <v>58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52</v>
      </c>
      <c r="EH38" s="2">
        <v>0</v>
      </c>
      <c r="EI38" s="2" t="s">
        <v>3</v>
      </c>
      <c r="EJ38" s="2">
        <v>1</v>
      </c>
      <c r="EK38" s="2">
        <v>1100</v>
      </c>
      <c r="EL38" s="2" t="s">
        <v>53</v>
      </c>
      <c r="EM38" s="2" t="s">
        <v>54</v>
      </c>
      <c r="EN38" s="2"/>
      <c r="EO38" s="2" t="s">
        <v>3</v>
      </c>
      <c r="EP38" s="2"/>
      <c r="EQ38" s="2">
        <v>0</v>
      </c>
      <c r="ER38" s="2">
        <v>0</v>
      </c>
      <c r="ES38" s="2">
        <v>7.89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59</v>
      </c>
      <c r="GB38" s="2"/>
      <c r="GC38" s="2"/>
      <c r="GD38" s="2">
        <v>0</v>
      </c>
      <c r="GE38" s="2"/>
      <c r="GF38" s="2">
        <v>956694707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394.5</v>
      </c>
      <c r="GN38" s="2">
        <f t="shared" si="47"/>
        <v>394.5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56</v>
      </c>
      <c r="F39" t="str">
        <f>'1.Смета.или.Акт'!B95</f>
        <v>Прайс-лист</v>
      </c>
      <c r="G39" t="str">
        <f>'1.Смета.или.Акт'!C95</f>
        <v>Полоса СТ3 40х4</v>
      </c>
      <c r="H39" t="s">
        <v>58</v>
      </c>
      <c r="I39">
        <f>'1.Смета.или.Акт'!E95</f>
        <v>50</v>
      </c>
      <c r="J39">
        <v>0</v>
      </c>
      <c r="O39">
        <f t="shared" si="14"/>
        <v>2958.75</v>
      </c>
      <c r="P39">
        <f t="shared" si="15"/>
        <v>2958.75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34686910</v>
      </c>
      <c r="AB39">
        <f t="shared" si="25"/>
        <v>7.89</v>
      </c>
      <c r="AC39">
        <f t="shared" si="52"/>
        <v>7.89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7.89</v>
      </c>
      <c r="AL39" s="57">
        <f>'1.Смета.или.Акт'!F95</f>
        <v>7.89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'1.Смета.или.Акт'!J95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2958.75</v>
      </c>
      <c r="CQ39">
        <f t="shared" si="34"/>
        <v>59.174999999999997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58</v>
      </c>
      <c r="DW39" t="str">
        <f>'1.Смета.или.Акт'!D95</f>
        <v>кг</v>
      </c>
      <c r="DX39">
        <v>1</v>
      </c>
      <c r="EE39">
        <v>32653538</v>
      </c>
      <c r="EF39">
        <v>20</v>
      </c>
      <c r="EG39" t="s">
        <v>52</v>
      </c>
      <c r="EH39">
        <v>0</v>
      </c>
      <c r="EI39" t="s">
        <v>3</v>
      </c>
      <c r="EJ39">
        <v>1</v>
      </c>
      <c r="EK39">
        <v>1100</v>
      </c>
      <c r="EL39" t="s">
        <v>53</v>
      </c>
      <c r="EM39" t="s">
        <v>54</v>
      </c>
      <c r="EO39" t="s">
        <v>3</v>
      </c>
      <c r="EQ39">
        <v>0</v>
      </c>
      <c r="ER39">
        <v>8.57</v>
      </c>
      <c r="ES39" s="57">
        <f>'1.Смета.или.Акт'!F95</f>
        <v>7.89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59.16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59</v>
      </c>
      <c r="GD39">
        <v>0</v>
      </c>
      <c r="GF39">
        <v>956694707</v>
      </c>
      <c r="GG39">
        <v>2</v>
      </c>
      <c r="GH39">
        <v>3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2958.75</v>
      </c>
      <c r="GN39">
        <f t="shared" si="47"/>
        <v>2958.75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60</v>
      </c>
      <c r="F40" s="2" t="s">
        <v>48</v>
      </c>
      <c r="G40" s="2" t="s">
        <v>61</v>
      </c>
      <c r="H40" s="2" t="s">
        <v>58</v>
      </c>
      <c r="I40" s="2">
        <f>'1.Смета.или.Акт'!E98</f>
        <v>8</v>
      </c>
      <c r="J40" s="2">
        <v>0</v>
      </c>
      <c r="K40" s="2"/>
      <c r="L40" s="2"/>
      <c r="M40" s="2"/>
      <c r="N40" s="2"/>
      <c r="O40" s="2">
        <f t="shared" si="14"/>
        <v>46.72</v>
      </c>
      <c r="P40" s="2">
        <f t="shared" si="15"/>
        <v>46.72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34686909</v>
      </c>
      <c r="AB40" s="2">
        <f t="shared" si="25"/>
        <v>5.84</v>
      </c>
      <c r="AC40" s="2">
        <f t="shared" si="52"/>
        <v>5.84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5.84</v>
      </c>
      <c r="AL40" s="2">
        <v>5.84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46.72</v>
      </c>
      <c r="CQ40" s="2">
        <f t="shared" si="34"/>
        <v>5.84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52</v>
      </c>
      <c r="EH40" s="2">
        <v>0</v>
      </c>
      <c r="EI40" s="2" t="s">
        <v>3</v>
      </c>
      <c r="EJ40" s="2">
        <v>1</v>
      </c>
      <c r="EK40" s="2">
        <v>1100</v>
      </c>
      <c r="EL40" s="2" t="s">
        <v>53</v>
      </c>
      <c r="EM40" s="2" t="s">
        <v>54</v>
      </c>
      <c r="EN40" s="2"/>
      <c r="EO40" s="2" t="s">
        <v>3</v>
      </c>
      <c r="EP40" s="2"/>
      <c r="EQ40" s="2">
        <v>0</v>
      </c>
      <c r="ER40" s="2">
        <v>0</v>
      </c>
      <c r="ES40" s="2">
        <v>5.84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62</v>
      </c>
      <c r="GB40" s="2"/>
      <c r="GC40" s="2"/>
      <c r="GD40" s="2">
        <v>0</v>
      </c>
      <c r="GE40" s="2"/>
      <c r="GF40" s="2">
        <v>1853890740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46.72</v>
      </c>
      <c r="GN40" s="2">
        <f t="shared" si="47"/>
        <v>46.72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60</v>
      </c>
      <c r="F41" t="str">
        <f>'1.Смета.или.Акт'!B98</f>
        <v>Прайс-лист</v>
      </c>
      <c r="G41" t="str">
        <f>'1.Смета.или.Акт'!C98</f>
        <v>Уголок 50х50х5</v>
      </c>
      <c r="H41" t="s">
        <v>58</v>
      </c>
      <c r="I41">
        <f>'1.Смета.или.Акт'!E98</f>
        <v>8</v>
      </c>
      <c r="J41">
        <v>0</v>
      </c>
      <c r="O41">
        <f t="shared" si="14"/>
        <v>350.4</v>
      </c>
      <c r="P41">
        <f t="shared" si="15"/>
        <v>350.4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34686910</v>
      </c>
      <c r="AB41">
        <f t="shared" si="25"/>
        <v>5.84</v>
      </c>
      <c r="AC41">
        <f t="shared" si="52"/>
        <v>5.84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5.84</v>
      </c>
      <c r="AL41" s="57">
        <f>'1.Смета.или.Акт'!F98</f>
        <v>5.84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'1.Смета.или.Акт'!J98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350.4</v>
      </c>
      <c r="CQ41">
        <f t="shared" si="34"/>
        <v>43.8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tr">
        <f>'1.Смета.или.Акт'!D98</f>
        <v>кг</v>
      </c>
      <c r="DX41">
        <v>1</v>
      </c>
      <c r="EE41">
        <v>32653538</v>
      </c>
      <c r="EF41">
        <v>20</v>
      </c>
      <c r="EG41" t="s">
        <v>52</v>
      </c>
      <c r="EH41">
        <v>0</v>
      </c>
      <c r="EI41" t="s">
        <v>3</v>
      </c>
      <c r="EJ41">
        <v>1</v>
      </c>
      <c r="EK41">
        <v>1100</v>
      </c>
      <c r="EL41" t="s">
        <v>53</v>
      </c>
      <c r="EM41" t="s">
        <v>54</v>
      </c>
      <c r="EO41" t="s">
        <v>3</v>
      </c>
      <c r="EQ41">
        <v>0</v>
      </c>
      <c r="ER41">
        <v>6.34</v>
      </c>
      <c r="ES41" s="57">
        <f>'1.Смета.или.Акт'!F98</f>
        <v>5.84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43.78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62</v>
      </c>
      <c r="GD41">
        <v>0</v>
      </c>
      <c r="GF41">
        <v>1853890740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350.4</v>
      </c>
      <c r="GN41">
        <f t="shared" si="47"/>
        <v>350.4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3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63</v>
      </c>
      <c r="F42" s="2" t="s">
        <v>48</v>
      </c>
      <c r="G42" s="2" t="s">
        <v>64</v>
      </c>
      <c r="H42" s="2" t="s">
        <v>58</v>
      </c>
      <c r="I42" s="2">
        <f>'1.Смета.или.Акт'!E101</f>
        <v>5.5</v>
      </c>
      <c r="J42" s="2">
        <v>0</v>
      </c>
      <c r="K42" s="2"/>
      <c r="L42" s="2"/>
      <c r="M42" s="2"/>
      <c r="N42" s="2"/>
      <c r="O42" s="2">
        <f t="shared" si="14"/>
        <v>335.61</v>
      </c>
      <c r="P42" s="2">
        <f t="shared" si="15"/>
        <v>335.61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34686909</v>
      </c>
      <c r="AB42" s="2">
        <f t="shared" si="25"/>
        <v>61.02</v>
      </c>
      <c r="AC42" s="2">
        <f t="shared" si="52"/>
        <v>61.02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61.02</v>
      </c>
      <c r="AL42" s="2">
        <v>61.02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335.61</v>
      </c>
      <c r="CQ42" s="2">
        <f t="shared" si="34"/>
        <v>61.02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58</v>
      </c>
      <c r="DW42" s="2" t="s">
        <v>58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52</v>
      </c>
      <c r="EH42" s="2">
        <v>0</v>
      </c>
      <c r="EI42" s="2" t="s">
        <v>3</v>
      </c>
      <c r="EJ42" s="2">
        <v>1</v>
      </c>
      <c r="EK42" s="2">
        <v>1100</v>
      </c>
      <c r="EL42" s="2" t="s">
        <v>53</v>
      </c>
      <c r="EM42" s="2" t="s">
        <v>54</v>
      </c>
      <c r="EN42" s="2"/>
      <c r="EO42" s="2" t="s">
        <v>3</v>
      </c>
      <c r="EP42" s="2"/>
      <c r="EQ42" s="2">
        <v>0</v>
      </c>
      <c r="ER42" s="2">
        <v>0</v>
      </c>
      <c r="ES42" s="2">
        <v>61.02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65</v>
      </c>
      <c r="GB42" s="2"/>
      <c r="GC42" s="2"/>
      <c r="GD42" s="2">
        <v>0</v>
      </c>
      <c r="GE42" s="2"/>
      <c r="GF42" s="2">
        <v>1637740768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335.61</v>
      </c>
      <c r="GN42" s="2">
        <f t="shared" si="47"/>
        <v>335.61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63</v>
      </c>
      <c r="F43" t="str">
        <f>'1.Смета.или.Акт'!B101</f>
        <v>Прайс-лист</v>
      </c>
      <c r="G43" t="str">
        <f>'1.Смета.или.Акт'!C101</f>
        <v>Шина алюминиевая АД31</v>
      </c>
      <c r="H43" t="s">
        <v>58</v>
      </c>
      <c r="I43">
        <f>'1.Смета.или.Акт'!E101</f>
        <v>5.5</v>
      </c>
      <c r="J43">
        <v>0</v>
      </c>
      <c r="O43">
        <f t="shared" si="14"/>
        <v>2517.08</v>
      </c>
      <c r="P43">
        <f t="shared" si="15"/>
        <v>2517.08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34686910</v>
      </c>
      <c r="AB43">
        <f t="shared" si="25"/>
        <v>61.02</v>
      </c>
      <c r="AC43">
        <f t="shared" si="52"/>
        <v>61.02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61.02</v>
      </c>
      <c r="AL43" s="57">
        <f>'1.Смета.или.Акт'!F101</f>
        <v>61.02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'1.Смета.или.Акт'!J101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2517.08</v>
      </c>
      <c r="CQ43">
        <f t="shared" si="34"/>
        <v>457.65000000000003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58</v>
      </c>
      <c r="DW43" t="str">
        <f>'1.Смета.или.Акт'!D101</f>
        <v>кг</v>
      </c>
      <c r="DX43">
        <v>1</v>
      </c>
      <c r="EE43">
        <v>32653538</v>
      </c>
      <c r="EF43">
        <v>20</v>
      </c>
      <c r="EG43" t="s">
        <v>52</v>
      </c>
      <c r="EH43">
        <v>0</v>
      </c>
      <c r="EI43" t="s">
        <v>3</v>
      </c>
      <c r="EJ43">
        <v>1</v>
      </c>
      <c r="EK43">
        <v>1100</v>
      </c>
      <c r="EL43" t="s">
        <v>53</v>
      </c>
      <c r="EM43" t="s">
        <v>54</v>
      </c>
      <c r="EO43" t="s">
        <v>3</v>
      </c>
      <c r="EQ43">
        <v>0</v>
      </c>
      <c r="ER43">
        <v>66.319999999999993</v>
      </c>
      <c r="ES43" s="57">
        <f>'1.Смета.или.Акт'!F101</f>
        <v>61.02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457.63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65</v>
      </c>
      <c r="GD43">
        <v>0</v>
      </c>
      <c r="GF43">
        <v>1637740768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2517.08</v>
      </c>
      <c r="GN43">
        <f t="shared" si="47"/>
        <v>2517.08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66</v>
      </c>
      <c r="F44" s="2" t="s">
        <v>48</v>
      </c>
      <c r="G44" s="2" t="s">
        <v>67</v>
      </c>
      <c r="H44" s="2" t="s">
        <v>50</v>
      </c>
      <c r="I44" s="2">
        <f>'1.Смета.или.Акт'!E104</f>
        <v>1</v>
      </c>
      <c r="J44" s="2">
        <v>0</v>
      </c>
      <c r="K44" s="2"/>
      <c r="L44" s="2"/>
      <c r="M44" s="2"/>
      <c r="N44" s="2"/>
      <c r="O44" s="2">
        <f t="shared" si="14"/>
        <v>26680</v>
      </c>
      <c r="P44" s="2">
        <f t="shared" si="15"/>
        <v>26680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34686909</v>
      </c>
      <c r="AB44" s="2">
        <f t="shared" si="25"/>
        <v>26680</v>
      </c>
      <c r="AC44" s="2">
        <f t="shared" si="52"/>
        <v>26680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26680</v>
      </c>
      <c r="AL44" s="2">
        <v>26680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26680</v>
      </c>
      <c r="CQ44" s="2">
        <f t="shared" si="34"/>
        <v>26680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50</v>
      </c>
      <c r="DW44" s="2" t="s">
        <v>51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52</v>
      </c>
      <c r="EH44" s="2">
        <v>0</v>
      </c>
      <c r="EI44" s="2" t="s">
        <v>3</v>
      </c>
      <c r="EJ44" s="2">
        <v>1</v>
      </c>
      <c r="EK44" s="2">
        <v>1100</v>
      </c>
      <c r="EL44" s="2" t="s">
        <v>53</v>
      </c>
      <c r="EM44" s="2" t="s">
        <v>54</v>
      </c>
      <c r="EN44" s="2"/>
      <c r="EO44" s="2" t="s">
        <v>3</v>
      </c>
      <c r="EP44" s="2"/>
      <c r="EQ44" s="2">
        <v>0</v>
      </c>
      <c r="ER44" s="2">
        <v>0</v>
      </c>
      <c r="ES44" s="2">
        <v>26680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68</v>
      </c>
      <c r="GB44" s="2"/>
      <c r="GC44" s="2"/>
      <c r="GD44" s="2">
        <v>0</v>
      </c>
      <c r="GE44" s="2"/>
      <c r="GF44" s="2">
        <v>374679039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26680</v>
      </c>
      <c r="GN44" s="2">
        <f t="shared" si="47"/>
        <v>26680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66</v>
      </c>
      <c r="F45" t="str">
        <f>'1.Смета.или.Акт'!B104</f>
        <v>Прайс-лист</v>
      </c>
      <c r="G45" t="str">
        <f>'1.Смета.или.Акт'!C104</f>
        <v>Выключатель вакуумный ВВ/TEL 10-20/1000</v>
      </c>
      <c r="H45" t="s">
        <v>50</v>
      </c>
      <c r="I45">
        <f>'1.Смета.или.Акт'!E104</f>
        <v>1</v>
      </c>
      <c r="J45">
        <v>0</v>
      </c>
      <c r="O45">
        <f t="shared" si="14"/>
        <v>200100</v>
      </c>
      <c r="P45">
        <f t="shared" si="15"/>
        <v>200100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34686910</v>
      </c>
      <c r="AB45">
        <f t="shared" si="25"/>
        <v>26680</v>
      </c>
      <c r="AC45">
        <f t="shared" si="52"/>
        <v>26680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26680</v>
      </c>
      <c r="AL45" s="57">
        <f>'1.Смета.или.Акт'!F104</f>
        <v>26680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'1.Смета.или.Акт'!J104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200100</v>
      </c>
      <c r="CQ45">
        <f t="shared" si="34"/>
        <v>200100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50</v>
      </c>
      <c r="DW45" t="str">
        <f>'1.Смета.или.Акт'!D104</f>
        <v>шт</v>
      </c>
      <c r="DX45">
        <v>1</v>
      </c>
      <c r="EE45">
        <v>32653538</v>
      </c>
      <c r="EF45">
        <v>20</v>
      </c>
      <c r="EG45" t="s">
        <v>52</v>
      </c>
      <c r="EH45">
        <v>0</v>
      </c>
      <c r="EI45" t="s">
        <v>3</v>
      </c>
      <c r="EJ45">
        <v>1</v>
      </c>
      <c r="EK45">
        <v>1100</v>
      </c>
      <c r="EL45" t="s">
        <v>53</v>
      </c>
      <c r="EM45" t="s">
        <v>54</v>
      </c>
      <c r="EO45" t="s">
        <v>3</v>
      </c>
      <c r="EQ45">
        <v>0</v>
      </c>
      <c r="ER45">
        <v>26680</v>
      </c>
      <c r="ES45" s="57">
        <f>'1.Смета.или.Акт'!F104</f>
        <v>26680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200100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68</v>
      </c>
      <c r="GD45">
        <v>0</v>
      </c>
      <c r="GF45">
        <v>374679039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200100</v>
      </c>
      <c r="GN45">
        <f t="shared" si="47"/>
        <v>200100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69</v>
      </c>
      <c r="F46" s="2" t="s">
        <v>3</v>
      </c>
      <c r="G46" s="2" t="s">
        <v>3</v>
      </c>
      <c r="H46" s="2" t="s">
        <v>3</v>
      </c>
      <c r="I46" s="2"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34686909</v>
      </c>
      <c r="AB46" s="2">
        <f t="shared" si="25"/>
        <v>0</v>
      </c>
      <c r="AC46" s="2">
        <f t="shared" si="52"/>
        <v>0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3</v>
      </c>
      <c r="BK46" s="2"/>
      <c r="BL46" s="2"/>
      <c r="BM46" s="2">
        <v>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0</v>
      </c>
      <c r="CQ46" s="2">
        <f t="shared" si="34"/>
        <v>0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52</v>
      </c>
      <c r="EH46" s="2">
        <v>0</v>
      </c>
      <c r="EI46" s="2" t="s">
        <v>3</v>
      </c>
      <c r="EJ46" s="2">
        <v>1</v>
      </c>
      <c r="EK46" s="2">
        <v>0</v>
      </c>
      <c r="EL46" s="2" t="s">
        <v>70</v>
      </c>
      <c r="EM46" s="2" t="s">
        <v>71</v>
      </c>
      <c r="EN46" s="2"/>
      <c r="EO46" s="2" t="s">
        <v>3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1255953653</v>
      </c>
      <c r="GG46" s="2">
        <v>2</v>
      </c>
      <c r="GH46" s="2">
        <v>0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69</v>
      </c>
      <c r="F47" t="s">
        <v>3</v>
      </c>
      <c r="G47" t="s">
        <v>3</v>
      </c>
      <c r="H47" t="s">
        <v>3</v>
      </c>
      <c r="I47"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34686910</v>
      </c>
      <c r="AB47">
        <f t="shared" si="25"/>
        <v>0</v>
      </c>
      <c r="AC47">
        <f t="shared" si="52"/>
        <v>0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18.3</v>
      </c>
      <c r="BB47"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3</v>
      </c>
      <c r="BM47">
        <v>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0</v>
      </c>
      <c r="CQ47">
        <f t="shared" si="34"/>
        <v>0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EE47">
        <v>32653299</v>
      </c>
      <c r="EF47">
        <v>20</v>
      </c>
      <c r="EG47" t="s">
        <v>52</v>
      </c>
      <c r="EH47">
        <v>0</v>
      </c>
      <c r="EI47" t="s">
        <v>3</v>
      </c>
      <c r="EJ47">
        <v>1</v>
      </c>
      <c r="EK47">
        <v>0</v>
      </c>
      <c r="EL47" t="s">
        <v>70</v>
      </c>
      <c r="EM47" t="s">
        <v>71</v>
      </c>
      <c r="EO47" t="s">
        <v>3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106</v>
      </c>
      <c r="FY47">
        <v>65</v>
      </c>
      <c r="GA47" t="s">
        <v>3</v>
      </c>
      <c r="GD47">
        <v>0</v>
      </c>
      <c r="GF47">
        <v>1255953653</v>
      </c>
      <c r="GG47">
        <v>2</v>
      </c>
      <c r="GH47">
        <v>0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9" spans="1:206" x14ac:dyDescent="0.2">
      <c r="A49" s="3">
        <v>51</v>
      </c>
      <c r="B49" s="3">
        <f>B20</f>
        <v>1</v>
      </c>
      <c r="C49" s="3">
        <f>A20</f>
        <v>3</v>
      </c>
      <c r="D49" s="3">
        <f>ROW(A20)</f>
        <v>20</v>
      </c>
      <c r="E49" s="3"/>
      <c r="F49" s="3" t="str">
        <f>IF(F20&lt;&gt;"",F20,"")</f>
        <v>Новая локальная смета</v>
      </c>
      <c r="G49" s="3" t="str">
        <f>IF(G20&lt;&gt;"",G20,"")</f>
        <v>Новая локальная смета</v>
      </c>
      <c r="H49" s="3">
        <v>0</v>
      </c>
      <c r="I49" s="3"/>
      <c r="J49" s="3"/>
      <c r="K49" s="3"/>
      <c r="L49" s="3"/>
      <c r="M49" s="3"/>
      <c r="N49" s="3"/>
      <c r="O49" s="3">
        <f t="shared" ref="O49:T49" si="53">ROUND(AB49,2)</f>
        <v>37448.379999999997</v>
      </c>
      <c r="P49" s="3">
        <f t="shared" si="53"/>
        <v>36340.86</v>
      </c>
      <c r="Q49" s="3">
        <f t="shared" si="53"/>
        <v>354.74</v>
      </c>
      <c r="R49" s="3">
        <f t="shared" si="53"/>
        <v>51.98</v>
      </c>
      <c r="S49" s="3">
        <f t="shared" si="53"/>
        <v>752.78</v>
      </c>
      <c r="T49" s="3">
        <f t="shared" si="53"/>
        <v>0</v>
      </c>
      <c r="U49" s="3">
        <f>AH49</f>
        <v>71.052000000000007</v>
      </c>
      <c r="V49" s="3">
        <f>AI49</f>
        <v>4.2275999999999998</v>
      </c>
      <c r="W49" s="3">
        <f>ROUND(AJ49,2)</f>
        <v>0</v>
      </c>
      <c r="X49" s="3">
        <f>ROUND(AK49,2)</f>
        <v>660.33</v>
      </c>
      <c r="Y49" s="3">
        <f>ROUND(AL49,2)</f>
        <v>436.26</v>
      </c>
      <c r="Z49" s="3"/>
      <c r="AA49" s="3"/>
      <c r="AB49" s="3">
        <f>ROUND(SUMIF(AA24:AA47,"=34686909",O24:O47),2)</f>
        <v>37448.379999999997</v>
      </c>
      <c r="AC49" s="3">
        <f>ROUND(SUMIF(AA24:AA47,"=34686909",P24:P47),2)</f>
        <v>36340.86</v>
      </c>
      <c r="AD49" s="3">
        <f>ROUND(SUMIF(AA24:AA47,"=34686909",Q24:Q47),2)</f>
        <v>354.74</v>
      </c>
      <c r="AE49" s="3">
        <f>ROUND(SUMIF(AA24:AA47,"=34686909",R24:R47),2)</f>
        <v>51.98</v>
      </c>
      <c r="AF49" s="3">
        <f>ROUND(SUMIF(AA24:AA47,"=34686909",S24:S47),2)</f>
        <v>752.78</v>
      </c>
      <c r="AG49" s="3">
        <f>ROUND(SUMIF(AA24:AA47,"=34686909",T24:T47),2)</f>
        <v>0</v>
      </c>
      <c r="AH49" s="3">
        <f>SUMIF(AA24:AA47,"=34686909",U24:U47)</f>
        <v>71.052000000000007</v>
      </c>
      <c r="AI49" s="3">
        <f>SUMIF(AA24:AA47,"=34686909",V24:V47)</f>
        <v>4.2275999999999998</v>
      </c>
      <c r="AJ49" s="3">
        <f>ROUND(SUMIF(AA24:AA47,"=34686909",W24:W47),2)</f>
        <v>0</v>
      </c>
      <c r="AK49" s="3">
        <f>ROUND(SUMIF(AA24:AA47,"=34686909",X24:X47),2)</f>
        <v>660.33</v>
      </c>
      <c r="AL49" s="3">
        <f>ROUND(SUMIF(AA24:AA47,"=34686909",Y24:Y47),2)</f>
        <v>436.26</v>
      </c>
      <c r="AM49" s="3"/>
      <c r="AN49" s="3"/>
      <c r="AO49" s="3">
        <f t="shared" ref="AO49:BC49" si="54">ROUND(BX49,2)</f>
        <v>0</v>
      </c>
      <c r="AP49" s="3">
        <f t="shared" si="54"/>
        <v>0</v>
      </c>
      <c r="AQ49" s="3">
        <f t="shared" si="54"/>
        <v>0</v>
      </c>
      <c r="AR49" s="3">
        <f t="shared" si="54"/>
        <v>38544.97</v>
      </c>
      <c r="AS49" s="3">
        <f t="shared" si="54"/>
        <v>36340.83</v>
      </c>
      <c r="AT49" s="3">
        <f t="shared" si="54"/>
        <v>1492.11</v>
      </c>
      <c r="AU49" s="3">
        <f t="shared" si="54"/>
        <v>712.03</v>
      </c>
      <c r="AV49" s="3">
        <f t="shared" si="54"/>
        <v>36340.86</v>
      </c>
      <c r="AW49" s="3">
        <f t="shared" si="54"/>
        <v>36340.86</v>
      </c>
      <c r="AX49" s="3">
        <f t="shared" si="54"/>
        <v>0</v>
      </c>
      <c r="AY49" s="3">
        <f t="shared" si="54"/>
        <v>36340.86</v>
      </c>
      <c r="AZ49" s="3">
        <f t="shared" si="54"/>
        <v>0</v>
      </c>
      <c r="BA49" s="3">
        <f t="shared" si="54"/>
        <v>0</v>
      </c>
      <c r="BB49" s="3">
        <f t="shared" si="54"/>
        <v>0</v>
      </c>
      <c r="BC49" s="3">
        <f t="shared" si="54"/>
        <v>0</v>
      </c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>
        <f>ROUND(SUMIF(AA24:AA47,"=34686909",FQ24:FQ47),2)</f>
        <v>0</v>
      </c>
      <c r="BY49" s="3">
        <f>ROUND(SUMIF(AA24:AA47,"=34686909",FR24:FR47),2)</f>
        <v>0</v>
      </c>
      <c r="BZ49" s="3">
        <f>ROUND(SUMIF(AA24:AA47,"=34686909",GL24:GL47),2)</f>
        <v>0</v>
      </c>
      <c r="CA49" s="3">
        <f>ROUND(SUMIF(AA24:AA47,"=34686909",GM24:GM47),2)</f>
        <v>38544.97</v>
      </c>
      <c r="CB49" s="3">
        <f>ROUND(SUMIF(AA24:AA47,"=34686909",GN24:GN47),2)</f>
        <v>36340.83</v>
      </c>
      <c r="CC49" s="3">
        <f>ROUND(SUMIF(AA24:AA47,"=34686909",GO24:GO47),2)</f>
        <v>1492.11</v>
      </c>
      <c r="CD49" s="3">
        <f>ROUND(SUMIF(AA24:AA47,"=34686909",GP24:GP47),2)</f>
        <v>712.03</v>
      </c>
      <c r="CE49" s="3">
        <f>AC49-BX49</f>
        <v>36340.86</v>
      </c>
      <c r="CF49" s="3">
        <f>AC49-BY49</f>
        <v>36340.86</v>
      </c>
      <c r="CG49" s="3">
        <f>BX49-BZ49</f>
        <v>0</v>
      </c>
      <c r="CH49" s="3">
        <f>AC49-BX49-BY49+BZ49</f>
        <v>36340.86</v>
      </c>
      <c r="CI49" s="3">
        <f>BY49-BZ49</f>
        <v>0</v>
      </c>
      <c r="CJ49" s="3">
        <f>ROUND(SUMIF(AA24:AA47,"=34686909",GX24:GX47),2)</f>
        <v>0</v>
      </c>
      <c r="CK49" s="3">
        <f>ROUND(SUMIF(AA24:AA47,"=34686909",GY24:GY47),2)</f>
        <v>0</v>
      </c>
      <c r="CL49" s="3">
        <f>ROUND(SUMIF(AA24:AA47,"=34686909",GZ24:GZ47),2)</f>
        <v>0</v>
      </c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4">
        <f t="shared" ref="DG49:DL49" si="55">ROUND(DT49,2)</f>
        <v>290766.42</v>
      </c>
      <c r="DH49" s="4">
        <f t="shared" si="55"/>
        <v>272556.23</v>
      </c>
      <c r="DI49" s="4">
        <f t="shared" si="55"/>
        <v>4434.22</v>
      </c>
      <c r="DJ49" s="4">
        <f t="shared" si="55"/>
        <v>951.27</v>
      </c>
      <c r="DK49" s="4">
        <f t="shared" si="55"/>
        <v>13775.97</v>
      </c>
      <c r="DL49" s="4">
        <f t="shared" si="55"/>
        <v>0</v>
      </c>
      <c r="DM49" s="4">
        <f>DZ49</f>
        <v>71.052000000000007</v>
      </c>
      <c r="DN49" s="4">
        <f>EA49</f>
        <v>4.2275999999999998</v>
      </c>
      <c r="DO49" s="4">
        <f>ROUND(EB49,2)</f>
        <v>0</v>
      </c>
      <c r="DP49" s="4">
        <f>ROUND(EC49,2)</f>
        <v>10276.459999999999</v>
      </c>
      <c r="DQ49" s="4">
        <f>ROUND(ED49,2)</f>
        <v>6386.93</v>
      </c>
      <c r="DR49" s="4"/>
      <c r="DS49" s="4"/>
      <c r="DT49" s="4">
        <f>ROUND(SUMIF(AA24:AA47,"=34686910",O24:O47),2)</f>
        <v>290766.42</v>
      </c>
      <c r="DU49" s="4">
        <f>ROUND(SUMIF(AA24:AA47,"=34686910",P24:P47),2)</f>
        <v>272556.23</v>
      </c>
      <c r="DV49" s="4">
        <f>ROUND(SUMIF(AA24:AA47,"=34686910",Q24:Q47),2)</f>
        <v>4434.22</v>
      </c>
      <c r="DW49" s="4">
        <f>ROUND(SUMIF(AA24:AA47,"=34686910",R24:R47),2)</f>
        <v>951.27</v>
      </c>
      <c r="DX49" s="4">
        <f>ROUND(SUMIF(AA24:AA47,"=34686910",S24:S47),2)</f>
        <v>13775.97</v>
      </c>
      <c r="DY49" s="4">
        <f>ROUND(SUMIF(AA24:AA47,"=34686910",T24:T47),2)</f>
        <v>0</v>
      </c>
      <c r="DZ49" s="4">
        <f>SUMIF(AA24:AA47,"=34686910",U24:U47)</f>
        <v>71.052000000000007</v>
      </c>
      <c r="EA49" s="4">
        <f>SUMIF(AA24:AA47,"=34686910",V24:V47)</f>
        <v>4.2275999999999998</v>
      </c>
      <c r="EB49" s="4">
        <f>ROUND(SUMIF(AA24:AA47,"=34686910",W24:W47),2)</f>
        <v>0</v>
      </c>
      <c r="EC49" s="4">
        <f>ROUND(SUMIF(AA24:AA47,"=34686910",X24:X47),2)</f>
        <v>10276.459999999999</v>
      </c>
      <c r="ED49" s="4">
        <f>ROUND(SUMIF(AA24:AA47,"=34686910",Y24:Y47),2)</f>
        <v>6386.93</v>
      </c>
      <c r="EE49" s="4"/>
      <c r="EF49" s="4"/>
      <c r="EG49" s="4">
        <f t="shared" ref="EG49:EU49" si="56">ROUND(FP49,2)</f>
        <v>0</v>
      </c>
      <c r="EH49" s="4">
        <f t="shared" si="56"/>
        <v>0</v>
      </c>
      <c r="EI49" s="4">
        <f t="shared" si="56"/>
        <v>0</v>
      </c>
      <c r="EJ49" s="4">
        <f t="shared" si="56"/>
        <v>307429.81</v>
      </c>
      <c r="EK49" s="4">
        <f t="shared" si="56"/>
        <v>272556.23</v>
      </c>
      <c r="EL49" s="4">
        <f t="shared" si="56"/>
        <v>22987.61</v>
      </c>
      <c r="EM49" s="4">
        <f t="shared" si="56"/>
        <v>11885.97</v>
      </c>
      <c r="EN49" s="4">
        <f t="shared" si="56"/>
        <v>272556.23</v>
      </c>
      <c r="EO49" s="4">
        <f t="shared" si="56"/>
        <v>272556.23</v>
      </c>
      <c r="EP49" s="4">
        <f t="shared" si="56"/>
        <v>0</v>
      </c>
      <c r="EQ49" s="4">
        <f t="shared" si="56"/>
        <v>272556.23</v>
      </c>
      <c r="ER49" s="4">
        <f t="shared" si="56"/>
        <v>0</v>
      </c>
      <c r="ES49" s="4">
        <f t="shared" si="56"/>
        <v>0</v>
      </c>
      <c r="ET49" s="4">
        <f t="shared" si="56"/>
        <v>0</v>
      </c>
      <c r="EU49" s="4">
        <f t="shared" si="56"/>
        <v>0</v>
      </c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>
        <f>ROUND(SUMIF(AA24:AA47,"=34686910",FQ24:FQ47),2)</f>
        <v>0</v>
      </c>
      <c r="FQ49" s="4">
        <f>ROUND(SUMIF(AA24:AA47,"=34686910",FR24:FR47),2)</f>
        <v>0</v>
      </c>
      <c r="FR49" s="4">
        <f>ROUND(SUMIF(AA24:AA47,"=34686910",GL24:GL47),2)</f>
        <v>0</v>
      </c>
      <c r="FS49" s="4">
        <f>ROUND(SUMIF(AA24:AA47,"=34686910",GM24:GM47),2)</f>
        <v>307429.81</v>
      </c>
      <c r="FT49" s="4">
        <f>ROUND(SUMIF(AA24:AA47,"=34686910",GN24:GN47),2)</f>
        <v>272556.23</v>
      </c>
      <c r="FU49" s="4">
        <f>ROUND(SUMIF(AA24:AA47,"=34686910",GO24:GO47),2)</f>
        <v>22987.61</v>
      </c>
      <c r="FV49" s="4">
        <f>ROUND(SUMIF(AA24:AA47,"=34686910",GP24:GP47),2)</f>
        <v>11885.97</v>
      </c>
      <c r="FW49" s="4">
        <f>DU49-FP49</f>
        <v>272556.23</v>
      </c>
      <c r="FX49" s="4">
        <f>DU49-FQ49</f>
        <v>272556.23</v>
      </c>
      <c r="FY49" s="4">
        <f>FP49-FR49</f>
        <v>0</v>
      </c>
      <c r="FZ49" s="4">
        <f>DU49-FP49-FQ49+FR49</f>
        <v>272556.23</v>
      </c>
      <c r="GA49" s="4">
        <f>FQ49-FR49</f>
        <v>0</v>
      </c>
      <c r="GB49" s="4">
        <f>ROUND(SUMIF(AA24:AA47,"=34686910",GX24:GX47),2)</f>
        <v>0</v>
      </c>
      <c r="GC49" s="4">
        <f>ROUND(SUMIF(AA24:AA47,"=34686910",GY24:GY47),2)</f>
        <v>0</v>
      </c>
      <c r="GD49" s="4">
        <f>ROUND(SUMIF(AA24:AA47,"=34686910",GZ24:GZ47),2)</f>
        <v>0</v>
      </c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>
        <v>0</v>
      </c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201</v>
      </c>
      <c r="F51" s="5">
        <f>ROUND(Source!O49,O51)</f>
        <v>37448.379999999997</v>
      </c>
      <c r="G51" s="5" t="s">
        <v>72</v>
      </c>
      <c r="H51" s="5" t="s">
        <v>73</v>
      </c>
      <c r="I51" s="5"/>
      <c r="J51" s="5"/>
      <c r="K51" s="5">
        <v>201</v>
      </c>
      <c r="L51" s="5">
        <v>1</v>
      </c>
      <c r="M51" s="5">
        <v>3</v>
      </c>
      <c r="N51" s="5" t="s">
        <v>3</v>
      </c>
      <c r="O51" s="5">
        <v>2</v>
      </c>
      <c r="P51" s="5">
        <f>ROUND(Source!DG49,O51)</f>
        <v>290766.42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202</v>
      </c>
      <c r="F52" s="5">
        <f>ROUND(Source!P49,O52)</f>
        <v>36340.86</v>
      </c>
      <c r="G52" s="5" t="s">
        <v>74</v>
      </c>
      <c r="H52" s="5" t="s">
        <v>75</v>
      </c>
      <c r="I52" s="5"/>
      <c r="J52" s="5"/>
      <c r="K52" s="5">
        <v>202</v>
      </c>
      <c r="L52" s="5">
        <v>2</v>
      </c>
      <c r="M52" s="5">
        <v>3</v>
      </c>
      <c r="N52" s="5" t="s">
        <v>3</v>
      </c>
      <c r="O52" s="5">
        <v>2</v>
      </c>
      <c r="P52" s="5">
        <f>ROUND(Source!DH49,O52)</f>
        <v>272556.23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222</v>
      </c>
      <c r="F53" s="5">
        <f>ROUND(Source!AO49,O53)</f>
        <v>0</v>
      </c>
      <c r="G53" s="5" t="s">
        <v>76</v>
      </c>
      <c r="H53" s="5" t="s">
        <v>77</v>
      </c>
      <c r="I53" s="5"/>
      <c r="J53" s="5"/>
      <c r="K53" s="5">
        <v>222</v>
      </c>
      <c r="L53" s="5">
        <v>3</v>
      </c>
      <c r="M53" s="5">
        <v>3</v>
      </c>
      <c r="N53" s="5" t="s">
        <v>3</v>
      </c>
      <c r="O53" s="5">
        <v>2</v>
      </c>
      <c r="P53" s="5">
        <f>ROUND(Source!EG49,O53)</f>
        <v>0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225</v>
      </c>
      <c r="F54" s="5">
        <f>ROUND(Source!AV49,O54)</f>
        <v>36340.86</v>
      </c>
      <c r="G54" s="5" t="s">
        <v>78</v>
      </c>
      <c r="H54" s="5" t="s">
        <v>79</v>
      </c>
      <c r="I54" s="5"/>
      <c r="J54" s="5"/>
      <c r="K54" s="5">
        <v>225</v>
      </c>
      <c r="L54" s="5">
        <v>4</v>
      </c>
      <c r="M54" s="5">
        <v>3</v>
      </c>
      <c r="N54" s="5" t="s">
        <v>3</v>
      </c>
      <c r="O54" s="5">
        <v>2</v>
      </c>
      <c r="P54" s="5">
        <f>ROUND(Source!EN49,O54)</f>
        <v>272556.23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226</v>
      </c>
      <c r="F55" s="5">
        <f>ROUND(Source!AW49,O55)</f>
        <v>36340.86</v>
      </c>
      <c r="G55" s="5" t="s">
        <v>80</v>
      </c>
      <c r="H55" s="5" t="s">
        <v>81</v>
      </c>
      <c r="I55" s="5"/>
      <c r="J55" s="5"/>
      <c r="K55" s="5">
        <v>226</v>
      </c>
      <c r="L55" s="5">
        <v>5</v>
      </c>
      <c r="M55" s="5">
        <v>3</v>
      </c>
      <c r="N55" s="5" t="s">
        <v>3</v>
      </c>
      <c r="O55" s="5">
        <v>2</v>
      </c>
      <c r="P55" s="5">
        <f>ROUND(Source!EO49,O55)</f>
        <v>272556.23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227</v>
      </c>
      <c r="F56" s="5">
        <f>ROUND(Source!AX49,O56)</f>
        <v>0</v>
      </c>
      <c r="G56" s="5" t="s">
        <v>82</v>
      </c>
      <c r="H56" s="5" t="s">
        <v>83</v>
      </c>
      <c r="I56" s="5"/>
      <c r="J56" s="5"/>
      <c r="K56" s="5">
        <v>227</v>
      </c>
      <c r="L56" s="5">
        <v>6</v>
      </c>
      <c r="M56" s="5">
        <v>3</v>
      </c>
      <c r="N56" s="5" t="s">
        <v>3</v>
      </c>
      <c r="O56" s="5">
        <v>2</v>
      </c>
      <c r="P56" s="5">
        <f>ROUND(Source!EP49,O56)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228</v>
      </c>
      <c r="F57" s="5">
        <f>ROUND(Source!AY49,O57)</f>
        <v>36340.86</v>
      </c>
      <c r="G57" s="5" t="s">
        <v>84</v>
      </c>
      <c r="H57" s="5" t="s">
        <v>85</v>
      </c>
      <c r="I57" s="5"/>
      <c r="J57" s="5"/>
      <c r="K57" s="5">
        <v>228</v>
      </c>
      <c r="L57" s="5">
        <v>7</v>
      </c>
      <c r="M57" s="5">
        <v>3</v>
      </c>
      <c r="N57" s="5" t="s">
        <v>3</v>
      </c>
      <c r="O57" s="5">
        <v>2</v>
      </c>
      <c r="P57" s="5">
        <f>ROUND(Source!EQ49,O57)</f>
        <v>272556.23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216</v>
      </c>
      <c r="F58" s="5">
        <f>ROUND(Source!AP49,O58)</f>
        <v>0</v>
      </c>
      <c r="G58" s="5" t="s">
        <v>86</v>
      </c>
      <c r="H58" s="5" t="s">
        <v>87</v>
      </c>
      <c r="I58" s="5"/>
      <c r="J58" s="5"/>
      <c r="K58" s="5">
        <v>216</v>
      </c>
      <c r="L58" s="5">
        <v>8</v>
      </c>
      <c r="M58" s="5">
        <v>3</v>
      </c>
      <c r="N58" s="5" t="s">
        <v>3</v>
      </c>
      <c r="O58" s="5">
        <v>2</v>
      </c>
      <c r="P58" s="5">
        <f>ROUND(Source!EH49,O58)</f>
        <v>0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223</v>
      </c>
      <c r="F59" s="5">
        <f>ROUND(Source!AQ49,O59)</f>
        <v>0</v>
      </c>
      <c r="G59" s="5" t="s">
        <v>88</v>
      </c>
      <c r="H59" s="5" t="s">
        <v>89</v>
      </c>
      <c r="I59" s="5"/>
      <c r="J59" s="5"/>
      <c r="K59" s="5">
        <v>223</v>
      </c>
      <c r="L59" s="5">
        <v>9</v>
      </c>
      <c r="M59" s="5">
        <v>3</v>
      </c>
      <c r="N59" s="5" t="s">
        <v>3</v>
      </c>
      <c r="O59" s="5">
        <v>2</v>
      </c>
      <c r="P59" s="5">
        <f>ROUND(Source!EI49,O59)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229</v>
      </c>
      <c r="F60" s="5">
        <f>ROUND(Source!AZ49,O60)</f>
        <v>0</v>
      </c>
      <c r="G60" s="5" t="s">
        <v>90</v>
      </c>
      <c r="H60" s="5" t="s">
        <v>91</v>
      </c>
      <c r="I60" s="5"/>
      <c r="J60" s="5"/>
      <c r="K60" s="5">
        <v>229</v>
      </c>
      <c r="L60" s="5">
        <v>10</v>
      </c>
      <c r="M60" s="5">
        <v>3</v>
      </c>
      <c r="N60" s="5" t="s">
        <v>3</v>
      </c>
      <c r="O60" s="5">
        <v>2</v>
      </c>
      <c r="P60" s="5">
        <f>ROUND(Source!ER49,O60)</f>
        <v>0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203</v>
      </c>
      <c r="F61" s="5">
        <f>ROUND(Source!Q49,O61)</f>
        <v>354.74</v>
      </c>
      <c r="G61" s="5" t="s">
        <v>92</v>
      </c>
      <c r="H61" s="5" t="s">
        <v>93</v>
      </c>
      <c r="I61" s="5"/>
      <c r="J61" s="5"/>
      <c r="K61" s="5">
        <v>203</v>
      </c>
      <c r="L61" s="5">
        <v>11</v>
      </c>
      <c r="M61" s="5">
        <v>3</v>
      </c>
      <c r="N61" s="5" t="s">
        <v>3</v>
      </c>
      <c r="O61" s="5">
        <v>2</v>
      </c>
      <c r="P61" s="5">
        <f>ROUND(Source!DI49,O61)</f>
        <v>4434.22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231</v>
      </c>
      <c r="F62" s="5">
        <f>ROUND(Source!BB49,O62)</f>
        <v>0</v>
      </c>
      <c r="G62" s="5" t="s">
        <v>94</v>
      </c>
      <c r="H62" s="5" t="s">
        <v>95</v>
      </c>
      <c r="I62" s="5"/>
      <c r="J62" s="5"/>
      <c r="K62" s="5">
        <v>231</v>
      </c>
      <c r="L62" s="5">
        <v>12</v>
      </c>
      <c r="M62" s="5">
        <v>3</v>
      </c>
      <c r="N62" s="5" t="s">
        <v>3</v>
      </c>
      <c r="O62" s="5">
        <v>2</v>
      </c>
      <c r="P62" s="5">
        <f>ROUND(Source!ET49,O62)</f>
        <v>0</v>
      </c>
      <c r="Q62" s="5"/>
      <c r="R62" s="5"/>
      <c r="S62" s="5"/>
      <c r="T62" s="5"/>
      <c r="U62" s="5"/>
      <c r="V62" s="5"/>
      <c r="W62" s="5"/>
    </row>
    <row r="63" spans="1:206" x14ac:dyDescent="0.2">
      <c r="A63" s="5">
        <v>50</v>
      </c>
      <c r="B63" s="5">
        <v>0</v>
      </c>
      <c r="C63" s="5">
        <v>0</v>
      </c>
      <c r="D63" s="5">
        <v>1</v>
      </c>
      <c r="E63" s="5">
        <v>204</v>
      </c>
      <c r="F63" s="5">
        <f>ROUND(Source!R49,O63)</f>
        <v>51.98</v>
      </c>
      <c r="G63" s="5" t="s">
        <v>96</v>
      </c>
      <c r="H63" s="5" t="s">
        <v>97</v>
      </c>
      <c r="I63" s="5"/>
      <c r="J63" s="5"/>
      <c r="K63" s="5">
        <v>204</v>
      </c>
      <c r="L63" s="5">
        <v>13</v>
      </c>
      <c r="M63" s="5">
        <v>3</v>
      </c>
      <c r="N63" s="5" t="s">
        <v>3</v>
      </c>
      <c r="O63" s="5">
        <v>2</v>
      </c>
      <c r="P63" s="5">
        <f>ROUND(Source!DJ49,O63)</f>
        <v>951.27</v>
      </c>
      <c r="Q63" s="5"/>
      <c r="R63" s="5"/>
      <c r="S63" s="5"/>
      <c r="T63" s="5"/>
      <c r="U63" s="5"/>
      <c r="V63" s="5"/>
      <c r="W63" s="5"/>
    </row>
    <row r="64" spans="1:206" x14ac:dyDescent="0.2">
      <c r="A64" s="5">
        <v>50</v>
      </c>
      <c r="B64" s="5">
        <v>0</v>
      </c>
      <c r="C64" s="5">
        <v>0</v>
      </c>
      <c r="D64" s="5">
        <v>1</v>
      </c>
      <c r="E64" s="5">
        <v>205</v>
      </c>
      <c r="F64" s="5">
        <f>ROUND(Source!S49,O64)</f>
        <v>752.78</v>
      </c>
      <c r="G64" s="5" t="s">
        <v>98</v>
      </c>
      <c r="H64" s="5" t="s">
        <v>99</v>
      </c>
      <c r="I64" s="5"/>
      <c r="J64" s="5"/>
      <c r="K64" s="5">
        <v>205</v>
      </c>
      <c r="L64" s="5">
        <v>14</v>
      </c>
      <c r="M64" s="5">
        <v>3</v>
      </c>
      <c r="N64" s="5" t="s">
        <v>3</v>
      </c>
      <c r="O64" s="5">
        <v>2</v>
      </c>
      <c r="P64" s="5">
        <f>ROUND(Source!DK49,O64)</f>
        <v>13775.97</v>
      </c>
      <c r="Q64" s="5"/>
      <c r="R64" s="5"/>
      <c r="S64" s="5"/>
      <c r="T64" s="5"/>
      <c r="U64" s="5"/>
      <c r="V64" s="5"/>
      <c r="W64" s="5"/>
    </row>
    <row r="65" spans="1:206" x14ac:dyDescent="0.2">
      <c r="A65" s="5">
        <v>50</v>
      </c>
      <c r="B65" s="5">
        <v>0</v>
      </c>
      <c r="C65" s="5">
        <v>0</v>
      </c>
      <c r="D65" s="5">
        <v>1</v>
      </c>
      <c r="E65" s="5">
        <v>232</v>
      </c>
      <c r="F65" s="5">
        <f>ROUND(Source!BC49,O65)</f>
        <v>0</v>
      </c>
      <c r="G65" s="5" t="s">
        <v>100</v>
      </c>
      <c r="H65" s="5" t="s">
        <v>101</v>
      </c>
      <c r="I65" s="5"/>
      <c r="J65" s="5"/>
      <c r="K65" s="5">
        <v>232</v>
      </c>
      <c r="L65" s="5">
        <v>15</v>
      </c>
      <c r="M65" s="5">
        <v>3</v>
      </c>
      <c r="N65" s="5" t="s">
        <v>3</v>
      </c>
      <c r="O65" s="5">
        <v>2</v>
      </c>
      <c r="P65" s="5">
        <f>ROUND(Source!EU49,O65)</f>
        <v>0</v>
      </c>
      <c r="Q65" s="5"/>
      <c r="R65" s="5"/>
      <c r="S65" s="5"/>
      <c r="T65" s="5"/>
      <c r="U65" s="5"/>
      <c r="V65" s="5"/>
      <c r="W65" s="5"/>
    </row>
    <row r="66" spans="1:206" x14ac:dyDescent="0.2">
      <c r="A66" s="5">
        <v>50</v>
      </c>
      <c r="B66" s="5">
        <v>0</v>
      </c>
      <c r="C66" s="5">
        <v>0</v>
      </c>
      <c r="D66" s="5">
        <v>1</v>
      </c>
      <c r="E66" s="5">
        <v>214</v>
      </c>
      <c r="F66" s="5">
        <f>ROUND(Source!AS49,O66)</f>
        <v>36340.83</v>
      </c>
      <c r="G66" s="5" t="s">
        <v>102</v>
      </c>
      <c r="H66" s="5" t="s">
        <v>103</v>
      </c>
      <c r="I66" s="5"/>
      <c r="J66" s="5"/>
      <c r="K66" s="5">
        <v>214</v>
      </c>
      <c r="L66" s="5">
        <v>16</v>
      </c>
      <c r="M66" s="5">
        <v>3</v>
      </c>
      <c r="N66" s="5" t="s">
        <v>3</v>
      </c>
      <c r="O66" s="5">
        <v>2</v>
      </c>
      <c r="P66" s="5">
        <f>ROUND(Source!EK49,O66)</f>
        <v>272556.23</v>
      </c>
      <c r="Q66" s="5"/>
      <c r="R66" s="5"/>
      <c r="S66" s="5"/>
      <c r="T66" s="5"/>
      <c r="U66" s="5"/>
      <c r="V66" s="5"/>
      <c r="W66" s="5"/>
    </row>
    <row r="67" spans="1:206" x14ac:dyDescent="0.2">
      <c r="A67" s="5">
        <v>50</v>
      </c>
      <c r="B67" s="5">
        <v>0</v>
      </c>
      <c r="C67" s="5">
        <v>0</v>
      </c>
      <c r="D67" s="5">
        <v>1</v>
      </c>
      <c r="E67" s="5">
        <v>215</v>
      </c>
      <c r="F67" s="5">
        <f>ROUND(Source!AT49,O67)</f>
        <v>1492.11</v>
      </c>
      <c r="G67" s="5" t="s">
        <v>104</v>
      </c>
      <c r="H67" s="5" t="s">
        <v>105</v>
      </c>
      <c r="I67" s="5"/>
      <c r="J67" s="5"/>
      <c r="K67" s="5">
        <v>215</v>
      </c>
      <c r="L67" s="5">
        <v>17</v>
      </c>
      <c r="M67" s="5">
        <v>3</v>
      </c>
      <c r="N67" s="5" t="s">
        <v>3</v>
      </c>
      <c r="O67" s="5">
        <v>2</v>
      </c>
      <c r="P67" s="5">
        <f>ROUND(Source!EL49,O67)</f>
        <v>22987.61</v>
      </c>
      <c r="Q67" s="5"/>
      <c r="R67" s="5"/>
      <c r="S67" s="5"/>
      <c r="T67" s="5"/>
      <c r="U67" s="5"/>
      <c r="V67" s="5"/>
      <c r="W67" s="5"/>
    </row>
    <row r="68" spans="1:206" x14ac:dyDescent="0.2">
      <c r="A68" s="5">
        <v>50</v>
      </c>
      <c r="B68" s="5">
        <v>0</v>
      </c>
      <c r="C68" s="5">
        <v>0</v>
      </c>
      <c r="D68" s="5">
        <v>1</v>
      </c>
      <c r="E68" s="5">
        <v>217</v>
      </c>
      <c r="F68" s="5">
        <f>ROUND(Source!AU49,O68)</f>
        <v>712.03</v>
      </c>
      <c r="G68" s="5" t="s">
        <v>106</v>
      </c>
      <c r="H68" s="5" t="s">
        <v>107</v>
      </c>
      <c r="I68" s="5"/>
      <c r="J68" s="5"/>
      <c r="K68" s="5">
        <v>217</v>
      </c>
      <c r="L68" s="5">
        <v>18</v>
      </c>
      <c r="M68" s="5">
        <v>3</v>
      </c>
      <c r="N68" s="5" t="s">
        <v>3</v>
      </c>
      <c r="O68" s="5">
        <v>2</v>
      </c>
      <c r="P68" s="5">
        <f>ROUND(Source!EM49,O68)</f>
        <v>11885.97</v>
      </c>
      <c r="Q68" s="5"/>
      <c r="R68" s="5"/>
      <c r="S68" s="5"/>
      <c r="T68" s="5"/>
      <c r="U68" s="5"/>
      <c r="V68" s="5"/>
      <c r="W68" s="5"/>
    </row>
    <row r="69" spans="1:206" x14ac:dyDescent="0.2">
      <c r="A69" s="5">
        <v>50</v>
      </c>
      <c r="B69" s="5">
        <v>0</v>
      </c>
      <c r="C69" s="5">
        <v>0</v>
      </c>
      <c r="D69" s="5">
        <v>1</v>
      </c>
      <c r="E69" s="5">
        <v>230</v>
      </c>
      <c r="F69" s="5">
        <f>ROUND(Source!BA49,O69)</f>
        <v>0</v>
      </c>
      <c r="G69" s="5" t="s">
        <v>108</v>
      </c>
      <c r="H69" s="5" t="s">
        <v>109</v>
      </c>
      <c r="I69" s="5"/>
      <c r="J69" s="5"/>
      <c r="K69" s="5">
        <v>230</v>
      </c>
      <c r="L69" s="5">
        <v>19</v>
      </c>
      <c r="M69" s="5">
        <v>3</v>
      </c>
      <c r="N69" s="5" t="s">
        <v>3</v>
      </c>
      <c r="O69" s="5">
        <v>2</v>
      </c>
      <c r="P69" s="5">
        <f>ROUND(Source!ES49,O69)</f>
        <v>0</v>
      </c>
      <c r="Q69" s="5"/>
      <c r="R69" s="5"/>
      <c r="S69" s="5"/>
      <c r="T69" s="5"/>
      <c r="U69" s="5"/>
      <c r="V69" s="5"/>
      <c r="W69" s="5"/>
    </row>
    <row r="70" spans="1:206" x14ac:dyDescent="0.2">
      <c r="A70" s="5">
        <v>50</v>
      </c>
      <c r="B70" s="5">
        <v>0</v>
      </c>
      <c r="C70" s="5">
        <v>0</v>
      </c>
      <c r="D70" s="5">
        <v>1</v>
      </c>
      <c r="E70" s="5">
        <v>206</v>
      </c>
      <c r="F70" s="5">
        <f>ROUND(Source!T49,O70)</f>
        <v>0</v>
      </c>
      <c r="G70" s="5" t="s">
        <v>110</v>
      </c>
      <c r="H70" s="5" t="s">
        <v>111</v>
      </c>
      <c r="I70" s="5"/>
      <c r="J70" s="5"/>
      <c r="K70" s="5">
        <v>206</v>
      </c>
      <c r="L70" s="5">
        <v>20</v>
      </c>
      <c r="M70" s="5">
        <v>3</v>
      </c>
      <c r="N70" s="5" t="s">
        <v>3</v>
      </c>
      <c r="O70" s="5">
        <v>2</v>
      </c>
      <c r="P70" s="5">
        <f>ROUND(Source!DL49,O70)</f>
        <v>0</v>
      </c>
      <c r="Q70" s="5"/>
      <c r="R70" s="5"/>
      <c r="S70" s="5"/>
      <c r="T70" s="5"/>
      <c r="U70" s="5"/>
      <c r="V70" s="5"/>
      <c r="W70" s="5"/>
    </row>
    <row r="71" spans="1:206" x14ac:dyDescent="0.2">
      <c r="A71" s="5">
        <v>50</v>
      </c>
      <c r="B71" s="5">
        <v>0</v>
      </c>
      <c r="C71" s="5">
        <v>0</v>
      </c>
      <c r="D71" s="5">
        <v>1</v>
      </c>
      <c r="E71" s="5">
        <v>207</v>
      </c>
      <c r="F71" s="5">
        <f>Source!U49</f>
        <v>71.052000000000007</v>
      </c>
      <c r="G71" s="5" t="s">
        <v>112</v>
      </c>
      <c r="H71" s="5" t="s">
        <v>113</v>
      </c>
      <c r="I71" s="5"/>
      <c r="J71" s="5"/>
      <c r="K71" s="5">
        <v>207</v>
      </c>
      <c r="L71" s="5">
        <v>21</v>
      </c>
      <c r="M71" s="5">
        <v>3</v>
      </c>
      <c r="N71" s="5" t="s">
        <v>3</v>
      </c>
      <c r="O71" s="5">
        <v>-1</v>
      </c>
      <c r="P71" s="5">
        <f>Source!DM49</f>
        <v>71.052000000000007</v>
      </c>
      <c r="Q71" s="5"/>
      <c r="R71" s="5"/>
      <c r="S71" s="5"/>
      <c r="T71" s="5"/>
      <c r="U71" s="5"/>
      <c r="V71" s="5"/>
      <c r="W71" s="5"/>
    </row>
    <row r="72" spans="1:206" x14ac:dyDescent="0.2">
      <c r="A72" s="5">
        <v>50</v>
      </c>
      <c r="B72" s="5">
        <v>0</v>
      </c>
      <c r="C72" s="5">
        <v>0</v>
      </c>
      <c r="D72" s="5">
        <v>1</v>
      </c>
      <c r="E72" s="5">
        <v>208</v>
      </c>
      <c r="F72" s="5">
        <f>Source!V49</f>
        <v>4.2275999999999998</v>
      </c>
      <c r="G72" s="5" t="s">
        <v>114</v>
      </c>
      <c r="H72" s="5" t="s">
        <v>115</v>
      </c>
      <c r="I72" s="5"/>
      <c r="J72" s="5"/>
      <c r="K72" s="5">
        <v>208</v>
      </c>
      <c r="L72" s="5">
        <v>22</v>
      </c>
      <c r="M72" s="5">
        <v>3</v>
      </c>
      <c r="N72" s="5" t="s">
        <v>3</v>
      </c>
      <c r="O72" s="5">
        <v>-1</v>
      </c>
      <c r="P72" s="5">
        <f>Source!DN49</f>
        <v>4.2275999999999998</v>
      </c>
      <c r="Q72" s="5"/>
      <c r="R72" s="5"/>
      <c r="S72" s="5"/>
      <c r="T72" s="5"/>
      <c r="U72" s="5"/>
      <c r="V72" s="5"/>
      <c r="W72" s="5"/>
    </row>
    <row r="73" spans="1:206" x14ac:dyDescent="0.2">
      <c r="A73" s="5">
        <v>50</v>
      </c>
      <c r="B73" s="5">
        <v>0</v>
      </c>
      <c r="C73" s="5">
        <v>0</v>
      </c>
      <c r="D73" s="5">
        <v>1</v>
      </c>
      <c r="E73" s="5">
        <v>209</v>
      </c>
      <c r="F73" s="5">
        <f>ROUND(Source!W49,O73)</f>
        <v>0</v>
      </c>
      <c r="G73" s="5" t="s">
        <v>116</v>
      </c>
      <c r="H73" s="5" t="s">
        <v>117</v>
      </c>
      <c r="I73" s="5"/>
      <c r="J73" s="5"/>
      <c r="K73" s="5">
        <v>209</v>
      </c>
      <c r="L73" s="5">
        <v>23</v>
      </c>
      <c r="M73" s="5">
        <v>3</v>
      </c>
      <c r="N73" s="5" t="s">
        <v>3</v>
      </c>
      <c r="O73" s="5">
        <v>2</v>
      </c>
      <c r="P73" s="5">
        <f>ROUND(Source!DO49,O73)</f>
        <v>0</v>
      </c>
      <c r="Q73" s="5"/>
      <c r="R73" s="5"/>
      <c r="S73" s="5"/>
      <c r="T73" s="5"/>
      <c r="U73" s="5"/>
      <c r="V73" s="5"/>
      <c r="W73" s="5"/>
    </row>
    <row r="74" spans="1:206" x14ac:dyDescent="0.2">
      <c r="A74" s="5">
        <v>50</v>
      </c>
      <c r="B74" s="5">
        <v>0</v>
      </c>
      <c r="C74" s="5">
        <v>0</v>
      </c>
      <c r="D74" s="5">
        <v>1</v>
      </c>
      <c r="E74" s="5">
        <v>210</v>
      </c>
      <c r="F74" s="5">
        <f>ROUND(Source!X49,O74)</f>
        <v>660.33</v>
      </c>
      <c r="G74" s="5" t="s">
        <v>118</v>
      </c>
      <c r="H74" s="5" t="s">
        <v>119</v>
      </c>
      <c r="I74" s="5"/>
      <c r="J74" s="5"/>
      <c r="K74" s="5">
        <v>210</v>
      </c>
      <c r="L74" s="5">
        <v>24</v>
      </c>
      <c r="M74" s="5">
        <v>3</v>
      </c>
      <c r="N74" s="5" t="s">
        <v>3</v>
      </c>
      <c r="O74" s="5">
        <v>2</v>
      </c>
      <c r="P74" s="5">
        <f>ROUND(Source!DP49,O74)</f>
        <v>10276.459999999999</v>
      </c>
      <c r="Q74" s="5"/>
      <c r="R74" s="5"/>
      <c r="S74" s="5"/>
      <c r="T74" s="5"/>
      <c r="U74" s="5"/>
      <c r="V74" s="5"/>
      <c r="W74" s="5"/>
    </row>
    <row r="75" spans="1:206" x14ac:dyDescent="0.2">
      <c r="A75" s="5">
        <v>50</v>
      </c>
      <c r="B75" s="5">
        <v>0</v>
      </c>
      <c r="C75" s="5">
        <v>0</v>
      </c>
      <c r="D75" s="5">
        <v>1</v>
      </c>
      <c r="E75" s="5">
        <v>211</v>
      </c>
      <c r="F75" s="5">
        <f>ROUND(Source!Y49,O75)</f>
        <v>436.26</v>
      </c>
      <c r="G75" s="5" t="s">
        <v>120</v>
      </c>
      <c r="H75" s="5" t="s">
        <v>121</v>
      </c>
      <c r="I75" s="5"/>
      <c r="J75" s="5"/>
      <c r="K75" s="5">
        <v>211</v>
      </c>
      <c r="L75" s="5">
        <v>25</v>
      </c>
      <c r="M75" s="5">
        <v>3</v>
      </c>
      <c r="N75" s="5" t="s">
        <v>3</v>
      </c>
      <c r="O75" s="5">
        <v>2</v>
      </c>
      <c r="P75" s="5">
        <f>ROUND(Source!DQ49,O75)</f>
        <v>6386.93</v>
      </c>
      <c r="Q75" s="5"/>
      <c r="R75" s="5"/>
      <c r="S75" s="5"/>
      <c r="T75" s="5"/>
      <c r="U75" s="5"/>
      <c r="V75" s="5"/>
      <c r="W75" s="5"/>
    </row>
    <row r="76" spans="1:206" x14ac:dyDescent="0.2">
      <c r="A76" s="5">
        <v>50</v>
      </c>
      <c r="B76" s="5">
        <v>0</v>
      </c>
      <c r="C76" s="5">
        <v>0</v>
      </c>
      <c r="D76" s="5">
        <v>1</v>
      </c>
      <c r="E76" s="5">
        <v>224</v>
      </c>
      <c r="F76" s="5">
        <f>ROUND(Source!AR49,O76)</f>
        <v>38544.97</v>
      </c>
      <c r="G76" s="5" t="s">
        <v>122</v>
      </c>
      <c r="H76" s="5" t="s">
        <v>123</v>
      </c>
      <c r="I76" s="5"/>
      <c r="J76" s="5"/>
      <c r="K76" s="5">
        <v>224</v>
      </c>
      <c r="L76" s="5">
        <v>26</v>
      </c>
      <c r="M76" s="5">
        <v>3</v>
      </c>
      <c r="N76" s="5" t="s">
        <v>3</v>
      </c>
      <c r="O76" s="5">
        <v>2</v>
      </c>
      <c r="P76" s="5">
        <f>ROUND(Source!EJ49,O76)</f>
        <v>307429.81</v>
      </c>
      <c r="Q76" s="5"/>
      <c r="R76" s="5"/>
      <c r="S76" s="5"/>
      <c r="T76" s="5"/>
      <c r="U76" s="5"/>
      <c r="V76" s="5"/>
      <c r="W76" s="5"/>
    </row>
    <row r="78" spans="1:206" x14ac:dyDescent="0.2">
      <c r="A78" s="3">
        <v>51</v>
      </c>
      <c r="B78" s="3">
        <f>B12</f>
        <v>141</v>
      </c>
      <c r="C78" s="3">
        <f>A12</f>
        <v>1</v>
      </c>
      <c r="D78" s="3">
        <f>ROW(A12)</f>
        <v>12</v>
      </c>
      <c r="E78" s="3"/>
      <c r="F78" s="3" t="str">
        <f>IF(F12&lt;&gt;"",F12,"")</f>
        <v/>
      </c>
      <c r="G78" s="3" t="str">
        <f>IF(G12&lt;&gt;"",G12,"")</f>
        <v>'Вакуумный выключатель'Техническое перевооружение ТП,РП. Замена вакуумного выключателя на КСО-393</v>
      </c>
      <c r="H78" s="3">
        <v>0</v>
      </c>
      <c r="I78" s="3"/>
      <c r="J78" s="3"/>
      <c r="K78" s="3"/>
      <c r="L78" s="3"/>
      <c r="M78" s="3"/>
      <c r="N78" s="3"/>
      <c r="O78" s="3">
        <f t="shared" ref="O78:T78" si="57">ROUND(O49,2)</f>
        <v>37448.379999999997</v>
      </c>
      <c r="P78" s="3">
        <f t="shared" si="57"/>
        <v>36340.86</v>
      </c>
      <c r="Q78" s="3">
        <f t="shared" si="57"/>
        <v>354.74</v>
      </c>
      <c r="R78" s="3">
        <f t="shared" si="57"/>
        <v>51.98</v>
      </c>
      <c r="S78" s="3">
        <f t="shared" si="57"/>
        <v>752.78</v>
      </c>
      <c r="T78" s="3">
        <f t="shared" si="57"/>
        <v>0</v>
      </c>
      <c r="U78" s="3">
        <f>U49</f>
        <v>71.052000000000007</v>
      </c>
      <c r="V78" s="3">
        <f>V49</f>
        <v>4.2275999999999998</v>
      </c>
      <c r="W78" s="3">
        <f>ROUND(W49,2)</f>
        <v>0</v>
      </c>
      <c r="X78" s="3">
        <f>ROUND(X49,2)</f>
        <v>660.33</v>
      </c>
      <c r="Y78" s="3">
        <f>ROUND(Y49,2)</f>
        <v>436.26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>
        <f t="shared" ref="AO78:BC78" si="58">ROUND(AO49,2)</f>
        <v>0</v>
      </c>
      <c r="AP78" s="3">
        <f t="shared" si="58"/>
        <v>0</v>
      </c>
      <c r="AQ78" s="3">
        <f t="shared" si="58"/>
        <v>0</v>
      </c>
      <c r="AR78" s="3">
        <f t="shared" si="58"/>
        <v>38544.97</v>
      </c>
      <c r="AS78" s="3">
        <f t="shared" si="58"/>
        <v>36340.83</v>
      </c>
      <c r="AT78" s="3">
        <f t="shared" si="58"/>
        <v>1492.11</v>
      </c>
      <c r="AU78" s="3">
        <f t="shared" si="58"/>
        <v>712.03</v>
      </c>
      <c r="AV78" s="3">
        <f t="shared" si="58"/>
        <v>36340.86</v>
      </c>
      <c r="AW78" s="3">
        <f t="shared" si="58"/>
        <v>36340.86</v>
      </c>
      <c r="AX78" s="3">
        <f t="shared" si="58"/>
        <v>0</v>
      </c>
      <c r="AY78" s="3">
        <f t="shared" si="58"/>
        <v>36340.86</v>
      </c>
      <c r="AZ78" s="3">
        <f t="shared" si="58"/>
        <v>0</v>
      </c>
      <c r="BA78" s="3">
        <f t="shared" si="58"/>
        <v>0</v>
      </c>
      <c r="BB78" s="3">
        <f t="shared" si="58"/>
        <v>0</v>
      </c>
      <c r="BC78" s="3">
        <f t="shared" si="58"/>
        <v>0</v>
      </c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4">
        <f t="shared" ref="DG78:DL78" si="59">ROUND(DG49,2)</f>
        <v>290766.42</v>
      </c>
      <c r="DH78" s="4">
        <f t="shared" si="59"/>
        <v>272556.23</v>
      </c>
      <c r="DI78" s="4">
        <f t="shared" si="59"/>
        <v>4434.22</v>
      </c>
      <c r="DJ78" s="4">
        <f t="shared" si="59"/>
        <v>951.27</v>
      </c>
      <c r="DK78" s="4">
        <f t="shared" si="59"/>
        <v>13775.97</v>
      </c>
      <c r="DL78" s="4">
        <f t="shared" si="59"/>
        <v>0</v>
      </c>
      <c r="DM78" s="4">
        <f>DM49</f>
        <v>71.052000000000007</v>
      </c>
      <c r="DN78" s="4">
        <f>DN49</f>
        <v>4.2275999999999998</v>
      </c>
      <c r="DO78" s="4">
        <f>ROUND(DO49,2)</f>
        <v>0</v>
      </c>
      <c r="DP78" s="4">
        <f>ROUND(DP49,2)</f>
        <v>10276.459999999999</v>
      </c>
      <c r="DQ78" s="4">
        <f>ROUND(DQ49,2)</f>
        <v>6386.93</v>
      </c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>
        <f t="shared" ref="EG78:EU78" si="60">ROUND(EG49,2)</f>
        <v>0</v>
      </c>
      <c r="EH78" s="4">
        <f t="shared" si="60"/>
        <v>0</v>
      </c>
      <c r="EI78" s="4">
        <f t="shared" si="60"/>
        <v>0</v>
      </c>
      <c r="EJ78" s="4">
        <f t="shared" si="60"/>
        <v>307429.81</v>
      </c>
      <c r="EK78" s="4">
        <f t="shared" si="60"/>
        <v>272556.23</v>
      </c>
      <c r="EL78" s="4">
        <f t="shared" si="60"/>
        <v>22987.61</v>
      </c>
      <c r="EM78" s="4">
        <f t="shared" si="60"/>
        <v>11885.97</v>
      </c>
      <c r="EN78" s="4">
        <f t="shared" si="60"/>
        <v>272556.23</v>
      </c>
      <c r="EO78" s="4">
        <f t="shared" si="60"/>
        <v>272556.23</v>
      </c>
      <c r="EP78" s="4">
        <f t="shared" si="60"/>
        <v>0</v>
      </c>
      <c r="EQ78" s="4">
        <f t="shared" si="60"/>
        <v>272556.23</v>
      </c>
      <c r="ER78" s="4">
        <f t="shared" si="60"/>
        <v>0</v>
      </c>
      <c r="ES78" s="4">
        <f t="shared" si="60"/>
        <v>0</v>
      </c>
      <c r="ET78" s="4">
        <f t="shared" si="60"/>
        <v>0</v>
      </c>
      <c r="EU78" s="4">
        <f t="shared" si="60"/>
        <v>0</v>
      </c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>
        <v>0</v>
      </c>
    </row>
    <row r="80" spans="1:206" x14ac:dyDescent="0.2">
      <c r="A80" s="5">
        <v>50</v>
      </c>
      <c r="B80" s="5">
        <v>0</v>
      </c>
      <c r="C80" s="5">
        <v>0</v>
      </c>
      <c r="D80" s="5">
        <v>1</v>
      </c>
      <c r="E80" s="5">
        <v>201</v>
      </c>
      <c r="F80" s="5">
        <f>ROUND(Source!O78,O80)</f>
        <v>37448.379999999997</v>
      </c>
      <c r="G80" s="5" t="s">
        <v>72</v>
      </c>
      <c r="H80" s="5" t="s">
        <v>73</v>
      </c>
      <c r="I80" s="5"/>
      <c r="J80" s="5"/>
      <c r="K80" s="5">
        <v>201</v>
      </c>
      <c r="L80" s="5">
        <v>1</v>
      </c>
      <c r="M80" s="5">
        <v>3</v>
      </c>
      <c r="N80" s="5" t="s">
        <v>3</v>
      </c>
      <c r="O80" s="5">
        <v>2</v>
      </c>
      <c r="P80" s="5">
        <f>ROUND(Source!DG78,O80)</f>
        <v>290766.42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202</v>
      </c>
      <c r="F81" s="5">
        <f>ROUND(Source!P78,O81)</f>
        <v>36340.86</v>
      </c>
      <c r="G81" s="5" t="s">
        <v>74</v>
      </c>
      <c r="H81" s="5" t="s">
        <v>75</v>
      </c>
      <c r="I81" s="5"/>
      <c r="J81" s="5"/>
      <c r="K81" s="5">
        <v>202</v>
      </c>
      <c r="L81" s="5">
        <v>2</v>
      </c>
      <c r="M81" s="5">
        <v>3</v>
      </c>
      <c r="N81" s="5" t="s">
        <v>3</v>
      </c>
      <c r="O81" s="5">
        <v>2</v>
      </c>
      <c r="P81" s="5">
        <f>ROUND(Source!DH78,O81)</f>
        <v>272556.23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222</v>
      </c>
      <c r="F82" s="5">
        <f>ROUND(Source!AO78,O82)</f>
        <v>0</v>
      </c>
      <c r="G82" s="5" t="s">
        <v>76</v>
      </c>
      <c r="H82" s="5" t="s">
        <v>77</v>
      </c>
      <c r="I82" s="5"/>
      <c r="J82" s="5"/>
      <c r="K82" s="5">
        <v>222</v>
      </c>
      <c r="L82" s="5">
        <v>3</v>
      </c>
      <c r="M82" s="5">
        <v>3</v>
      </c>
      <c r="N82" s="5" t="s">
        <v>3</v>
      </c>
      <c r="O82" s="5">
        <v>2</v>
      </c>
      <c r="P82" s="5">
        <f>ROUND(Source!EG78,O82)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225</v>
      </c>
      <c r="F83" s="5">
        <f>ROUND(Source!AV78,O83)</f>
        <v>36340.86</v>
      </c>
      <c r="G83" s="5" t="s">
        <v>78</v>
      </c>
      <c r="H83" s="5" t="s">
        <v>79</v>
      </c>
      <c r="I83" s="5"/>
      <c r="J83" s="5"/>
      <c r="K83" s="5">
        <v>225</v>
      </c>
      <c r="L83" s="5">
        <v>4</v>
      </c>
      <c r="M83" s="5">
        <v>3</v>
      </c>
      <c r="N83" s="5" t="s">
        <v>3</v>
      </c>
      <c r="O83" s="5">
        <v>2</v>
      </c>
      <c r="P83" s="5">
        <f>ROUND(Source!EN78,O83)</f>
        <v>272556.23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226</v>
      </c>
      <c r="F84" s="5">
        <f>ROUND(Source!AW78,O84)</f>
        <v>36340.86</v>
      </c>
      <c r="G84" s="5" t="s">
        <v>80</v>
      </c>
      <c r="H84" s="5" t="s">
        <v>81</v>
      </c>
      <c r="I84" s="5"/>
      <c r="J84" s="5"/>
      <c r="K84" s="5">
        <v>226</v>
      </c>
      <c r="L84" s="5">
        <v>5</v>
      </c>
      <c r="M84" s="5">
        <v>3</v>
      </c>
      <c r="N84" s="5" t="s">
        <v>3</v>
      </c>
      <c r="O84" s="5">
        <v>2</v>
      </c>
      <c r="P84" s="5">
        <f>ROUND(Source!EO78,O84)</f>
        <v>272556.23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227</v>
      </c>
      <c r="F85" s="5">
        <f>ROUND(Source!AX78,O85)</f>
        <v>0</v>
      </c>
      <c r="G85" s="5" t="s">
        <v>82</v>
      </c>
      <c r="H85" s="5" t="s">
        <v>83</v>
      </c>
      <c r="I85" s="5"/>
      <c r="J85" s="5"/>
      <c r="K85" s="5">
        <v>227</v>
      </c>
      <c r="L85" s="5">
        <v>6</v>
      </c>
      <c r="M85" s="5">
        <v>3</v>
      </c>
      <c r="N85" s="5" t="s">
        <v>3</v>
      </c>
      <c r="O85" s="5">
        <v>2</v>
      </c>
      <c r="P85" s="5">
        <f>ROUND(Source!EP78,O85)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228</v>
      </c>
      <c r="F86" s="5">
        <f>ROUND(Source!AY78,O86)</f>
        <v>36340.86</v>
      </c>
      <c r="G86" s="5" t="s">
        <v>84</v>
      </c>
      <c r="H86" s="5" t="s">
        <v>85</v>
      </c>
      <c r="I86" s="5"/>
      <c r="J86" s="5"/>
      <c r="K86" s="5">
        <v>228</v>
      </c>
      <c r="L86" s="5">
        <v>7</v>
      </c>
      <c r="M86" s="5">
        <v>3</v>
      </c>
      <c r="N86" s="5" t="s">
        <v>3</v>
      </c>
      <c r="O86" s="5">
        <v>2</v>
      </c>
      <c r="P86" s="5">
        <f>ROUND(Source!EQ78,O86)</f>
        <v>272556.23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216</v>
      </c>
      <c r="F87" s="5">
        <f>ROUND(Source!AP78,O87)</f>
        <v>0</v>
      </c>
      <c r="G87" s="5" t="s">
        <v>86</v>
      </c>
      <c r="H87" s="5" t="s">
        <v>87</v>
      </c>
      <c r="I87" s="5"/>
      <c r="J87" s="5"/>
      <c r="K87" s="5">
        <v>216</v>
      </c>
      <c r="L87" s="5">
        <v>8</v>
      </c>
      <c r="M87" s="5">
        <v>3</v>
      </c>
      <c r="N87" s="5" t="s">
        <v>3</v>
      </c>
      <c r="O87" s="5">
        <v>2</v>
      </c>
      <c r="P87" s="5">
        <f>ROUND(Source!EH78,O87)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223</v>
      </c>
      <c r="F88" s="5">
        <f>ROUND(Source!AQ78,O88)</f>
        <v>0</v>
      </c>
      <c r="G88" s="5" t="s">
        <v>88</v>
      </c>
      <c r="H88" s="5" t="s">
        <v>89</v>
      </c>
      <c r="I88" s="5"/>
      <c r="J88" s="5"/>
      <c r="K88" s="5">
        <v>223</v>
      </c>
      <c r="L88" s="5">
        <v>9</v>
      </c>
      <c r="M88" s="5">
        <v>3</v>
      </c>
      <c r="N88" s="5" t="s">
        <v>3</v>
      </c>
      <c r="O88" s="5">
        <v>2</v>
      </c>
      <c r="P88" s="5">
        <f>ROUND(Source!EI78,O88)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229</v>
      </c>
      <c r="F89" s="5">
        <f>ROUND(Source!AZ78,O89)</f>
        <v>0</v>
      </c>
      <c r="G89" s="5" t="s">
        <v>90</v>
      </c>
      <c r="H89" s="5" t="s">
        <v>91</v>
      </c>
      <c r="I89" s="5"/>
      <c r="J89" s="5"/>
      <c r="K89" s="5">
        <v>229</v>
      </c>
      <c r="L89" s="5">
        <v>10</v>
      </c>
      <c r="M89" s="5">
        <v>3</v>
      </c>
      <c r="N89" s="5" t="s">
        <v>3</v>
      </c>
      <c r="O89" s="5">
        <v>2</v>
      </c>
      <c r="P89" s="5">
        <f>ROUND(Source!ER78,O89)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203</v>
      </c>
      <c r="F90" s="5">
        <f>ROUND(Source!Q78,O90)</f>
        <v>354.74</v>
      </c>
      <c r="G90" s="5" t="s">
        <v>92</v>
      </c>
      <c r="H90" s="5" t="s">
        <v>93</v>
      </c>
      <c r="I90" s="5"/>
      <c r="J90" s="5"/>
      <c r="K90" s="5">
        <v>203</v>
      </c>
      <c r="L90" s="5">
        <v>11</v>
      </c>
      <c r="M90" s="5">
        <v>3</v>
      </c>
      <c r="N90" s="5" t="s">
        <v>3</v>
      </c>
      <c r="O90" s="5">
        <v>2</v>
      </c>
      <c r="P90" s="5">
        <f>ROUND(Source!DI78,O90)</f>
        <v>4434.22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231</v>
      </c>
      <c r="F91" s="5">
        <f>ROUND(Source!BB78,O91)</f>
        <v>0</v>
      </c>
      <c r="G91" s="5" t="s">
        <v>94</v>
      </c>
      <c r="H91" s="5" t="s">
        <v>95</v>
      </c>
      <c r="I91" s="5"/>
      <c r="J91" s="5"/>
      <c r="K91" s="5">
        <v>231</v>
      </c>
      <c r="L91" s="5">
        <v>12</v>
      </c>
      <c r="M91" s="5">
        <v>3</v>
      </c>
      <c r="N91" s="5" t="s">
        <v>3</v>
      </c>
      <c r="O91" s="5">
        <v>2</v>
      </c>
      <c r="P91" s="5">
        <f>ROUND(Source!ET78,O91)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204</v>
      </c>
      <c r="F92" s="5">
        <f>ROUND(Source!R78,O92)</f>
        <v>51.98</v>
      </c>
      <c r="G92" s="5" t="s">
        <v>96</v>
      </c>
      <c r="H92" s="5" t="s">
        <v>97</v>
      </c>
      <c r="I92" s="5"/>
      <c r="J92" s="5"/>
      <c r="K92" s="5">
        <v>204</v>
      </c>
      <c r="L92" s="5">
        <v>13</v>
      </c>
      <c r="M92" s="5">
        <v>3</v>
      </c>
      <c r="N92" s="5" t="s">
        <v>3</v>
      </c>
      <c r="O92" s="5">
        <v>2</v>
      </c>
      <c r="P92" s="5">
        <f>ROUND(Source!DJ78,O92)</f>
        <v>951.27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205</v>
      </c>
      <c r="F93" s="5">
        <f>ROUND(Source!S78,O93)</f>
        <v>752.78</v>
      </c>
      <c r="G93" s="5" t="s">
        <v>98</v>
      </c>
      <c r="H93" s="5" t="s">
        <v>99</v>
      </c>
      <c r="I93" s="5"/>
      <c r="J93" s="5"/>
      <c r="K93" s="5">
        <v>205</v>
      </c>
      <c r="L93" s="5">
        <v>14</v>
      </c>
      <c r="M93" s="5">
        <v>3</v>
      </c>
      <c r="N93" s="5" t="s">
        <v>3</v>
      </c>
      <c r="O93" s="5">
        <v>2</v>
      </c>
      <c r="P93" s="5">
        <f>ROUND(Source!DK78,O93)</f>
        <v>13775.97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232</v>
      </c>
      <c r="F94" s="5">
        <f>ROUND(Source!BC78,O94)</f>
        <v>0</v>
      </c>
      <c r="G94" s="5" t="s">
        <v>100</v>
      </c>
      <c r="H94" s="5" t="s">
        <v>101</v>
      </c>
      <c r="I94" s="5"/>
      <c r="J94" s="5"/>
      <c r="K94" s="5">
        <v>232</v>
      </c>
      <c r="L94" s="5">
        <v>15</v>
      </c>
      <c r="M94" s="5">
        <v>3</v>
      </c>
      <c r="N94" s="5" t="s">
        <v>3</v>
      </c>
      <c r="O94" s="5">
        <v>2</v>
      </c>
      <c r="P94" s="5">
        <f>ROUND(Source!EU78,O94)</f>
        <v>0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214</v>
      </c>
      <c r="F95" s="5">
        <f>ROUND(Source!AS78,O95)</f>
        <v>36340.83</v>
      </c>
      <c r="G95" s="5" t="s">
        <v>102</v>
      </c>
      <c r="H95" s="5" t="s">
        <v>103</v>
      </c>
      <c r="I95" s="5"/>
      <c r="J95" s="5"/>
      <c r="K95" s="5">
        <v>214</v>
      </c>
      <c r="L95" s="5">
        <v>16</v>
      </c>
      <c r="M95" s="5">
        <v>3</v>
      </c>
      <c r="N95" s="5" t="s">
        <v>3</v>
      </c>
      <c r="O95" s="5">
        <v>2</v>
      </c>
      <c r="P95" s="5">
        <f>ROUND(Source!EK78,O95)</f>
        <v>272556.23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215</v>
      </c>
      <c r="F96" s="5">
        <f>ROUND(Source!AT78,O96)</f>
        <v>1492.11</v>
      </c>
      <c r="G96" s="5" t="s">
        <v>104</v>
      </c>
      <c r="H96" s="5" t="s">
        <v>105</v>
      </c>
      <c r="I96" s="5"/>
      <c r="J96" s="5"/>
      <c r="K96" s="5">
        <v>215</v>
      </c>
      <c r="L96" s="5">
        <v>17</v>
      </c>
      <c r="M96" s="5">
        <v>3</v>
      </c>
      <c r="N96" s="5" t="s">
        <v>3</v>
      </c>
      <c r="O96" s="5">
        <v>2</v>
      </c>
      <c r="P96" s="5">
        <f>ROUND(Source!EL78,O96)</f>
        <v>22987.61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217</v>
      </c>
      <c r="F97" s="5">
        <f>ROUND(Source!AU78,O97)</f>
        <v>712.03</v>
      </c>
      <c r="G97" s="5" t="s">
        <v>106</v>
      </c>
      <c r="H97" s="5" t="s">
        <v>107</v>
      </c>
      <c r="I97" s="5"/>
      <c r="J97" s="5"/>
      <c r="K97" s="5">
        <v>217</v>
      </c>
      <c r="L97" s="5">
        <v>18</v>
      </c>
      <c r="M97" s="5">
        <v>3</v>
      </c>
      <c r="N97" s="5" t="s">
        <v>3</v>
      </c>
      <c r="O97" s="5">
        <v>2</v>
      </c>
      <c r="P97" s="5">
        <f>ROUND(Source!EM78,O97)</f>
        <v>11885.97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230</v>
      </c>
      <c r="F98" s="5">
        <f>ROUND(Source!BA78,O98)</f>
        <v>0</v>
      </c>
      <c r="G98" s="5" t="s">
        <v>108</v>
      </c>
      <c r="H98" s="5" t="s">
        <v>109</v>
      </c>
      <c r="I98" s="5"/>
      <c r="J98" s="5"/>
      <c r="K98" s="5">
        <v>230</v>
      </c>
      <c r="L98" s="5">
        <v>19</v>
      </c>
      <c r="M98" s="5">
        <v>3</v>
      </c>
      <c r="N98" s="5" t="s">
        <v>3</v>
      </c>
      <c r="O98" s="5">
        <v>2</v>
      </c>
      <c r="P98" s="5">
        <f>ROUND(Source!ES78,O98)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206</v>
      </c>
      <c r="F99" s="5">
        <f>ROUND(Source!T78,O99)</f>
        <v>0</v>
      </c>
      <c r="G99" s="5" t="s">
        <v>110</v>
      </c>
      <c r="H99" s="5" t="s">
        <v>111</v>
      </c>
      <c r="I99" s="5"/>
      <c r="J99" s="5"/>
      <c r="K99" s="5">
        <v>206</v>
      </c>
      <c r="L99" s="5">
        <v>20</v>
      </c>
      <c r="M99" s="5">
        <v>3</v>
      </c>
      <c r="N99" s="5" t="s">
        <v>3</v>
      </c>
      <c r="O99" s="5">
        <v>2</v>
      </c>
      <c r="P99" s="5">
        <f>ROUND(Source!DL78,O99)</f>
        <v>0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207</v>
      </c>
      <c r="F100" s="5">
        <f>Source!U78</f>
        <v>71.052000000000007</v>
      </c>
      <c r="G100" s="5" t="s">
        <v>112</v>
      </c>
      <c r="H100" s="5" t="s">
        <v>113</v>
      </c>
      <c r="I100" s="5"/>
      <c r="J100" s="5"/>
      <c r="K100" s="5">
        <v>207</v>
      </c>
      <c r="L100" s="5">
        <v>21</v>
      </c>
      <c r="M100" s="5">
        <v>3</v>
      </c>
      <c r="N100" s="5" t="s">
        <v>3</v>
      </c>
      <c r="O100" s="5">
        <v>-1</v>
      </c>
      <c r="P100" s="5">
        <f>Source!DM78</f>
        <v>71.052000000000007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208</v>
      </c>
      <c r="F101" s="5">
        <f>Source!V78</f>
        <v>4.2275999999999998</v>
      </c>
      <c r="G101" s="5" t="s">
        <v>114</v>
      </c>
      <c r="H101" s="5" t="s">
        <v>115</v>
      </c>
      <c r="I101" s="5"/>
      <c r="J101" s="5"/>
      <c r="K101" s="5">
        <v>208</v>
      </c>
      <c r="L101" s="5">
        <v>22</v>
      </c>
      <c r="M101" s="5">
        <v>3</v>
      </c>
      <c r="N101" s="5" t="s">
        <v>3</v>
      </c>
      <c r="O101" s="5">
        <v>-1</v>
      </c>
      <c r="P101" s="5">
        <f>Source!DN78</f>
        <v>4.2275999999999998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209</v>
      </c>
      <c r="F102" s="5">
        <f>ROUND(Source!W78,O102)</f>
        <v>0</v>
      </c>
      <c r="G102" s="5" t="s">
        <v>116</v>
      </c>
      <c r="H102" s="5" t="s">
        <v>117</v>
      </c>
      <c r="I102" s="5"/>
      <c r="J102" s="5"/>
      <c r="K102" s="5">
        <v>209</v>
      </c>
      <c r="L102" s="5">
        <v>23</v>
      </c>
      <c r="M102" s="5">
        <v>3</v>
      </c>
      <c r="N102" s="5" t="s">
        <v>3</v>
      </c>
      <c r="O102" s="5">
        <v>2</v>
      </c>
      <c r="P102" s="5">
        <f>ROUND(Source!DO78,O102)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210</v>
      </c>
      <c r="F103" s="5">
        <f>ROUND(Source!X78,O103)</f>
        <v>660.33</v>
      </c>
      <c r="G103" s="5" t="s">
        <v>118</v>
      </c>
      <c r="H103" s="5" t="s">
        <v>119</v>
      </c>
      <c r="I103" s="5"/>
      <c r="J103" s="5"/>
      <c r="K103" s="5">
        <v>210</v>
      </c>
      <c r="L103" s="5">
        <v>24</v>
      </c>
      <c r="M103" s="5">
        <v>3</v>
      </c>
      <c r="N103" s="5" t="s">
        <v>3</v>
      </c>
      <c r="O103" s="5">
        <v>2</v>
      </c>
      <c r="P103" s="5">
        <f>ROUND(Source!DP78,O103)</f>
        <v>10276.459999999999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211</v>
      </c>
      <c r="F104" s="5">
        <f>ROUND(Source!Y78,O104)</f>
        <v>436.26</v>
      </c>
      <c r="G104" s="5" t="s">
        <v>120</v>
      </c>
      <c r="H104" s="5" t="s">
        <v>121</v>
      </c>
      <c r="I104" s="5"/>
      <c r="J104" s="5"/>
      <c r="K104" s="5">
        <v>211</v>
      </c>
      <c r="L104" s="5">
        <v>25</v>
      </c>
      <c r="M104" s="5">
        <v>3</v>
      </c>
      <c r="N104" s="5" t="s">
        <v>3</v>
      </c>
      <c r="O104" s="5">
        <v>2</v>
      </c>
      <c r="P104" s="5">
        <f>ROUND(Source!DQ78,O104)</f>
        <v>6386.93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224</v>
      </c>
      <c r="F105" s="5">
        <f>ROUND(Source!AR78,O105)</f>
        <v>38544.97</v>
      </c>
      <c r="G105" s="5" t="s">
        <v>122</v>
      </c>
      <c r="H105" s="5" t="s">
        <v>123</v>
      </c>
      <c r="I105" s="5"/>
      <c r="J105" s="5"/>
      <c r="K105" s="5">
        <v>224</v>
      </c>
      <c r="L105" s="5">
        <v>26</v>
      </c>
      <c r="M105" s="5">
        <v>3</v>
      </c>
      <c r="N105" s="5" t="s">
        <v>3</v>
      </c>
      <c r="O105" s="5">
        <v>2</v>
      </c>
      <c r="P105" s="5">
        <f>ROUND(Source!EJ78,O105)</f>
        <v>307429.81</v>
      </c>
      <c r="Q105" s="5"/>
      <c r="R105" s="5"/>
      <c r="S105" s="5"/>
      <c r="T105" s="5"/>
      <c r="U105" s="5"/>
      <c r="V105" s="5"/>
      <c r="W105" s="5"/>
    </row>
    <row r="108" spans="1:23" x14ac:dyDescent="0.2">
      <c r="A108">
        <v>70</v>
      </c>
      <c r="B108">
        <v>1</v>
      </c>
      <c r="D108">
        <v>1</v>
      </c>
      <c r="E108" t="s">
        <v>124</v>
      </c>
      <c r="F108" t="s">
        <v>125</v>
      </c>
      <c r="G108">
        <v>1</v>
      </c>
      <c r="H108">
        <v>0</v>
      </c>
      <c r="I108" t="s">
        <v>126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1</v>
      </c>
    </row>
    <row r="109" spans="1:23" x14ac:dyDescent="0.2">
      <c r="A109">
        <v>70</v>
      </c>
      <c r="B109">
        <v>1</v>
      </c>
      <c r="D109">
        <v>2</v>
      </c>
      <c r="E109" t="s">
        <v>127</v>
      </c>
      <c r="F109" t="s">
        <v>128</v>
      </c>
      <c r="G109">
        <v>0</v>
      </c>
      <c r="H109">
        <v>0</v>
      </c>
      <c r="I109" t="s">
        <v>126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0</v>
      </c>
    </row>
    <row r="110" spans="1:23" x14ac:dyDescent="0.2">
      <c r="A110">
        <v>70</v>
      </c>
      <c r="B110">
        <v>1</v>
      </c>
      <c r="D110">
        <v>3</v>
      </c>
      <c r="E110" t="s">
        <v>129</v>
      </c>
      <c r="F110" t="s">
        <v>130</v>
      </c>
      <c r="G110">
        <v>0</v>
      </c>
      <c r="H110">
        <v>0</v>
      </c>
      <c r="I110" t="s">
        <v>126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0</v>
      </c>
    </row>
    <row r="111" spans="1:23" x14ac:dyDescent="0.2">
      <c r="A111">
        <v>70</v>
      </c>
      <c r="B111">
        <v>1</v>
      </c>
      <c r="D111">
        <v>4</v>
      </c>
      <c r="E111" t="s">
        <v>131</v>
      </c>
      <c r="F111" t="s">
        <v>132</v>
      </c>
      <c r="G111">
        <v>0</v>
      </c>
      <c r="H111">
        <v>0</v>
      </c>
      <c r="I111" t="s">
        <v>126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</v>
      </c>
    </row>
    <row r="112" spans="1:23" x14ac:dyDescent="0.2">
      <c r="A112">
        <v>70</v>
      </c>
      <c r="B112">
        <v>1</v>
      </c>
      <c r="D112">
        <v>5</v>
      </c>
      <c r="E112" t="s">
        <v>133</v>
      </c>
      <c r="F112" t="s">
        <v>134</v>
      </c>
      <c r="G112">
        <v>0</v>
      </c>
      <c r="H112">
        <v>0</v>
      </c>
      <c r="I112" t="s">
        <v>126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0</v>
      </c>
    </row>
    <row r="113" spans="1:15" x14ac:dyDescent="0.2">
      <c r="A113">
        <v>70</v>
      </c>
      <c r="B113">
        <v>1</v>
      </c>
      <c r="D113">
        <v>6</v>
      </c>
      <c r="E113" t="s">
        <v>135</v>
      </c>
      <c r="F113" t="s">
        <v>136</v>
      </c>
      <c r="G113">
        <v>0</v>
      </c>
      <c r="H113">
        <v>0</v>
      </c>
      <c r="I113" t="s">
        <v>126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7</v>
      </c>
      <c r="E114" t="s">
        <v>137</v>
      </c>
      <c r="F114" t="s">
        <v>138</v>
      </c>
      <c r="G114">
        <v>0</v>
      </c>
      <c r="H114">
        <v>0</v>
      </c>
      <c r="I114" t="s">
        <v>126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8</v>
      </c>
      <c r="E115" t="s">
        <v>139</v>
      </c>
      <c r="F115" t="s">
        <v>140</v>
      </c>
      <c r="G115">
        <v>0</v>
      </c>
      <c r="H115">
        <v>0</v>
      </c>
      <c r="I115" t="s">
        <v>126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9</v>
      </c>
      <c r="E116" t="s">
        <v>141</v>
      </c>
      <c r="F116" t="s">
        <v>142</v>
      </c>
      <c r="G116">
        <v>0</v>
      </c>
      <c r="H116">
        <v>0</v>
      </c>
      <c r="I116" t="s">
        <v>126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1</v>
      </c>
      <c r="E117" t="s">
        <v>143</v>
      </c>
      <c r="F117" t="s">
        <v>144</v>
      </c>
      <c r="G117">
        <v>1</v>
      </c>
      <c r="H117">
        <v>1</v>
      </c>
      <c r="I117" t="s">
        <v>126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</v>
      </c>
    </row>
    <row r="118" spans="1:15" x14ac:dyDescent="0.2">
      <c r="A118">
        <v>70</v>
      </c>
      <c r="B118">
        <v>1</v>
      </c>
      <c r="D118">
        <v>2</v>
      </c>
      <c r="E118" t="s">
        <v>145</v>
      </c>
      <c r="F118" t="s">
        <v>146</v>
      </c>
      <c r="G118">
        <v>1</v>
      </c>
      <c r="H118">
        <v>1</v>
      </c>
      <c r="I118" t="s">
        <v>126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3</v>
      </c>
      <c r="E119" t="s">
        <v>147</v>
      </c>
      <c r="F119" t="s">
        <v>148</v>
      </c>
      <c r="G119">
        <v>1</v>
      </c>
      <c r="H119">
        <v>0</v>
      </c>
      <c r="I119" t="s">
        <v>126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4</v>
      </c>
      <c r="E120" t="s">
        <v>149</v>
      </c>
      <c r="F120" t="s">
        <v>150</v>
      </c>
      <c r="G120">
        <v>1</v>
      </c>
      <c r="H120">
        <v>0</v>
      </c>
      <c r="I120" t="s">
        <v>126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5</v>
      </c>
      <c r="E121" t="s">
        <v>151</v>
      </c>
      <c r="F121" t="s">
        <v>152</v>
      </c>
      <c r="G121">
        <v>1</v>
      </c>
      <c r="H121">
        <v>0</v>
      </c>
      <c r="I121" t="s">
        <v>126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0.85</v>
      </c>
    </row>
    <row r="122" spans="1:15" x14ac:dyDescent="0.2">
      <c r="A122">
        <v>70</v>
      </c>
      <c r="B122">
        <v>1</v>
      </c>
      <c r="D122">
        <v>6</v>
      </c>
      <c r="E122" t="s">
        <v>153</v>
      </c>
      <c r="F122" t="s">
        <v>154</v>
      </c>
      <c r="G122">
        <v>1</v>
      </c>
      <c r="H122">
        <v>0</v>
      </c>
      <c r="I122" t="s">
        <v>126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0.8</v>
      </c>
    </row>
    <row r="123" spans="1:15" x14ac:dyDescent="0.2">
      <c r="A123">
        <v>70</v>
      </c>
      <c r="B123">
        <v>1</v>
      </c>
      <c r="D123">
        <v>7</v>
      </c>
      <c r="E123" t="s">
        <v>155</v>
      </c>
      <c r="F123" t="s">
        <v>156</v>
      </c>
      <c r="G123">
        <v>1</v>
      </c>
      <c r="H123">
        <v>0</v>
      </c>
      <c r="I123" t="s">
        <v>126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8</v>
      </c>
      <c r="E124" t="s">
        <v>157</v>
      </c>
      <c r="F124" t="s">
        <v>158</v>
      </c>
      <c r="G124">
        <v>1</v>
      </c>
      <c r="H124">
        <v>0.8</v>
      </c>
      <c r="I124" t="s">
        <v>126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9</v>
      </c>
      <c r="E125" t="s">
        <v>159</v>
      </c>
      <c r="F125" t="s">
        <v>160</v>
      </c>
      <c r="G125">
        <v>1</v>
      </c>
      <c r="H125">
        <v>0.85</v>
      </c>
      <c r="I125" t="s">
        <v>126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10</v>
      </c>
      <c r="E126" t="s">
        <v>161</v>
      </c>
      <c r="F126" t="s">
        <v>162</v>
      </c>
      <c r="G126">
        <v>1</v>
      </c>
      <c r="H126">
        <v>0</v>
      </c>
      <c r="I126" t="s">
        <v>126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11</v>
      </c>
      <c r="E127" t="s">
        <v>163</v>
      </c>
      <c r="F127" t="s">
        <v>164</v>
      </c>
      <c r="G127">
        <v>1</v>
      </c>
      <c r="H127">
        <v>0</v>
      </c>
      <c r="I127" t="s">
        <v>126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0.94</v>
      </c>
    </row>
    <row r="128" spans="1:15" x14ac:dyDescent="0.2">
      <c r="A128">
        <v>70</v>
      </c>
      <c r="B128">
        <v>1</v>
      </c>
      <c r="D128">
        <v>12</v>
      </c>
      <c r="E128" t="s">
        <v>165</v>
      </c>
      <c r="F128" t="s">
        <v>166</v>
      </c>
      <c r="G128">
        <v>1</v>
      </c>
      <c r="H128">
        <v>0</v>
      </c>
      <c r="I128" t="s">
        <v>126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0.9</v>
      </c>
    </row>
    <row r="129" spans="1:34" x14ac:dyDescent="0.2">
      <c r="A129">
        <v>70</v>
      </c>
      <c r="B129">
        <v>1</v>
      </c>
      <c r="D129">
        <v>13</v>
      </c>
      <c r="E129" t="s">
        <v>167</v>
      </c>
      <c r="F129" t="s">
        <v>168</v>
      </c>
      <c r="G129">
        <v>0.6</v>
      </c>
      <c r="H129">
        <v>0</v>
      </c>
      <c r="I129" t="s">
        <v>126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0.6</v>
      </c>
    </row>
    <row r="130" spans="1:34" x14ac:dyDescent="0.2">
      <c r="A130">
        <v>70</v>
      </c>
      <c r="B130">
        <v>1</v>
      </c>
      <c r="D130">
        <v>14</v>
      </c>
      <c r="E130" t="s">
        <v>169</v>
      </c>
      <c r="F130" t="s">
        <v>170</v>
      </c>
      <c r="G130">
        <v>1</v>
      </c>
      <c r="H130">
        <v>0</v>
      </c>
      <c r="I130" t="s">
        <v>126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34" x14ac:dyDescent="0.2">
      <c r="A131">
        <v>70</v>
      </c>
      <c r="B131">
        <v>1</v>
      </c>
      <c r="D131">
        <v>15</v>
      </c>
      <c r="E131" t="s">
        <v>171</v>
      </c>
      <c r="F131" t="s">
        <v>172</v>
      </c>
      <c r="G131">
        <v>1.2</v>
      </c>
      <c r="H131">
        <v>0</v>
      </c>
      <c r="I131" t="s">
        <v>126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1.2</v>
      </c>
    </row>
    <row r="132" spans="1:34" x14ac:dyDescent="0.2">
      <c r="A132">
        <v>70</v>
      </c>
      <c r="B132">
        <v>1</v>
      </c>
      <c r="D132">
        <v>16</v>
      </c>
      <c r="E132" t="s">
        <v>173</v>
      </c>
      <c r="F132" t="s">
        <v>174</v>
      </c>
      <c r="G132">
        <v>1</v>
      </c>
      <c r="H132">
        <v>0</v>
      </c>
      <c r="I132" t="s">
        <v>126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34" x14ac:dyDescent="0.2">
      <c r="A133">
        <v>70</v>
      </c>
      <c r="B133">
        <v>1</v>
      </c>
      <c r="D133">
        <v>17</v>
      </c>
      <c r="E133" t="s">
        <v>175</v>
      </c>
      <c r="F133" t="s">
        <v>176</v>
      </c>
      <c r="G133">
        <v>1</v>
      </c>
      <c r="H133">
        <v>0</v>
      </c>
      <c r="I133" t="s">
        <v>126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</v>
      </c>
    </row>
    <row r="134" spans="1:34" x14ac:dyDescent="0.2">
      <c r="A134">
        <v>70</v>
      </c>
      <c r="B134">
        <v>1</v>
      </c>
      <c r="D134">
        <v>18</v>
      </c>
      <c r="E134" t="s">
        <v>177</v>
      </c>
      <c r="F134" t="s">
        <v>178</v>
      </c>
      <c r="G134">
        <v>1</v>
      </c>
      <c r="H134">
        <v>0</v>
      </c>
      <c r="I134" t="s">
        <v>126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34" x14ac:dyDescent="0.2">
      <c r="A135">
        <v>70</v>
      </c>
      <c r="B135">
        <v>1</v>
      </c>
      <c r="D135">
        <v>19</v>
      </c>
      <c r="E135" t="s">
        <v>179</v>
      </c>
      <c r="F135" t="s">
        <v>176</v>
      </c>
      <c r="G135">
        <v>1</v>
      </c>
      <c r="H135">
        <v>0</v>
      </c>
      <c r="I135" t="s">
        <v>126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34" x14ac:dyDescent="0.2">
      <c r="A136">
        <v>70</v>
      </c>
      <c r="B136">
        <v>1</v>
      </c>
      <c r="D136">
        <v>20</v>
      </c>
      <c r="E136" t="s">
        <v>180</v>
      </c>
      <c r="F136" t="s">
        <v>178</v>
      </c>
      <c r="G136">
        <v>1</v>
      </c>
      <c r="H136">
        <v>0</v>
      </c>
      <c r="I136" t="s">
        <v>126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34" x14ac:dyDescent="0.2">
      <c r="A137">
        <v>70</v>
      </c>
      <c r="B137">
        <v>1</v>
      </c>
      <c r="D137">
        <v>21</v>
      </c>
      <c r="E137" t="s">
        <v>181</v>
      </c>
      <c r="F137" t="s">
        <v>182</v>
      </c>
      <c r="G137">
        <v>0</v>
      </c>
      <c r="H137">
        <v>0</v>
      </c>
      <c r="I137" t="s">
        <v>126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9" spans="1:34" x14ac:dyDescent="0.2">
      <c r="A139">
        <v>-1</v>
      </c>
    </row>
    <row r="141" spans="1:34" x14ac:dyDescent="0.2">
      <c r="A141" s="4">
        <v>75</v>
      </c>
      <c r="B141" s="4" t="s">
        <v>183</v>
      </c>
      <c r="C141" s="4">
        <v>2000</v>
      </c>
      <c r="D141" s="4">
        <v>0</v>
      </c>
      <c r="E141" s="4">
        <v>1</v>
      </c>
      <c r="F141" s="4">
        <v>0</v>
      </c>
      <c r="G141" s="4">
        <v>0</v>
      </c>
      <c r="H141" s="4">
        <v>1</v>
      </c>
      <c r="I141" s="4">
        <v>0</v>
      </c>
      <c r="J141" s="4">
        <v>4</v>
      </c>
      <c r="K141" s="4">
        <v>0</v>
      </c>
      <c r="L141" s="4">
        <v>0</v>
      </c>
      <c r="M141" s="4">
        <v>0</v>
      </c>
      <c r="N141" s="4">
        <v>34686909</v>
      </c>
      <c r="O141" s="4">
        <v>1</v>
      </c>
    </row>
    <row r="142" spans="1:34" x14ac:dyDescent="0.2">
      <c r="A142" s="4">
        <v>75</v>
      </c>
      <c r="B142" s="4" t="s">
        <v>184</v>
      </c>
      <c r="C142" s="4">
        <v>2018</v>
      </c>
      <c r="D142" s="4">
        <v>1</v>
      </c>
      <c r="E142" s="4">
        <v>0</v>
      </c>
      <c r="F142" s="4">
        <v>0</v>
      </c>
      <c r="G142" s="4">
        <v>0</v>
      </c>
      <c r="H142" s="4">
        <v>1</v>
      </c>
      <c r="I142" s="4">
        <v>0</v>
      </c>
      <c r="J142" s="4">
        <v>4</v>
      </c>
      <c r="K142" s="4">
        <v>0</v>
      </c>
      <c r="L142" s="4">
        <v>0</v>
      </c>
      <c r="M142" s="4">
        <v>1</v>
      </c>
      <c r="N142" s="4">
        <v>34686910</v>
      </c>
      <c r="O142" s="4">
        <v>2</v>
      </c>
    </row>
    <row r="143" spans="1:34" x14ac:dyDescent="0.2">
      <c r="A143" s="6">
        <v>3</v>
      </c>
      <c r="B143" s="6" t="s">
        <v>185</v>
      </c>
      <c r="C143" s="6">
        <v>12.5</v>
      </c>
      <c r="D143" s="6">
        <v>7.5</v>
      </c>
      <c r="E143" s="6">
        <v>12.5</v>
      </c>
      <c r="F143" s="6">
        <v>18.3</v>
      </c>
      <c r="G143" s="6">
        <v>18.3</v>
      </c>
      <c r="H143" s="6">
        <v>7.5</v>
      </c>
      <c r="I143" s="6">
        <v>18.3</v>
      </c>
      <c r="J143" s="6">
        <v>2</v>
      </c>
      <c r="K143" s="6">
        <v>18.3</v>
      </c>
      <c r="L143" s="6">
        <v>12.5</v>
      </c>
      <c r="M143" s="6">
        <v>12.5</v>
      </c>
      <c r="N143" s="6">
        <v>7.5</v>
      </c>
      <c r="O143" s="6">
        <v>7.5</v>
      </c>
      <c r="P143" s="6">
        <v>18.3</v>
      </c>
      <c r="Q143" s="6">
        <v>18.3</v>
      </c>
      <c r="R143" s="6">
        <v>12.5</v>
      </c>
      <c r="S143" s="6" t="s">
        <v>3</v>
      </c>
      <c r="T143" s="6" t="s">
        <v>3</v>
      </c>
      <c r="U143" s="6" t="s">
        <v>3</v>
      </c>
      <c r="V143" s="6" t="s">
        <v>3</v>
      </c>
      <c r="W143" s="6" t="s">
        <v>3</v>
      </c>
      <c r="X143" s="6" t="s">
        <v>3</v>
      </c>
      <c r="Y143" s="6" t="s">
        <v>3</v>
      </c>
      <c r="Z143" s="6" t="s">
        <v>3</v>
      </c>
      <c r="AA143" s="6" t="s">
        <v>3</v>
      </c>
      <c r="AB143" s="6" t="s">
        <v>3</v>
      </c>
      <c r="AC143" s="6" t="s">
        <v>3</v>
      </c>
      <c r="AD143" s="6" t="s">
        <v>3</v>
      </c>
      <c r="AE143" s="6" t="s">
        <v>3</v>
      </c>
      <c r="AF143" s="6" t="s">
        <v>3</v>
      </c>
      <c r="AG143" s="6" t="s">
        <v>3</v>
      </c>
      <c r="AH143" s="6" t="s">
        <v>3</v>
      </c>
    </row>
    <row r="147" spans="1:5" x14ac:dyDescent="0.2">
      <c r="A147">
        <v>65</v>
      </c>
      <c r="C147">
        <v>1</v>
      </c>
      <c r="D147">
        <v>0</v>
      </c>
      <c r="E14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186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34686909</v>
      </c>
      <c r="E14" s="1">
        <v>34686910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(Source!F66)/1000</f>
        <v>36.340830000000004</v>
      </c>
      <c r="F16" s="8">
        <f>(Source!F67)/1000</f>
        <v>1.4921099999999998</v>
      </c>
      <c r="G16" s="8">
        <f>(Source!F58)/1000</f>
        <v>0</v>
      </c>
      <c r="H16" s="8">
        <f>(Source!F68)/1000+(Source!F69)/1000</f>
        <v>0.71202999999999994</v>
      </c>
      <c r="I16" s="8">
        <f>E16+F16+G16+H16</f>
        <v>38.544969999999999</v>
      </c>
      <c r="J16" s="8">
        <f>(Source!F64)/1000</f>
        <v>0.75278</v>
      </c>
      <c r="T16" s="9">
        <f>(Source!P66)/1000</f>
        <v>272.55622999999997</v>
      </c>
      <c r="U16" s="9">
        <f>(Source!P67)/1000</f>
        <v>22.98761</v>
      </c>
      <c r="V16" s="9">
        <f>(Source!P58)/1000</f>
        <v>0</v>
      </c>
      <c r="W16" s="9">
        <f>(Source!P68)/1000+(Source!P69)/1000</f>
        <v>11.885969999999999</v>
      </c>
      <c r="X16" s="9">
        <f>T16+U16+V16+W16</f>
        <v>307.42980999999997</v>
      </c>
      <c r="Y16" s="9">
        <f>(Source!P64)/1000</f>
        <v>13.775969999999999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37448.379999999997</v>
      </c>
      <c r="AU16" s="8">
        <v>36340.86</v>
      </c>
      <c r="AV16" s="8">
        <v>0</v>
      </c>
      <c r="AW16" s="8">
        <v>0</v>
      </c>
      <c r="AX16" s="8">
        <v>0</v>
      </c>
      <c r="AY16" s="8">
        <v>354.74</v>
      </c>
      <c r="AZ16" s="8">
        <v>51.98</v>
      </c>
      <c r="BA16" s="8">
        <v>752.78</v>
      </c>
      <c r="BB16" s="8">
        <v>36340.83</v>
      </c>
      <c r="BC16" s="8">
        <v>1492.11</v>
      </c>
      <c r="BD16" s="8">
        <v>712.03</v>
      </c>
      <c r="BE16" s="8">
        <v>0</v>
      </c>
      <c r="BF16" s="8">
        <v>71.052000000000007</v>
      </c>
      <c r="BG16" s="8">
        <v>4.2275999999999998</v>
      </c>
      <c r="BH16" s="8">
        <v>0</v>
      </c>
      <c r="BI16" s="8">
        <v>660.33</v>
      </c>
      <c r="BJ16" s="8">
        <v>436.26</v>
      </c>
      <c r="BK16" s="8">
        <v>38544.97</v>
      </c>
      <c r="BR16" s="9">
        <v>290766.67</v>
      </c>
      <c r="BS16" s="9">
        <v>272556.48</v>
      </c>
      <c r="BT16" s="9">
        <v>0</v>
      </c>
      <c r="BU16" s="9">
        <v>0</v>
      </c>
      <c r="BV16" s="9">
        <v>0</v>
      </c>
      <c r="BW16" s="9">
        <v>4434.22</v>
      </c>
      <c r="BX16" s="9">
        <v>951.27</v>
      </c>
      <c r="BY16" s="9">
        <v>13775.97</v>
      </c>
      <c r="BZ16" s="9">
        <v>272556.23</v>
      </c>
      <c r="CA16" s="9">
        <v>22987.86</v>
      </c>
      <c r="CB16" s="9">
        <v>11885.97</v>
      </c>
      <c r="CC16" s="9">
        <v>0</v>
      </c>
      <c r="CD16" s="9">
        <v>71.052000000000007</v>
      </c>
      <c r="CE16" s="9">
        <v>4.2275999999999998</v>
      </c>
      <c r="CF16" s="9">
        <v>0</v>
      </c>
      <c r="CG16" s="9">
        <v>10276.459999999999</v>
      </c>
      <c r="CH16" s="9">
        <v>6386.93</v>
      </c>
      <c r="CI16" s="9">
        <v>307430.06</v>
      </c>
    </row>
    <row r="18" spans="1:40" x14ac:dyDescent="0.2">
      <c r="A18">
        <v>51</v>
      </c>
      <c r="E18" s="10">
        <f>SUMIF(A16:A17,3,E16:E17)</f>
        <v>36.340830000000004</v>
      </c>
      <c r="F18" s="10">
        <f>SUMIF(A16:A17,3,F16:F17)</f>
        <v>1.4921099999999998</v>
      </c>
      <c r="G18" s="10">
        <f>SUMIF(A16:A17,3,G16:G17)</f>
        <v>0</v>
      </c>
      <c r="H18" s="10">
        <f>SUMIF(A16:A17,3,H16:H17)</f>
        <v>0.71202999999999994</v>
      </c>
      <c r="I18" s="10">
        <f>SUMIF(A16:A17,3,I16:I17)</f>
        <v>38.544969999999999</v>
      </c>
      <c r="J18" s="10">
        <f>SUMIF(A16:A17,3,J16:J17)</f>
        <v>0.75278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272.55622999999997</v>
      </c>
      <c r="U18" s="3">
        <f>SUMIF(A16:A17,3,U16:U17)</f>
        <v>22.98761</v>
      </c>
      <c r="V18" s="3">
        <f>SUMIF(A16:A17,3,V16:V17)</f>
        <v>0</v>
      </c>
      <c r="W18" s="3">
        <f>SUMIF(A16:A17,3,W16:W17)</f>
        <v>11.885969999999999</v>
      </c>
      <c r="X18" s="3">
        <f>SUMIF(A16:A17,3,X16:X17)</f>
        <v>307.42980999999997</v>
      </c>
      <c r="Y18" s="3">
        <f>SUMIF(A16:A17,3,Y16:Y17)</f>
        <v>13.775969999999999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37448.379999999997</v>
      </c>
      <c r="G20" s="5" t="s">
        <v>72</v>
      </c>
      <c r="H20" s="5" t="s">
        <v>73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290766.67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36340.86</v>
      </c>
      <c r="G21" s="5" t="s">
        <v>74</v>
      </c>
      <c r="H21" s="5" t="s">
        <v>75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272556.48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76</v>
      </c>
      <c r="H22" s="5" t="s">
        <v>77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36340.86</v>
      </c>
      <c r="G23" s="5" t="s">
        <v>78</v>
      </c>
      <c r="H23" s="5" t="s">
        <v>79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272556.48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36340.86</v>
      </c>
      <c r="G24" s="5" t="s">
        <v>80</v>
      </c>
      <c r="H24" s="5" t="s">
        <v>81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272556.48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82</v>
      </c>
      <c r="H25" s="5" t="s">
        <v>83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36340.86</v>
      </c>
      <c r="G26" s="5" t="s">
        <v>84</v>
      </c>
      <c r="H26" s="5" t="s">
        <v>85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272556.48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86</v>
      </c>
      <c r="H27" s="5" t="s">
        <v>87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88</v>
      </c>
      <c r="H28" s="5" t="s">
        <v>89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90</v>
      </c>
      <c r="H29" s="5" t="s">
        <v>91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354.74</v>
      </c>
      <c r="G30" s="5" t="s">
        <v>92</v>
      </c>
      <c r="H30" s="5" t="s">
        <v>93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4434.22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94</v>
      </c>
      <c r="H31" s="5" t="s">
        <v>95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51.98</v>
      </c>
      <c r="G32" s="5" t="s">
        <v>96</v>
      </c>
      <c r="H32" s="5" t="s">
        <v>97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951.27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752.78</v>
      </c>
      <c r="G33" s="5" t="s">
        <v>98</v>
      </c>
      <c r="H33" s="5" t="s">
        <v>99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13775.97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100</v>
      </c>
      <c r="H34" s="5" t="s">
        <v>101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36340.83</v>
      </c>
      <c r="G35" s="5" t="s">
        <v>102</v>
      </c>
      <c r="H35" s="5" t="s">
        <v>103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272556.23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1492.11</v>
      </c>
      <c r="G36" s="5" t="s">
        <v>104</v>
      </c>
      <c r="H36" s="5" t="s">
        <v>105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22987.86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712.03</v>
      </c>
      <c r="G37" s="5" t="s">
        <v>106</v>
      </c>
      <c r="H37" s="5" t="s">
        <v>107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11885.97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108</v>
      </c>
      <c r="H38" s="5" t="s">
        <v>109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110</v>
      </c>
      <c r="H39" s="5" t="s">
        <v>111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71.052000000000007</v>
      </c>
      <c r="G40" s="5" t="s">
        <v>112</v>
      </c>
      <c r="H40" s="5" t="s">
        <v>113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71.052000000000007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4.2275999999999998</v>
      </c>
      <c r="G41" s="5" t="s">
        <v>114</v>
      </c>
      <c r="H41" s="5" t="s">
        <v>115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4.2275999999999998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116</v>
      </c>
      <c r="H42" s="5" t="s">
        <v>117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660.33</v>
      </c>
      <c r="G43" s="5" t="s">
        <v>118</v>
      </c>
      <c r="H43" s="5" t="s">
        <v>119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10276.459999999999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436.26</v>
      </c>
      <c r="G44" s="5" t="s">
        <v>120</v>
      </c>
      <c r="H44" s="5" t="s">
        <v>121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6386.93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38544.97</v>
      </c>
      <c r="G45" s="5" t="s">
        <v>122</v>
      </c>
      <c r="H45" s="5" t="s">
        <v>123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307430.06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34686909</v>
      </c>
      <c r="O50" s="4">
        <v>1</v>
      </c>
    </row>
    <row r="51" spans="1:34" x14ac:dyDescent="0.2">
      <c r="A51" s="4">
        <v>75</v>
      </c>
      <c r="B51" s="4" t="s">
        <v>184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34686910</v>
      </c>
      <c r="O51" s="4">
        <v>2</v>
      </c>
    </row>
    <row r="52" spans="1:34" x14ac:dyDescent="0.2">
      <c r="A52" s="6">
        <v>3</v>
      </c>
      <c r="B52" s="6" t="s">
        <v>185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34686909</v>
      </c>
      <c r="C1">
        <v>34686972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187</v>
      </c>
      <c r="J1" t="s">
        <v>3</v>
      </c>
      <c r="K1" t="s">
        <v>188</v>
      </c>
      <c r="L1">
        <v>1191</v>
      </c>
      <c r="N1">
        <v>1013</v>
      </c>
      <c r="O1" t="s">
        <v>189</v>
      </c>
      <c r="P1" t="s">
        <v>189</v>
      </c>
      <c r="Q1">
        <v>1</v>
      </c>
      <c r="W1">
        <v>0</v>
      </c>
      <c r="X1">
        <v>1069510174</v>
      </c>
      <c r="Y1">
        <v>23.5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23.5</v>
      </c>
      <c r="AU1" t="s">
        <v>3</v>
      </c>
      <c r="AV1">
        <v>1</v>
      </c>
      <c r="AW1">
        <v>2</v>
      </c>
      <c r="AX1">
        <v>34686977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23.5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34686909</v>
      </c>
      <c r="C2">
        <v>34686972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190</v>
      </c>
      <c r="J2" t="s">
        <v>3</v>
      </c>
      <c r="K2" t="s">
        <v>191</v>
      </c>
      <c r="L2">
        <v>1191</v>
      </c>
      <c r="N2">
        <v>1013</v>
      </c>
      <c r="O2" t="s">
        <v>189</v>
      </c>
      <c r="P2" t="s">
        <v>189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34686978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34686909</v>
      </c>
      <c r="C3">
        <v>34686972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192</v>
      </c>
      <c r="J3" t="s">
        <v>193</v>
      </c>
      <c r="K3" t="s">
        <v>194</v>
      </c>
      <c r="L3">
        <v>1368</v>
      </c>
      <c r="N3">
        <v>1011</v>
      </c>
      <c r="O3" t="s">
        <v>195</v>
      </c>
      <c r="P3" t="s">
        <v>195</v>
      </c>
      <c r="Q3">
        <v>1</v>
      </c>
      <c r="W3">
        <v>0</v>
      </c>
      <c r="X3">
        <v>-1718674368</v>
      </c>
      <c r="Y3">
        <v>0.44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0.44</v>
      </c>
      <c r="AU3" t="s">
        <v>3</v>
      </c>
      <c r="AV3">
        <v>0</v>
      </c>
      <c r="AW3">
        <v>2</v>
      </c>
      <c r="AX3">
        <v>34686979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0.44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34686909</v>
      </c>
      <c r="C4">
        <v>34686972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196</v>
      </c>
      <c r="J4" t="s">
        <v>197</v>
      </c>
      <c r="K4" t="s">
        <v>198</v>
      </c>
      <c r="L4">
        <v>1368</v>
      </c>
      <c r="N4">
        <v>1011</v>
      </c>
      <c r="O4" t="s">
        <v>195</v>
      </c>
      <c r="P4" t="s">
        <v>195</v>
      </c>
      <c r="Q4">
        <v>1</v>
      </c>
      <c r="W4">
        <v>0</v>
      </c>
      <c r="X4">
        <v>1372534845</v>
      </c>
      <c r="Y4">
        <v>0.44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0.44</v>
      </c>
      <c r="AU4" t="s">
        <v>3</v>
      </c>
      <c r="AV4">
        <v>0</v>
      </c>
      <c r="AW4">
        <v>2</v>
      </c>
      <c r="AX4">
        <v>34686980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34686910</v>
      </c>
      <c r="C5">
        <v>34686972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187</v>
      </c>
      <c r="J5" t="s">
        <v>3</v>
      </c>
      <c r="K5" t="s">
        <v>188</v>
      </c>
      <c r="L5">
        <v>1191</v>
      </c>
      <c r="N5">
        <v>1013</v>
      </c>
      <c r="O5" t="s">
        <v>189</v>
      </c>
      <c r="P5" t="s">
        <v>189</v>
      </c>
      <c r="Q5">
        <v>1</v>
      </c>
      <c r="W5">
        <v>0</v>
      </c>
      <c r="X5">
        <v>1069510174</v>
      </c>
      <c r="Y5">
        <v>23.5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23.5</v>
      </c>
      <c r="AU5" t="s">
        <v>3</v>
      </c>
      <c r="AV5">
        <v>1</v>
      </c>
      <c r="AW5">
        <v>2</v>
      </c>
      <c r="AX5">
        <v>34686977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23.5</v>
      </c>
      <c r="CY5">
        <f>AD5</f>
        <v>176.05</v>
      </c>
      <c r="CZ5">
        <f>AH5</f>
        <v>9.6199999999999992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34686910</v>
      </c>
      <c r="C6">
        <v>34686972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190</v>
      </c>
      <c r="J6" t="s">
        <v>3</v>
      </c>
      <c r="K6" t="s">
        <v>191</v>
      </c>
      <c r="L6">
        <v>1191</v>
      </c>
      <c r="N6">
        <v>1013</v>
      </c>
      <c r="O6" t="s">
        <v>189</v>
      </c>
      <c r="P6" t="s">
        <v>189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34686978</v>
      </c>
      <c r="AY6">
        <v>1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34686910</v>
      </c>
      <c r="C7">
        <v>34686972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192</v>
      </c>
      <c r="J7" t="s">
        <v>193</v>
      </c>
      <c r="K7" t="s">
        <v>194</v>
      </c>
      <c r="L7">
        <v>1368</v>
      </c>
      <c r="N7">
        <v>1011</v>
      </c>
      <c r="O7" t="s">
        <v>195</v>
      </c>
      <c r="P7" t="s">
        <v>195</v>
      </c>
      <c r="Q7">
        <v>1</v>
      </c>
      <c r="W7">
        <v>0</v>
      </c>
      <c r="X7">
        <v>-1718674368</v>
      </c>
      <c r="Y7">
        <v>0.44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0.44</v>
      </c>
      <c r="AU7" t="s">
        <v>3</v>
      </c>
      <c r="AV7">
        <v>0</v>
      </c>
      <c r="AW7">
        <v>2</v>
      </c>
      <c r="AX7">
        <v>34686979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0.44</v>
      </c>
      <c r="CY7">
        <f>AB7</f>
        <v>1399.88</v>
      </c>
      <c r="CZ7">
        <f>AF7</f>
        <v>111.99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34686910</v>
      </c>
      <c r="C8">
        <v>34686972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196</v>
      </c>
      <c r="J8" t="s">
        <v>197</v>
      </c>
      <c r="K8" t="s">
        <v>198</v>
      </c>
      <c r="L8">
        <v>1368</v>
      </c>
      <c r="N8">
        <v>1011</v>
      </c>
      <c r="O8" t="s">
        <v>195</v>
      </c>
      <c r="P8" t="s">
        <v>195</v>
      </c>
      <c r="Q8">
        <v>1</v>
      </c>
      <c r="W8">
        <v>0</v>
      </c>
      <c r="X8">
        <v>1372534845</v>
      </c>
      <c r="Y8">
        <v>0.44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0.44</v>
      </c>
      <c r="AU8" t="s">
        <v>3</v>
      </c>
      <c r="AV8">
        <v>0</v>
      </c>
      <c r="AW8">
        <v>2</v>
      </c>
      <c r="AX8">
        <v>34686980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34686909</v>
      </c>
      <c r="C9">
        <v>34686985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187</v>
      </c>
      <c r="J9" t="s">
        <v>3</v>
      </c>
      <c r="K9" t="s">
        <v>188</v>
      </c>
      <c r="L9">
        <v>1191</v>
      </c>
      <c r="N9">
        <v>1013</v>
      </c>
      <c r="O9" t="s">
        <v>189</v>
      </c>
      <c r="P9" t="s">
        <v>189</v>
      </c>
      <c r="Q9">
        <v>1</v>
      </c>
      <c r="W9">
        <v>0</v>
      </c>
      <c r="X9">
        <v>1069510174</v>
      </c>
      <c r="Y9">
        <v>2.2999999999999998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2.2999999999999998</v>
      </c>
      <c r="AU9" t="s">
        <v>3</v>
      </c>
      <c r="AV9">
        <v>1</v>
      </c>
      <c r="AW9">
        <v>2</v>
      </c>
      <c r="AX9">
        <v>34686992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13.799999999999999</v>
      </c>
      <c r="CY9">
        <f>AD9</f>
        <v>9.6199999999999992</v>
      </c>
      <c r="CZ9">
        <f>AH9</f>
        <v>9.6199999999999992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34686909</v>
      </c>
      <c r="C10">
        <v>34686985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190</v>
      </c>
      <c r="J10" t="s">
        <v>3</v>
      </c>
      <c r="K10" t="s">
        <v>191</v>
      </c>
      <c r="L10">
        <v>1191</v>
      </c>
      <c r="N10">
        <v>1013</v>
      </c>
      <c r="O10" t="s">
        <v>189</v>
      </c>
      <c r="P10" t="s">
        <v>189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34686993</v>
      </c>
      <c r="AY10">
        <v>1</v>
      </c>
      <c r="AZ10">
        <v>0</v>
      </c>
      <c r="BA10">
        <v>18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34686909</v>
      </c>
      <c r="C11">
        <v>34686985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192</v>
      </c>
      <c r="J11" t="s">
        <v>193</v>
      </c>
      <c r="K11" t="s">
        <v>194</v>
      </c>
      <c r="L11">
        <v>1368</v>
      </c>
      <c r="N11">
        <v>1011</v>
      </c>
      <c r="O11" t="s">
        <v>195</v>
      </c>
      <c r="P11" t="s">
        <v>195</v>
      </c>
      <c r="Q11">
        <v>1</v>
      </c>
      <c r="W11">
        <v>0</v>
      </c>
      <c r="X11">
        <v>-1718674368</v>
      </c>
      <c r="Y11">
        <v>0.33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0.33</v>
      </c>
      <c r="AU11" t="s">
        <v>3</v>
      </c>
      <c r="AV11">
        <v>0</v>
      </c>
      <c r="AW11">
        <v>2</v>
      </c>
      <c r="AX11">
        <v>34686994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1.98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34686909</v>
      </c>
      <c r="C12">
        <v>34686985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199</v>
      </c>
      <c r="J12" t="s">
        <v>200</v>
      </c>
      <c r="K12" t="s">
        <v>201</v>
      </c>
      <c r="L12">
        <v>1368</v>
      </c>
      <c r="N12">
        <v>1011</v>
      </c>
      <c r="O12" t="s">
        <v>195</v>
      </c>
      <c r="P12" t="s">
        <v>195</v>
      </c>
      <c r="Q12">
        <v>1</v>
      </c>
      <c r="W12">
        <v>0</v>
      </c>
      <c r="X12">
        <v>68519795</v>
      </c>
      <c r="Y12">
        <v>0.11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0.11</v>
      </c>
      <c r="AU12" t="s">
        <v>3</v>
      </c>
      <c r="AV12">
        <v>0</v>
      </c>
      <c r="AW12">
        <v>2</v>
      </c>
      <c r="AX12">
        <v>34686995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0.66</v>
      </c>
      <c r="CY12">
        <f>AB12</f>
        <v>29.6</v>
      </c>
      <c r="CZ12">
        <f>AF12</f>
        <v>29.6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34686909</v>
      </c>
      <c r="C13">
        <v>34686985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196</v>
      </c>
      <c r="J13" t="s">
        <v>197</v>
      </c>
      <c r="K13" t="s">
        <v>198</v>
      </c>
      <c r="L13">
        <v>1368</v>
      </c>
      <c r="N13">
        <v>1011</v>
      </c>
      <c r="O13" t="s">
        <v>195</v>
      </c>
      <c r="P13" t="s">
        <v>195</v>
      </c>
      <c r="Q13">
        <v>1</v>
      </c>
      <c r="W13">
        <v>0</v>
      </c>
      <c r="X13">
        <v>1372534845</v>
      </c>
      <c r="Y13">
        <v>0.03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0.03</v>
      </c>
      <c r="AU13" t="s">
        <v>3</v>
      </c>
      <c r="AV13">
        <v>0</v>
      </c>
      <c r="AW13">
        <v>2</v>
      </c>
      <c r="AX13">
        <v>34686996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34686909</v>
      </c>
      <c r="C14">
        <v>34686985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202</v>
      </c>
      <c r="J14" t="s">
        <v>203</v>
      </c>
      <c r="K14" t="s">
        <v>204</v>
      </c>
      <c r="L14">
        <v>1368</v>
      </c>
      <c r="N14">
        <v>1011</v>
      </c>
      <c r="O14" t="s">
        <v>195</v>
      </c>
      <c r="P14" t="s">
        <v>195</v>
      </c>
      <c r="Q14">
        <v>1</v>
      </c>
      <c r="W14">
        <v>0</v>
      </c>
      <c r="X14">
        <v>-353815937</v>
      </c>
      <c r="Y14">
        <v>0.14000000000000001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0.14000000000000001</v>
      </c>
      <c r="AU14" t="s">
        <v>3</v>
      </c>
      <c r="AV14">
        <v>0</v>
      </c>
      <c r="AW14">
        <v>2</v>
      </c>
      <c r="AX14">
        <v>34686997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0.84000000000000008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 x14ac:dyDescent="0.2">
      <c r="A15">
        <f>ROW(Source!A27)</f>
        <v>27</v>
      </c>
      <c r="B15">
        <v>34686910</v>
      </c>
      <c r="C15">
        <v>34686985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187</v>
      </c>
      <c r="J15" t="s">
        <v>3</v>
      </c>
      <c r="K15" t="s">
        <v>188</v>
      </c>
      <c r="L15">
        <v>1191</v>
      </c>
      <c r="N15">
        <v>1013</v>
      </c>
      <c r="O15" t="s">
        <v>189</v>
      </c>
      <c r="P15" t="s">
        <v>189</v>
      </c>
      <c r="Q15">
        <v>1</v>
      </c>
      <c r="W15">
        <v>0</v>
      </c>
      <c r="X15">
        <v>1069510174</v>
      </c>
      <c r="Y15">
        <v>2.2999999999999998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2.2999999999999998</v>
      </c>
      <c r="AU15" t="s">
        <v>3</v>
      </c>
      <c r="AV15">
        <v>1</v>
      </c>
      <c r="AW15">
        <v>2</v>
      </c>
      <c r="AX15">
        <v>34686992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13.799999999999999</v>
      </c>
      <c r="CY15">
        <f>AD15</f>
        <v>176.05</v>
      </c>
      <c r="CZ15">
        <f>AH15</f>
        <v>9.6199999999999992</v>
      </c>
      <c r="DA15">
        <f>AL15</f>
        <v>18.3</v>
      </c>
      <c r="DB15">
        <v>0</v>
      </c>
    </row>
    <row r="16" spans="1:106" x14ac:dyDescent="0.2">
      <c r="A16">
        <f>ROW(Source!A27)</f>
        <v>27</v>
      </c>
      <c r="B16">
        <v>34686910</v>
      </c>
      <c r="C16">
        <v>34686985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190</v>
      </c>
      <c r="J16" t="s">
        <v>3</v>
      </c>
      <c r="K16" t="s">
        <v>191</v>
      </c>
      <c r="L16">
        <v>1191</v>
      </c>
      <c r="N16">
        <v>1013</v>
      </c>
      <c r="O16" t="s">
        <v>189</v>
      </c>
      <c r="P16" t="s">
        <v>189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34686993</v>
      </c>
      <c r="AY16">
        <v>1</v>
      </c>
      <c r="AZ16">
        <v>0</v>
      </c>
      <c r="BA16">
        <v>31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34686910</v>
      </c>
      <c r="C17">
        <v>34686985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192</v>
      </c>
      <c r="J17" t="s">
        <v>193</v>
      </c>
      <c r="K17" t="s">
        <v>194</v>
      </c>
      <c r="L17">
        <v>1368</v>
      </c>
      <c r="N17">
        <v>1011</v>
      </c>
      <c r="O17" t="s">
        <v>195</v>
      </c>
      <c r="P17" t="s">
        <v>195</v>
      </c>
      <c r="Q17">
        <v>1</v>
      </c>
      <c r="W17">
        <v>0</v>
      </c>
      <c r="X17">
        <v>-1718674368</v>
      </c>
      <c r="Y17">
        <v>0.33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0.33</v>
      </c>
      <c r="AU17" t="s">
        <v>3</v>
      </c>
      <c r="AV17">
        <v>0</v>
      </c>
      <c r="AW17">
        <v>2</v>
      </c>
      <c r="AX17">
        <v>34686994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1.98</v>
      </c>
      <c r="CY17">
        <f>AB17</f>
        <v>1399.88</v>
      </c>
      <c r="CZ17">
        <f>AF17</f>
        <v>111.99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34686910</v>
      </c>
      <c r="C18">
        <v>34686985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199</v>
      </c>
      <c r="J18" t="s">
        <v>200</v>
      </c>
      <c r="K18" t="s">
        <v>201</v>
      </c>
      <c r="L18">
        <v>1368</v>
      </c>
      <c r="N18">
        <v>1011</v>
      </c>
      <c r="O18" t="s">
        <v>195</v>
      </c>
      <c r="P18" t="s">
        <v>195</v>
      </c>
      <c r="Q18">
        <v>1</v>
      </c>
      <c r="W18">
        <v>0</v>
      </c>
      <c r="X18">
        <v>68519795</v>
      </c>
      <c r="Y18">
        <v>0.11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0.11</v>
      </c>
      <c r="AU18" t="s">
        <v>3</v>
      </c>
      <c r="AV18">
        <v>0</v>
      </c>
      <c r="AW18">
        <v>2</v>
      </c>
      <c r="AX18">
        <v>34686995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0.66</v>
      </c>
      <c r="CY18">
        <f>AB18</f>
        <v>370</v>
      </c>
      <c r="CZ18">
        <f>AF18</f>
        <v>29.6</v>
      </c>
      <c r="DA18">
        <f>AJ18</f>
        <v>12.5</v>
      </c>
      <c r="DB18">
        <v>0</v>
      </c>
    </row>
    <row r="19" spans="1:106" x14ac:dyDescent="0.2">
      <c r="A19">
        <f>ROW(Source!A27)</f>
        <v>27</v>
      </c>
      <c r="B19">
        <v>34686910</v>
      </c>
      <c r="C19">
        <v>34686985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196</v>
      </c>
      <c r="J19" t="s">
        <v>197</v>
      </c>
      <c r="K19" t="s">
        <v>198</v>
      </c>
      <c r="L19">
        <v>1368</v>
      </c>
      <c r="N19">
        <v>1011</v>
      </c>
      <c r="O19" t="s">
        <v>195</v>
      </c>
      <c r="P19" t="s">
        <v>195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0.03</v>
      </c>
      <c r="AU19" t="s">
        <v>3</v>
      </c>
      <c r="AV19">
        <v>0</v>
      </c>
      <c r="AW19">
        <v>2</v>
      </c>
      <c r="AX19">
        <v>34686996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0.18</v>
      </c>
      <c r="CY19">
        <f>AB19</f>
        <v>821.38</v>
      </c>
      <c r="CZ19">
        <f>AF19</f>
        <v>65.709999999999994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34686910</v>
      </c>
      <c r="C20">
        <v>34686985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202</v>
      </c>
      <c r="J20" t="s">
        <v>203</v>
      </c>
      <c r="K20" t="s">
        <v>204</v>
      </c>
      <c r="L20">
        <v>1368</v>
      </c>
      <c r="N20">
        <v>1011</v>
      </c>
      <c r="O20" t="s">
        <v>195</v>
      </c>
      <c r="P20" t="s">
        <v>195</v>
      </c>
      <c r="Q20">
        <v>1</v>
      </c>
      <c r="W20">
        <v>0</v>
      </c>
      <c r="X20">
        <v>-353815937</v>
      </c>
      <c r="Y20">
        <v>0.14000000000000001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0.14000000000000001</v>
      </c>
      <c r="AU20" t="s">
        <v>3</v>
      </c>
      <c r="AV20">
        <v>0</v>
      </c>
      <c r="AW20">
        <v>2</v>
      </c>
      <c r="AX20">
        <v>34686997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0.84000000000000008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ROW(Source!A28)</f>
        <v>28</v>
      </c>
      <c r="B21">
        <v>34686909</v>
      </c>
      <c r="C21">
        <v>34687005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187</v>
      </c>
      <c r="J21" t="s">
        <v>3</v>
      </c>
      <c r="K21" t="s">
        <v>188</v>
      </c>
      <c r="L21">
        <v>1191</v>
      </c>
      <c r="N21">
        <v>1013</v>
      </c>
      <c r="O21" t="s">
        <v>189</v>
      </c>
      <c r="P21" t="s">
        <v>189</v>
      </c>
      <c r="Q21">
        <v>1</v>
      </c>
      <c r="W21">
        <v>0</v>
      </c>
      <c r="X21">
        <v>1069510174</v>
      </c>
      <c r="Y21">
        <v>58.6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58.6</v>
      </c>
      <c r="AU21" t="s">
        <v>3</v>
      </c>
      <c r="AV21">
        <v>1</v>
      </c>
      <c r="AW21">
        <v>2</v>
      </c>
      <c r="AX21">
        <v>34687012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4.1020000000000003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ROW(Source!A28)</f>
        <v>28</v>
      </c>
      <c r="B22">
        <v>34686909</v>
      </c>
      <c r="C22">
        <v>34687005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190</v>
      </c>
      <c r="J22" t="s">
        <v>3</v>
      </c>
      <c r="K22" t="s">
        <v>191</v>
      </c>
      <c r="L22">
        <v>1191</v>
      </c>
      <c r="N22">
        <v>1013</v>
      </c>
      <c r="O22" t="s">
        <v>189</v>
      </c>
      <c r="P22" t="s">
        <v>189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34687013</v>
      </c>
      <c r="AY22">
        <v>1</v>
      </c>
      <c r="AZ22">
        <v>0</v>
      </c>
      <c r="BA22">
        <v>44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34686909</v>
      </c>
      <c r="C23">
        <v>34687005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192</v>
      </c>
      <c r="J23" t="s">
        <v>193</v>
      </c>
      <c r="K23" t="s">
        <v>194</v>
      </c>
      <c r="L23">
        <v>1368</v>
      </c>
      <c r="N23">
        <v>1011</v>
      </c>
      <c r="O23" t="s">
        <v>195</v>
      </c>
      <c r="P23" t="s">
        <v>195</v>
      </c>
      <c r="Q23">
        <v>1</v>
      </c>
      <c r="W23">
        <v>0</v>
      </c>
      <c r="X23">
        <v>-1718674368</v>
      </c>
      <c r="Y23">
        <v>0.22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0.22</v>
      </c>
      <c r="AU23" t="s">
        <v>3</v>
      </c>
      <c r="AV23">
        <v>0</v>
      </c>
      <c r="AW23">
        <v>2</v>
      </c>
      <c r="AX23">
        <v>34687014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1.5400000000000002E-2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ROW(Source!A28)</f>
        <v>28</v>
      </c>
      <c r="B24">
        <v>34686909</v>
      </c>
      <c r="C24">
        <v>34687005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196</v>
      </c>
      <c r="J24" t="s">
        <v>197</v>
      </c>
      <c r="K24" t="s">
        <v>198</v>
      </c>
      <c r="L24">
        <v>1368</v>
      </c>
      <c r="N24">
        <v>1011</v>
      </c>
      <c r="O24" t="s">
        <v>195</v>
      </c>
      <c r="P24" t="s">
        <v>195</v>
      </c>
      <c r="Q24">
        <v>1</v>
      </c>
      <c r="W24">
        <v>0</v>
      </c>
      <c r="X24">
        <v>1372534845</v>
      </c>
      <c r="Y24">
        <v>0.22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0.22</v>
      </c>
      <c r="AU24" t="s">
        <v>3</v>
      </c>
      <c r="AV24">
        <v>0</v>
      </c>
      <c r="AW24">
        <v>2</v>
      </c>
      <c r="AX24">
        <v>34687015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1.5400000000000002E-2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ROW(Source!A28)</f>
        <v>28</v>
      </c>
      <c r="B25">
        <v>34686909</v>
      </c>
      <c r="C25">
        <v>34687005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202</v>
      </c>
      <c r="J25" t="s">
        <v>203</v>
      </c>
      <c r="K25" t="s">
        <v>204</v>
      </c>
      <c r="L25">
        <v>1368</v>
      </c>
      <c r="N25">
        <v>1011</v>
      </c>
      <c r="O25" t="s">
        <v>195</v>
      </c>
      <c r="P25" t="s">
        <v>195</v>
      </c>
      <c r="Q25">
        <v>1</v>
      </c>
      <c r="W25">
        <v>0</v>
      </c>
      <c r="X25">
        <v>-353815937</v>
      </c>
      <c r="Y25">
        <v>7.25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7.25</v>
      </c>
      <c r="AU25" t="s">
        <v>3</v>
      </c>
      <c r="AV25">
        <v>0</v>
      </c>
      <c r="AW25">
        <v>2</v>
      </c>
      <c r="AX25">
        <v>34687016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0.50750000000000006</v>
      </c>
      <c r="CY25">
        <f>AB25</f>
        <v>8.1</v>
      </c>
      <c r="CZ25">
        <f>AF25</f>
        <v>8.1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34686909</v>
      </c>
      <c r="C26">
        <v>34687005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205</v>
      </c>
      <c r="J26" t="s">
        <v>206</v>
      </c>
      <c r="K26" t="s">
        <v>207</v>
      </c>
      <c r="L26">
        <v>1368</v>
      </c>
      <c r="N26">
        <v>1011</v>
      </c>
      <c r="O26" t="s">
        <v>195</v>
      </c>
      <c r="P26" t="s">
        <v>195</v>
      </c>
      <c r="Q26">
        <v>1</v>
      </c>
      <c r="W26">
        <v>0</v>
      </c>
      <c r="X26">
        <v>-734522426</v>
      </c>
      <c r="Y26">
        <v>6.88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6.88</v>
      </c>
      <c r="AU26" t="s">
        <v>3</v>
      </c>
      <c r="AV26">
        <v>0</v>
      </c>
      <c r="AW26">
        <v>2</v>
      </c>
      <c r="AX26">
        <v>34687017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0.48160000000000003</v>
      </c>
      <c r="CY26">
        <f>AB26</f>
        <v>15.24</v>
      </c>
      <c r="CZ26">
        <f>AF26</f>
        <v>15.24</v>
      </c>
      <c r="DA26">
        <f>AJ26</f>
        <v>1</v>
      </c>
      <c r="DB26">
        <v>0</v>
      </c>
    </row>
    <row r="27" spans="1:106" x14ac:dyDescent="0.2">
      <c r="A27">
        <f>ROW(Source!A29)</f>
        <v>29</v>
      </c>
      <c r="B27">
        <v>34686910</v>
      </c>
      <c r="C27">
        <v>34687005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187</v>
      </c>
      <c r="J27" t="s">
        <v>3</v>
      </c>
      <c r="K27" t="s">
        <v>188</v>
      </c>
      <c r="L27">
        <v>1191</v>
      </c>
      <c r="N27">
        <v>1013</v>
      </c>
      <c r="O27" t="s">
        <v>189</v>
      </c>
      <c r="P27" t="s">
        <v>189</v>
      </c>
      <c r="Q27">
        <v>1</v>
      </c>
      <c r="W27">
        <v>0</v>
      </c>
      <c r="X27">
        <v>1069510174</v>
      </c>
      <c r="Y27">
        <v>58.6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58.6</v>
      </c>
      <c r="AU27" t="s">
        <v>3</v>
      </c>
      <c r="AV27">
        <v>1</v>
      </c>
      <c r="AW27">
        <v>2</v>
      </c>
      <c r="AX27">
        <v>34687012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4.1020000000000003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ROW(Source!A29)</f>
        <v>29</v>
      </c>
      <c r="B28">
        <v>34686910</v>
      </c>
      <c r="C28">
        <v>34687005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190</v>
      </c>
      <c r="J28" t="s">
        <v>3</v>
      </c>
      <c r="K28" t="s">
        <v>191</v>
      </c>
      <c r="L28">
        <v>1191</v>
      </c>
      <c r="N28">
        <v>1013</v>
      </c>
      <c r="O28" t="s">
        <v>189</v>
      </c>
      <c r="P28" t="s">
        <v>189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34687013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ROW(Source!A29)</f>
        <v>29</v>
      </c>
      <c r="B29">
        <v>34686910</v>
      </c>
      <c r="C29">
        <v>34687005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192</v>
      </c>
      <c r="J29" t="s">
        <v>193</v>
      </c>
      <c r="K29" t="s">
        <v>194</v>
      </c>
      <c r="L29">
        <v>1368</v>
      </c>
      <c r="N29">
        <v>1011</v>
      </c>
      <c r="O29" t="s">
        <v>195</v>
      </c>
      <c r="P29" t="s">
        <v>195</v>
      </c>
      <c r="Q29">
        <v>1</v>
      </c>
      <c r="W29">
        <v>0</v>
      </c>
      <c r="X29">
        <v>-1718674368</v>
      </c>
      <c r="Y29">
        <v>0.22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0.22</v>
      </c>
      <c r="AU29" t="s">
        <v>3</v>
      </c>
      <c r="AV29">
        <v>0</v>
      </c>
      <c r="AW29">
        <v>2</v>
      </c>
      <c r="AX29">
        <v>34687014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1.5400000000000002E-2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ROW(Source!A29)</f>
        <v>29</v>
      </c>
      <c r="B30">
        <v>34686910</v>
      </c>
      <c r="C30">
        <v>34687005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196</v>
      </c>
      <c r="J30" t="s">
        <v>197</v>
      </c>
      <c r="K30" t="s">
        <v>198</v>
      </c>
      <c r="L30">
        <v>1368</v>
      </c>
      <c r="N30">
        <v>1011</v>
      </c>
      <c r="O30" t="s">
        <v>195</v>
      </c>
      <c r="P30" t="s">
        <v>195</v>
      </c>
      <c r="Q30">
        <v>1</v>
      </c>
      <c r="W30">
        <v>0</v>
      </c>
      <c r="X30">
        <v>1372534845</v>
      </c>
      <c r="Y30">
        <v>0.22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0.22</v>
      </c>
      <c r="AU30" t="s">
        <v>3</v>
      </c>
      <c r="AV30">
        <v>0</v>
      </c>
      <c r="AW30">
        <v>2</v>
      </c>
      <c r="AX30">
        <v>34687015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1.5400000000000002E-2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ROW(Source!A29)</f>
        <v>29</v>
      </c>
      <c r="B31">
        <v>34686910</v>
      </c>
      <c r="C31">
        <v>34687005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202</v>
      </c>
      <c r="J31" t="s">
        <v>203</v>
      </c>
      <c r="K31" t="s">
        <v>204</v>
      </c>
      <c r="L31">
        <v>1368</v>
      </c>
      <c r="N31">
        <v>1011</v>
      </c>
      <c r="O31" t="s">
        <v>195</v>
      </c>
      <c r="P31" t="s">
        <v>195</v>
      </c>
      <c r="Q31">
        <v>1</v>
      </c>
      <c r="W31">
        <v>0</v>
      </c>
      <c r="X31">
        <v>-353815937</v>
      </c>
      <c r="Y31">
        <v>7.25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7.25</v>
      </c>
      <c r="AU31" t="s">
        <v>3</v>
      </c>
      <c r="AV31">
        <v>0</v>
      </c>
      <c r="AW31">
        <v>2</v>
      </c>
      <c r="AX31">
        <v>34687016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0.50750000000000006</v>
      </c>
      <c r="CY31">
        <f>AB31</f>
        <v>101.25</v>
      </c>
      <c r="CZ31">
        <f>AF31</f>
        <v>8.1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34686910</v>
      </c>
      <c r="C32">
        <v>34687005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205</v>
      </c>
      <c r="J32" t="s">
        <v>206</v>
      </c>
      <c r="K32" t="s">
        <v>207</v>
      </c>
      <c r="L32">
        <v>1368</v>
      </c>
      <c r="N32">
        <v>1011</v>
      </c>
      <c r="O32" t="s">
        <v>195</v>
      </c>
      <c r="P32" t="s">
        <v>195</v>
      </c>
      <c r="Q32">
        <v>1</v>
      </c>
      <c r="W32">
        <v>0</v>
      </c>
      <c r="X32">
        <v>-734522426</v>
      </c>
      <c r="Y32">
        <v>6.88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6.88</v>
      </c>
      <c r="AU32" t="s">
        <v>3</v>
      </c>
      <c r="AV32">
        <v>0</v>
      </c>
      <c r="AW32">
        <v>2</v>
      </c>
      <c r="AX32">
        <v>34687017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0.48160000000000003</v>
      </c>
      <c r="CY32">
        <f>AB32</f>
        <v>190.5</v>
      </c>
      <c r="CZ32">
        <f>AF32</f>
        <v>15.24</v>
      </c>
      <c r="DA32">
        <f>AJ32</f>
        <v>12.5</v>
      </c>
      <c r="DB32">
        <v>0</v>
      </c>
    </row>
    <row r="33" spans="1:106" x14ac:dyDescent="0.2">
      <c r="A33">
        <f>ROW(Source!A30)</f>
        <v>30</v>
      </c>
      <c r="B33">
        <v>34686909</v>
      </c>
      <c r="C33">
        <v>34687024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208</v>
      </c>
      <c r="J33" t="s">
        <v>3</v>
      </c>
      <c r="K33" t="s">
        <v>209</v>
      </c>
      <c r="L33">
        <v>1191</v>
      </c>
      <c r="N33">
        <v>1013</v>
      </c>
      <c r="O33" t="s">
        <v>189</v>
      </c>
      <c r="P33" t="s">
        <v>189</v>
      </c>
      <c r="Q33">
        <v>1</v>
      </c>
      <c r="W33">
        <v>0</v>
      </c>
      <c r="X33">
        <v>-1081351934</v>
      </c>
      <c r="Y33">
        <v>19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19</v>
      </c>
      <c r="AU33" t="s">
        <v>3</v>
      </c>
      <c r="AV33">
        <v>1</v>
      </c>
      <c r="AW33">
        <v>2</v>
      </c>
      <c r="AX33">
        <v>34687030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0.76</v>
      </c>
      <c r="CY33">
        <f>AD33</f>
        <v>9.4</v>
      </c>
      <c r="CZ33">
        <f>AH33</f>
        <v>9.4</v>
      </c>
      <c r="DA33">
        <f>AL33</f>
        <v>1</v>
      </c>
      <c r="DB33">
        <v>0</v>
      </c>
    </row>
    <row r="34" spans="1:106" x14ac:dyDescent="0.2">
      <c r="A34">
        <f>ROW(Source!A30)</f>
        <v>30</v>
      </c>
      <c r="B34">
        <v>34686909</v>
      </c>
      <c r="C34">
        <v>34687024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190</v>
      </c>
      <c r="J34" t="s">
        <v>3</v>
      </c>
      <c r="K34" t="s">
        <v>191</v>
      </c>
      <c r="L34">
        <v>1191</v>
      </c>
      <c r="N34">
        <v>1013</v>
      </c>
      <c r="O34" t="s">
        <v>189</v>
      </c>
      <c r="P34" t="s">
        <v>189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34687031</v>
      </c>
      <c r="AY34">
        <v>1</v>
      </c>
      <c r="AZ34">
        <v>0</v>
      </c>
      <c r="BA34">
        <v>68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ROW(Source!A30)</f>
        <v>30</v>
      </c>
      <c r="B35">
        <v>34686909</v>
      </c>
      <c r="C35">
        <v>34687024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192</v>
      </c>
      <c r="J35" t="s">
        <v>193</v>
      </c>
      <c r="K35" t="s">
        <v>194</v>
      </c>
      <c r="L35">
        <v>1368</v>
      </c>
      <c r="N35">
        <v>1011</v>
      </c>
      <c r="O35" t="s">
        <v>195</v>
      </c>
      <c r="P35" t="s">
        <v>195</v>
      </c>
      <c r="Q35">
        <v>1</v>
      </c>
      <c r="W35">
        <v>0</v>
      </c>
      <c r="X35">
        <v>-1718674368</v>
      </c>
      <c r="Y35">
        <v>0.19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0.19</v>
      </c>
      <c r="AU35" t="s">
        <v>3</v>
      </c>
      <c r="AV35">
        <v>0</v>
      </c>
      <c r="AW35">
        <v>2</v>
      </c>
      <c r="AX35">
        <v>34687032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7.6E-3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ROW(Source!A30)</f>
        <v>30</v>
      </c>
      <c r="B36">
        <v>34686909</v>
      </c>
      <c r="C36">
        <v>34687024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196</v>
      </c>
      <c r="J36" t="s">
        <v>197</v>
      </c>
      <c r="K36" t="s">
        <v>198</v>
      </c>
      <c r="L36">
        <v>1368</v>
      </c>
      <c r="N36">
        <v>1011</v>
      </c>
      <c r="O36" t="s">
        <v>195</v>
      </c>
      <c r="P36" t="s">
        <v>195</v>
      </c>
      <c r="Q36">
        <v>1</v>
      </c>
      <c r="W36">
        <v>0</v>
      </c>
      <c r="X36">
        <v>1372534845</v>
      </c>
      <c r="Y36">
        <v>0.19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0.19</v>
      </c>
      <c r="AU36" t="s">
        <v>3</v>
      </c>
      <c r="AV36">
        <v>0</v>
      </c>
      <c r="AW36">
        <v>2</v>
      </c>
      <c r="AX36">
        <v>34687033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7.6E-3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ROW(Source!A30)</f>
        <v>30</v>
      </c>
      <c r="B37">
        <v>34686909</v>
      </c>
      <c r="C37">
        <v>34687024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202</v>
      </c>
      <c r="J37" t="s">
        <v>203</v>
      </c>
      <c r="K37" t="s">
        <v>204</v>
      </c>
      <c r="L37">
        <v>1368</v>
      </c>
      <c r="N37">
        <v>1011</v>
      </c>
      <c r="O37" t="s">
        <v>195</v>
      </c>
      <c r="P37" t="s">
        <v>195</v>
      </c>
      <c r="Q37">
        <v>1</v>
      </c>
      <c r="W37">
        <v>0</v>
      </c>
      <c r="X37">
        <v>-353815937</v>
      </c>
      <c r="Y37">
        <v>3.36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3.36</v>
      </c>
      <c r="AU37" t="s">
        <v>3</v>
      </c>
      <c r="AV37">
        <v>0</v>
      </c>
      <c r="AW37">
        <v>2</v>
      </c>
      <c r="AX37">
        <v>34687034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0.13439999999999999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ROW(Source!A31)</f>
        <v>31</v>
      </c>
      <c r="B38">
        <v>34686910</v>
      </c>
      <c r="C38">
        <v>34687024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208</v>
      </c>
      <c r="J38" t="s">
        <v>3</v>
      </c>
      <c r="K38" t="s">
        <v>209</v>
      </c>
      <c r="L38">
        <v>1191</v>
      </c>
      <c r="N38">
        <v>1013</v>
      </c>
      <c r="O38" t="s">
        <v>189</v>
      </c>
      <c r="P38" t="s">
        <v>189</v>
      </c>
      <c r="Q38">
        <v>1</v>
      </c>
      <c r="W38">
        <v>0</v>
      </c>
      <c r="X38">
        <v>-1081351934</v>
      </c>
      <c r="Y38">
        <v>19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19</v>
      </c>
      <c r="AU38" t="s">
        <v>3</v>
      </c>
      <c r="AV38">
        <v>1</v>
      </c>
      <c r="AW38">
        <v>2</v>
      </c>
      <c r="AX38">
        <v>34687030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0.76</v>
      </c>
      <c r="CY38">
        <f>AD38</f>
        <v>172.02</v>
      </c>
      <c r="CZ38">
        <f>AH38</f>
        <v>9.4</v>
      </c>
      <c r="DA38">
        <f>AL38</f>
        <v>18.3</v>
      </c>
      <c r="DB38">
        <v>0</v>
      </c>
    </row>
    <row r="39" spans="1:106" x14ac:dyDescent="0.2">
      <c r="A39">
        <f>ROW(Source!A31)</f>
        <v>31</v>
      </c>
      <c r="B39">
        <v>34686910</v>
      </c>
      <c r="C39">
        <v>34687024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190</v>
      </c>
      <c r="J39" t="s">
        <v>3</v>
      </c>
      <c r="K39" t="s">
        <v>191</v>
      </c>
      <c r="L39">
        <v>1191</v>
      </c>
      <c r="N39">
        <v>1013</v>
      </c>
      <c r="O39" t="s">
        <v>189</v>
      </c>
      <c r="P39" t="s">
        <v>189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34687031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ROW(Source!A31)</f>
        <v>31</v>
      </c>
      <c r="B40">
        <v>34686910</v>
      </c>
      <c r="C40">
        <v>34687024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192</v>
      </c>
      <c r="J40" t="s">
        <v>193</v>
      </c>
      <c r="K40" t="s">
        <v>194</v>
      </c>
      <c r="L40">
        <v>1368</v>
      </c>
      <c r="N40">
        <v>1011</v>
      </c>
      <c r="O40" t="s">
        <v>195</v>
      </c>
      <c r="P40" t="s">
        <v>195</v>
      </c>
      <c r="Q40">
        <v>1</v>
      </c>
      <c r="W40">
        <v>0</v>
      </c>
      <c r="X40">
        <v>-1718674368</v>
      </c>
      <c r="Y40">
        <v>0.19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0.19</v>
      </c>
      <c r="AU40" t="s">
        <v>3</v>
      </c>
      <c r="AV40">
        <v>0</v>
      </c>
      <c r="AW40">
        <v>2</v>
      </c>
      <c r="AX40">
        <v>34687032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7.6E-3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ROW(Source!A31)</f>
        <v>31</v>
      </c>
      <c r="B41">
        <v>34686910</v>
      </c>
      <c r="C41">
        <v>34687024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196</v>
      </c>
      <c r="J41" t="s">
        <v>197</v>
      </c>
      <c r="K41" t="s">
        <v>198</v>
      </c>
      <c r="L41">
        <v>1368</v>
      </c>
      <c r="N41">
        <v>1011</v>
      </c>
      <c r="O41" t="s">
        <v>195</v>
      </c>
      <c r="P41" t="s">
        <v>195</v>
      </c>
      <c r="Q41">
        <v>1</v>
      </c>
      <c r="W41">
        <v>0</v>
      </c>
      <c r="X41">
        <v>1372534845</v>
      </c>
      <c r="Y41">
        <v>0.19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0.19</v>
      </c>
      <c r="AU41" t="s">
        <v>3</v>
      </c>
      <c r="AV41">
        <v>0</v>
      </c>
      <c r="AW41">
        <v>2</v>
      </c>
      <c r="AX41">
        <v>34687033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7.6E-3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ROW(Source!A31)</f>
        <v>31</v>
      </c>
      <c r="B42">
        <v>34686910</v>
      </c>
      <c r="C42">
        <v>34687024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202</v>
      </c>
      <c r="J42" t="s">
        <v>203</v>
      </c>
      <c r="K42" t="s">
        <v>204</v>
      </c>
      <c r="L42">
        <v>1368</v>
      </c>
      <c r="N42">
        <v>1011</v>
      </c>
      <c r="O42" t="s">
        <v>195</v>
      </c>
      <c r="P42" t="s">
        <v>195</v>
      </c>
      <c r="Q42">
        <v>1</v>
      </c>
      <c r="W42">
        <v>0</v>
      </c>
      <c r="X42">
        <v>-353815937</v>
      </c>
      <c r="Y42">
        <v>3.36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3.36</v>
      </c>
      <c r="AU42" t="s">
        <v>3</v>
      </c>
      <c r="AV42">
        <v>0</v>
      </c>
      <c r="AW42">
        <v>2</v>
      </c>
      <c r="AX42">
        <v>34687034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0.13439999999999999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ROW(Source!A32)</f>
        <v>32</v>
      </c>
      <c r="B43">
        <v>34686909</v>
      </c>
      <c r="C43">
        <v>34687039</v>
      </c>
      <c r="D43">
        <v>32163577</v>
      </c>
      <c r="E43">
        <v>1</v>
      </c>
      <c r="F43">
        <v>1</v>
      </c>
      <c r="G43">
        <v>1</v>
      </c>
      <c r="H43">
        <v>1</v>
      </c>
      <c r="I43" t="s">
        <v>210</v>
      </c>
      <c r="J43" t="s">
        <v>3</v>
      </c>
      <c r="K43" t="s">
        <v>211</v>
      </c>
      <c r="L43">
        <v>1191</v>
      </c>
      <c r="N43">
        <v>1013</v>
      </c>
      <c r="O43" t="s">
        <v>189</v>
      </c>
      <c r="P43" t="s">
        <v>189</v>
      </c>
      <c r="Q43">
        <v>1</v>
      </c>
      <c r="W43">
        <v>0</v>
      </c>
      <c r="X43">
        <v>1197411217</v>
      </c>
      <c r="Y43">
        <v>4.32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4.32</v>
      </c>
      <c r="AU43" t="s">
        <v>3</v>
      </c>
      <c r="AV43">
        <v>1</v>
      </c>
      <c r="AW43">
        <v>2</v>
      </c>
      <c r="AX43">
        <v>34687043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4.32</v>
      </c>
      <c r="CY43">
        <f t="shared" ref="CY43:CY52" si="0">AD43</f>
        <v>9.6199999999999992</v>
      </c>
      <c r="CZ43">
        <f t="shared" ref="CZ43:CZ52" si="1">AH43</f>
        <v>9.6199999999999992</v>
      </c>
      <c r="DA43">
        <f t="shared" ref="DA43:DA52" si="2">AL43</f>
        <v>1</v>
      </c>
      <c r="DB43">
        <v>0</v>
      </c>
    </row>
    <row r="44" spans="1:106" x14ac:dyDescent="0.2">
      <c r="A44">
        <f>ROW(Source!A32)</f>
        <v>32</v>
      </c>
      <c r="B44">
        <v>34686909</v>
      </c>
      <c r="C44">
        <v>34687039</v>
      </c>
      <c r="D44">
        <v>32163326</v>
      </c>
      <c r="E44">
        <v>1</v>
      </c>
      <c r="F44">
        <v>1</v>
      </c>
      <c r="G44">
        <v>1</v>
      </c>
      <c r="H44">
        <v>1</v>
      </c>
      <c r="I44" t="s">
        <v>212</v>
      </c>
      <c r="J44" t="s">
        <v>3</v>
      </c>
      <c r="K44" t="s">
        <v>213</v>
      </c>
      <c r="L44">
        <v>1191</v>
      </c>
      <c r="N44">
        <v>1013</v>
      </c>
      <c r="O44" t="s">
        <v>189</v>
      </c>
      <c r="P44" t="s">
        <v>189</v>
      </c>
      <c r="Q44">
        <v>1</v>
      </c>
      <c r="W44">
        <v>0</v>
      </c>
      <c r="X44">
        <v>-1309109184</v>
      </c>
      <c r="Y44">
        <v>4.32</v>
      </c>
      <c r="AA44">
        <v>0</v>
      </c>
      <c r="AB44">
        <v>0</v>
      </c>
      <c r="AC44">
        <v>0</v>
      </c>
      <c r="AD44">
        <v>9.17</v>
      </c>
      <c r="AE44">
        <v>0</v>
      </c>
      <c r="AF44">
        <v>0</v>
      </c>
      <c r="AG44">
        <v>0</v>
      </c>
      <c r="AH44">
        <v>9.17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4.32</v>
      </c>
      <c r="AU44" t="s">
        <v>3</v>
      </c>
      <c r="AV44">
        <v>1</v>
      </c>
      <c r="AW44">
        <v>2</v>
      </c>
      <c r="AX44">
        <v>34687044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4.32</v>
      </c>
      <c r="CY44">
        <f t="shared" si="0"/>
        <v>9.17</v>
      </c>
      <c r="CZ44">
        <f t="shared" si="1"/>
        <v>9.17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34686909</v>
      </c>
      <c r="C45">
        <v>34687039</v>
      </c>
      <c r="D45">
        <v>32163380</v>
      </c>
      <c r="E45">
        <v>1</v>
      </c>
      <c r="F45">
        <v>1</v>
      </c>
      <c r="G45">
        <v>1</v>
      </c>
      <c r="H45">
        <v>1</v>
      </c>
      <c r="I45" t="s">
        <v>214</v>
      </c>
      <c r="J45" t="s">
        <v>3</v>
      </c>
      <c r="K45" t="s">
        <v>215</v>
      </c>
      <c r="L45">
        <v>1191</v>
      </c>
      <c r="N45">
        <v>1013</v>
      </c>
      <c r="O45" t="s">
        <v>189</v>
      </c>
      <c r="P45" t="s">
        <v>189</v>
      </c>
      <c r="Q45">
        <v>1</v>
      </c>
      <c r="W45">
        <v>0</v>
      </c>
      <c r="X45">
        <v>1818203118</v>
      </c>
      <c r="Y45">
        <v>12.96</v>
      </c>
      <c r="AA45">
        <v>0</v>
      </c>
      <c r="AB45">
        <v>0</v>
      </c>
      <c r="AC45">
        <v>0</v>
      </c>
      <c r="AD45">
        <v>14.09</v>
      </c>
      <c r="AE45">
        <v>0</v>
      </c>
      <c r="AF45">
        <v>0</v>
      </c>
      <c r="AG45">
        <v>0</v>
      </c>
      <c r="AH45">
        <v>14.09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12.96</v>
      </c>
      <c r="AU45" t="s">
        <v>3</v>
      </c>
      <c r="AV45">
        <v>1</v>
      </c>
      <c r="AW45">
        <v>2</v>
      </c>
      <c r="AX45">
        <v>34687045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12.96</v>
      </c>
      <c r="CY45">
        <f t="shared" si="0"/>
        <v>14.09</v>
      </c>
      <c r="CZ45">
        <f t="shared" si="1"/>
        <v>14.09</v>
      </c>
      <c r="DA45">
        <f t="shared" si="2"/>
        <v>1</v>
      </c>
      <c r="DB45">
        <v>0</v>
      </c>
    </row>
    <row r="46" spans="1:106" x14ac:dyDescent="0.2">
      <c r="A46">
        <f>ROW(Source!A33)</f>
        <v>33</v>
      </c>
      <c r="B46">
        <v>34686910</v>
      </c>
      <c r="C46">
        <v>34687039</v>
      </c>
      <c r="D46">
        <v>32163577</v>
      </c>
      <c r="E46">
        <v>1</v>
      </c>
      <c r="F46">
        <v>1</v>
      </c>
      <c r="G46">
        <v>1</v>
      </c>
      <c r="H46">
        <v>1</v>
      </c>
      <c r="I46" t="s">
        <v>210</v>
      </c>
      <c r="J46" t="s">
        <v>3</v>
      </c>
      <c r="K46" t="s">
        <v>211</v>
      </c>
      <c r="L46">
        <v>1191</v>
      </c>
      <c r="N46">
        <v>1013</v>
      </c>
      <c r="O46" t="s">
        <v>189</v>
      </c>
      <c r="P46" t="s">
        <v>189</v>
      </c>
      <c r="Q46">
        <v>1</v>
      </c>
      <c r="W46">
        <v>0</v>
      </c>
      <c r="X46">
        <v>1197411217</v>
      </c>
      <c r="Y46">
        <v>4.32</v>
      </c>
      <c r="AA46">
        <v>0</v>
      </c>
      <c r="AB46">
        <v>0</v>
      </c>
      <c r="AC46">
        <v>0</v>
      </c>
      <c r="AD46">
        <v>176.05</v>
      </c>
      <c r="AE46">
        <v>0</v>
      </c>
      <c r="AF46">
        <v>0</v>
      </c>
      <c r="AG46">
        <v>0</v>
      </c>
      <c r="AH46">
        <v>9.6199999999999992</v>
      </c>
      <c r="AI46">
        <v>1</v>
      </c>
      <c r="AJ46">
        <v>1</v>
      </c>
      <c r="AK46">
        <v>1</v>
      </c>
      <c r="AL46">
        <v>18.3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4.32</v>
      </c>
      <c r="AU46" t="s">
        <v>3</v>
      </c>
      <c r="AV46">
        <v>1</v>
      </c>
      <c r="AW46">
        <v>2</v>
      </c>
      <c r="AX46">
        <v>34687043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4.32</v>
      </c>
      <c r="CY46">
        <f t="shared" si="0"/>
        <v>176.05</v>
      </c>
      <c r="CZ46">
        <f t="shared" si="1"/>
        <v>9.6199999999999992</v>
      </c>
      <c r="DA46">
        <f t="shared" si="2"/>
        <v>18.3</v>
      </c>
      <c r="DB46">
        <v>0</v>
      </c>
    </row>
    <row r="47" spans="1:106" x14ac:dyDescent="0.2">
      <c r="A47">
        <f>ROW(Source!A33)</f>
        <v>33</v>
      </c>
      <c r="B47">
        <v>34686910</v>
      </c>
      <c r="C47">
        <v>34687039</v>
      </c>
      <c r="D47">
        <v>32163326</v>
      </c>
      <c r="E47">
        <v>1</v>
      </c>
      <c r="F47">
        <v>1</v>
      </c>
      <c r="G47">
        <v>1</v>
      </c>
      <c r="H47">
        <v>1</v>
      </c>
      <c r="I47" t="s">
        <v>212</v>
      </c>
      <c r="J47" t="s">
        <v>3</v>
      </c>
      <c r="K47" t="s">
        <v>213</v>
      </c>
      <c r="L47">
        <v>1191</v>
      </c>
      <c r="N47">
        <v>1013</v>
      </c>
      <c r="O47" t="s">
        <v>189</v>
      </c>
      <c r="P47" t="s">
        <v>189</v>
      </c>
      <c r="Q47">
        <v>1</v>
      </c>
      <c r="W47">
        <v>0</v>
      </c>
      <c r="X47">
        <v>-1309109184</v>
      </c>
      <c r="Y47">
        <v>4.32</v>
      </c>
      <c r="AA47">
        <v>0</v>
      </c>
      <c r="AB47">
        <v>0</v>
      </c>
      <c r="AC47">
        <v>0</v>
      </c>
      <c r="AD47">
        <v>167.81</v>
      </c>
      <c r="AE47">
        <v>0</v>
      </c>
      <c r="AF47">
        <v>0</v>
      </c>
      <c r="AG47">
        <v>0</v>
      </c>
      <c r="AH47">
        <v>9.17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4.32</v>
      </c>
      <c r="AU47" t="s">
        <v>3</v>
      </c>
      <c r="AV47">
        <v>1</v>
      </c>
      <c r="AW47">
        <v>2</v>
      </c>
      <c r="AX47">
        <v>34687044</v>
      </c>
      <c r="AY47">
        <v>1</v>
      </c>
      <c r="AZ47">
        <v>0</v>
      </c>
      <c r="BA47">
        <v>89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4.32</v>
      </c>
      <c r="CY47">
        <f t="shared" si="0"/>
        <v>167.81</v>
      </c>
      <c r="CZ47">
        <f t="shared" si="1"/>
        <v>9.17</v>
      </c>
      <c r="DA47">
        <f t="shared" si="2"/>
        <v>18.3</v>
      </c>
      <c r="DB47">
        <v>0</v>
      </c>
    </row>
    <row r="48" spans="1:106" x14ac:dyDescent="0.2">
      <c r="A48">
        <f>ROW(Source!A33)</f>
        <v>33</v>
      </c>
      <c r="B48">
        <v>34686910</v>
      </c>
      <c r="C48">
        <v>34687039</v>
      </c>
      <c r="D48">
        <v>32163380</v>
      </c>
      <c r="E48">
        <v>1</v>
      </c>
      <c r="F48">
        <v>1</v>
      </c>
      <c r="G48">
        <v>1</v>
      </c>
      <c r="H48">
        <v>1</v>
      </c>
      <c r="I48" t="s">
        <v>214</v>
      </c>
      <c r="J48" t="s">
        <v>3</v>
      </c>
      <c r="K48" t="s">
        <v>215</v>
      </c>
      <c r="L48">
        <v>1191</v>
      </c>
      <c r="N48">
        <v>1013</v>
      </c>
      <c r="O48" t="s">
        <v>189</v>
      </c>
      <c r="P48" t="s">
        <v>189</v>
      </c>
      <c r="Q48">
        <v>1</v>
      </c>
      <c r="W48">
        <v>0</v>
      </c>
      <c r="X48">
        <v>1818203118</v>
      </c>
      <c r="Y48">
        <v>12.96</v>
      </c>
      <c r="AA48">
        <v>0</v>
      </c>
      <c r="AB48">
        <v>0</v>
      </c>
      <c r="AC48">
        <v>0</v>
      </c>
      <c r="AD48">
        <v>257.85000000000002</v>
      </c>
      <c r="AE48">
        <v>0</v>
      </c>
      <c r="AF48">
        <v>0</v>
      </c>
      <c r="AG48">
        <v>0</v>
      </c>
      <c r="AH48">
        <v>14.09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12.96</v>
      </c>
      <c r="AU48" t="s">
        <v>3</v>
      </c>
      <c r="AV48">
        <v>1</v>
      </c>
      <c r="AW48">
        <v>2</v>
      </c>
      <c r="AX48">
        <v>34687045</v>
      </c>
      <c r="AY48">
        <v>1</v>
      </c>
      <c r="AZ48">
        <v>0</v>
      </c>
      <c r="BA48">
        <v>90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12.96</v>
      </c>
      <c r="CY48">
        <f t="shared" si="0"/>
        <v>257.85000000000002</v>
      </c>
      <c r="CZ48">
        <f t="shared" si="1"/>
        <v>14.09</v>
      </c>
      <c r="DA48">
        <f t="shared" si="2"/>
        <v>18.3</v>
      </c>
      <c r="DB48">
        <v>0</v>
      </c>
    </row>
    <row r="49" spans="1:106" x14ac:dyDescent="0.2">
      <c r="A49">
        <f>ROW(Source!A34)</f>
        <v>34</v>
      </c>
      <c r="B49">
        <v>34686909</v>
      </c>
      <c r="C49">
        <v>34687053</v>
      </c>
      <c r="D49">
        <v>32163577</v>
      </c>
      <c r="E49">
        <v>1</v>
      </c>
      <c r="F49">
        <v>1</v>
      </c>
      <c r="G49">
        <v>1</v>
      </c>
      <c r="H49">
        <v>1</v>
      </c>
      <c r="I49" t="s">
        <v>210</v>
      </c>
      <c r="J49" t="s">
        <v>3</v>
      </c>
      <c r="K49" t="s">
        <v>211</v>
      </c>
      <c r="L49">
        <v>1191</v>
      </c>
      <c r="N49">
        <v>1013</v>
      </c>
      <c r="O49" t="s">
        <v>189</v>
      </c>
      <c r="P49" t="s">
        <v>189</v>
      </c>
      <c r="Q49">
        <v>1</v>
      </c>
      <c r="W49">
        <v>0</v>
      </c>
      <c r="X49">
        <v>1197411217</v>
      </c>
      <c r="Y49">
        <v>2.92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2.92</v>
      </c>
      <c r="AU49" t="s">
        <v>3</v>
      </c>
      <c r="AV49">
        <v>1</v>
      </c>
      <c r="AW49">
        <v>2</v>
      </c>
      <c r="AX49">
        <v>34687056</v>
      </c>
      <c r="AY49">
        <v>1</v>
      </c>
      <c r="AZ49">
        <v>0</v>
      </c>
      <c r="BA49">
        <v>91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Y49*Source!I34</f>
        <v>2.92</v>
      </c>
      <c r="CY49">
        <f t="shared" si="0"/>
        <v>9.6199999999999992</v>
      </c>
      <c r="CZ49">
        <f t="shared" si="1"/>
        <v>9.6199999999999992</v>
      </c>
      <c r="DA49">
        <f t="shared" si="2"/>
        <v>1</v>
      </c>
      <c r="DB49">
        <v>0</v>
      </c>
    </row>
    <row r="50" spans="1:106" x14ac:dyDescent="0.2">
      <c r="A50">
        <f>ROW(Source!A34)</f>
        <v>34</v>
      </c>
      <c r="B50">
        <v>34686909</v>
      </c>
      <c r="C50">
        <v>34687053</v>
      </c>
      <c r="D50">
        <v>32163330</v>
      </c>
      <c r="E50">
        <v>1</v>
      </c>
      <c r="F50">
        <v>1</v>
      </c>
      <c r="G50">
        <v>1</v>
      </c>
      <c r="H50">
        <v>1</v>
      </c>
      <c r="I50" t="s">
        <v>216</v>
      </c>
      <c r="J50" t="s">
        <v>3</v>
      </c>
      <c r="K50" t="s">
        <v>217</v>
      </c>
      <c r="L50">
        <v>1191</v>
      </c>
      <c r="N50">
        <v>1013</v>
      </c>
      <c r="O50" t="s">
        <v>189</v>
      </c>
      <c r="P50" t="s">
        <v>189</v>
      </c>
      <c r="Q50">
        <v>1</v>
      </c>
      <c r="W50">
        <v>0</v>
      </c>
      <c r="X50">
        <v>1776637054</v>
      </c>
      <c r="Y50">
        <v>4.37</v>
      </c>
      <c r="AA50">
        <v>0</v>
      </c>
      <c r="AB50">
        <v>0</v>
      </c>
      <c r="AC50">
        <v>0</v>
      </c>
      <c r="AD50">
        <v>12.69</v>
      </c>
      <c r="AE50">
        <v>0</v>
      </c>
      <c r="AF50">
        <v>0</v>
      </c>
      <c r="AG50">
        <v>0</v>
      </c>
      <c r="AH50">
        <v>12.69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4.37</v>
      </c>
      <c r="AU50" t="s">
        <v>3</v>
      </c>
      <c r="AV50">
        <v>1</v>
      </c>
      <c r="AW50">
        <v>2</v>
      </c>
      <c r="AX50">
        <v>34687057</v>
      </c>
      <c r="AY50">
        <v>1</v>
      </c>
      <c r="AZ50">
        <v>0</v>
      </c>
      <c r="BA50">
        <v>92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Y50*Source!I34</f>
        <v>4.37</v>
      </c>
      <c r="CY50">
        <f t="shared" si="0"/>
        <v>12.69</v>
      </c>
      <c r="CZ50">
        <f t="shared" si="1"/>
        <v>12.69</v>
      </c>
      <c r="DA50">
        <f t="shared" si="2"/>
        <v>1</v>
      </c>
      <c r="DB50">
        <v>0</v>
      </c>
    </row>
    <row r="51" spans="1:106" x14ac:dyDescent="0.2">
      <c r="A51">
        <f>ROW(Source!A35)</f>
        <v>35</v>
      </c>
      <c r="B51">
        <v>34686910</v>
      </c>
      <c r="C51">
        <v>34687053</v>
      </c>
      <c r="D51">
        <v>32163577</v>
      </c>
      <c r="E51">
        <v>1</v>
      </c>
      <c r="F51">
        <v>1</v>
      </c>
      <c r="G51">
        <v>1</v>
      </c>
      <c r="H51">
        <v>1</v>
      </c>
      <c r="I51" t="s">
        <v>210</v>
      </c>
      <c r="J51" t="s">
        <v>3</v>
      </c>
      <c r="K51" t="s">
        <v>211</v>
      </c>
      <c r="L51">
        <v>1191</v>
      </c>
      <c r="N51">
        <v>1013</v>
      </c>
      <c r="O51" t="s">
        <v>189</v>
      </c>
      <c r="P51" t="s">
        <v>189</v>
      </c>
      <c r="Q51">
        <v>1</v>
      </c>
      <c r="W51">
        <v>0</v>
      </c>
      <c r="X51">
        <v>1197411217</v>
      </c>
      <c r="Y51">
        <v>2.92</v>
      </c>
      <c r="AA51">
        <v>0</v>
      </c>
      <c r="AB51">
        <v>0</v>
      </c>
      <c r="AC51">
        <v>0</v>
      </c>
      <c r="AD51">
        <v>176.05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2.92</v>
      </c>
      <c r="AU51" t="s">
        <v>3</v>
      </c>
      <c r="AV51">
        <v>1</v>
      </c>
      <c r="AW51">
        <v>2</v>
      </c>
      <c r="AX51">
        <v>34687056</v>
      </c>
      <c r="AY51">
        <v>1</v>
      </c>
      <c r="AZ51">
        <v>0</v>
      </c>
      <c r="BA51">
        <v>93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Y51*Source!I35</f>
        <v>2.92</v>
      </c>
      <c r="CY51">
        <f t="shared" si="0"/>
        <v>176.05</v>
      </c>
      <c r="CZ51">
        <f t="shared" si="1"/>
        <v>9.6199999999999992</v>
      </c>
      <c r="DA51">
        <f t="shared" si="2"/>
        <v>18.3</v>
      </c>
      <c r="DB51">
        <v>0</v>
      </c>
    </row>
    <row r="52" spans="1:106" x14ac:dyDescent="0.2">
      <c r="A52">
        <f>ROW(Source!A35)</f>
        <v>35</v>
      </c>
      <c r="B52">
        <v>34686910</v>
      </c>
      <c r="C52">
        <v>34687053</v>
      </c>
      <c r="D52">
        <v>32163330</v>
      </c>
      <c r="E52">
        <v>1</v>
      </c>
      <c r="F52">
        <v>1</v>
      </c>
      <c r="G52">
        <v>1</v>
      </c>
      <c r="H52">
        <v>1</v>
      </c>
      <c r="I52" t="s">
        <v>216</v>
      </c>
      <c r="J52" t="s">
        <v>3</v>
      </c>
      <c r="K52" t="s">
        <v>217</v>
      </c>
      <c r="L52">
        <v>1191</v>
      </c>
      <c r="N52">
        <v>1013</v>
      </c>
      <c r="O52" t="s">
        <v>189</v>
      </c>
      <c r="P52" t="s">
        <v>189</v>
      </c>
      <c r="Q52">
        <v>1</v>
      </c>
      <c r="W52">
        <v>0</v>
      </c>
      <c r="X52">
        <v>1776637054</v>
      </c>
      <c r="Y52">
        <v>4.37</v>
      </c>
      <c r="AA52">
        <v>0</v>
      </c>
      <c r="AB52">
        <v>0</v>
      </c>
      <c r="AC52">
        <v>0</v>
      </c>
      <c r="AD52">
        <v>232.23</v>
      </c>
      <c r="AE52">
        <v>0</v>
      </c>
      <c r="AF52">
        <v>0</v>
      </c>
      <c r="AG52">
        <v>0</v>
      </c>
      <c r="AH52">
        <v>12.69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4.37</v>
      </c>
      <c r="AU52" t="s">
        <v>3</v>
      </c>
      <c r="AV52">
        <v>1</v>
      </c>
      <c r="AW52">
        <v>2</v>
      </c>
      <c r="AX52">
        <v>34687057</v>
      </c>
      <c r="AY52">
        <v>1</v>
      </c>
      <c r="AZ52">
        <v>0</v>
      </c>
      <c r="BA52">
        <v>94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Y52*Source!I35</f>
        <v>4.37</v>
      </c>
      <c r="CY52">
        <f t="shared" si="0"/>
        <v>232.23</v>
      </c>
      <c r="CZ52">
        <f t="shared" si="1"/>
        <v>12.69</v>
      </c>
      <c r="DA52">
        <f t="shared" si="2"/>
        <v>18.3</v>
      </c>
      <c r="DB5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34686977</v>
      </c>
      <c r="C1">
        <v>34686972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187</v>
      </c>
      <c r="J1" t="s">
        <v>3</v>
      </c>
      <c r="K1" t="s">
        <v>188</v>
      </c>
      <c r="L1">
        <v>1191</v>
      </c>
      <c r="N1">
        <v>1013</v>
      </c>
      <c r="O1" t="s">
        <v>189</v>
      </c>
      <c r="P1" t="s">
        <v>189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23.5</v>
      </c>
      <c r="AH1">
        <v>2</v>
      </c>
      <c r="AI1">
        <v>34686973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34686978</v>
      </c>
      <c r="C2">
        <v>34686972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190</v>
      </c>
      <c r="J2" t="s">
        <v>3</v>
      </c>
      <c r="K2" t="s">
        <v>191</v>
      </c>
      <c r="L2">
        <v>1191</v>
      </c>
      <c r="N2">
        <v>1013</v>
      </c>
      <c r="O2" t="s">
        <v>189</v>
      </c>
      <c r="P2" t="s">
        <v>189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0.88</v>
      </c>
      <c r="AH2">
        <v>2</v>
      </c>
      <c r="AI2">
        <v>34686974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34686979</v>
      </c>
      <c r="C3">
        <v>34686972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192</v>
      </c>
      <c r="J3" t="s">
        <v>193</v>
      </c>
      <c r="K3" t="s">
        <v>194</v>
      </c>
      <c r="L3">
        <v>1368</v>
      </c>
      <c r="N3">
        <v>1011</v>
      </c>
      <c r="O3" t="s">
        <v>195</v>
      </c>
      <c r="P3" t="s">
        <v>195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0.44</v>
      </c>
      <c r="AH3">
        <v>2</v>
      </c>
      <c r="AI3">
        <v>34686975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34686980</v>
      </c>
      <c r="C4">
        <v>34686972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196</v>
      </c>
      <c r="J4" t="s">
        <v>197</v>
      </c>
      <c r="K4" t="s">
        <v>198</v>
      </c>
      <c r="L4">
        <v>1368</v>
      </c>
      <c r="N4">
        <v>1011</v>
      </c>
      <c r="O4" t="s">
        <v>195</v>
      </c>
      <c r="P4" t="s">
        <v>195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0.44</v>
      </c>
      <c r="AH4">
        <v>2</v>
      </c>
      <c r="AI4">
        <v>34686976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34686981</v>
      </c>
      <c r="C5">
        <v>34686972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218</v>
      </c>
      <c r="J5" t="s">
        <v>219</v>
      </c>
      <c r="K5" t="s">
        <v>220</v>
      </c>
      <c r="L5">
        <v>1346</v>
      </c>
      <c r="N5">
        <v>1009</v>
      </c>
      <c r="O5" t="s">
        <v>58</v>
      </c>
      <c r="P5" t="s">
        <v>58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0.42</v>
      </c>
      <c r="AH5">
        <v>3</v>
      </c>
      <c r="AI5">
        <v>-1</v>
      </c>
      <c r="AJ5" t="s">
        <v>3</v>
      </c>
      <c r="AK5">
        <v>4</v>
      </c>
      <c r="AL5">
        <v>-3.7967999999999993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34686982</v>
      </c>
      <c r="C6">
        <v>34686972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221</v>
      </c>
      <c r="J6" t="s">
        <v>222</v>
      </c>
      <c r="K6" t="s">
        <v>223</v>
      </c>
      <c r="L6">
        <v>1348</v>
      </c>
      <c r="N6">
        <v>1009</v>
      </c>
      <c r="O6" t="s">
        <v>224</v>
      </c>
      <c r="P6" t="s">
        <v>224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1E-3</v>
      </c>
      <c r="AH6">
        <v>3</v>
      </c>
      <c r="AI6">
        <v>-1</v>
      </c>
      <c r="AJ6" t="s">
        <v>3</v>
      </c>
      <c r="AK6">
        <v>4</v>
      </c>
      <c r="AL6">
        <v>-5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ROW(Source!A24)</f>
        <v>24</v>
      </c>
      <c r="B7">
        <v>34686983</v>
      </c>
      <c r="C7">
        <v>34686972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225</v>
      </c>
      <c r="J7" t="s">
        <v>226</v>
      </c>
      <c r="K7" t="s">
        <v>227</v>
      </c>
      <c r="L7">
        <v>1346</v>
      </c>
      <c r="N7">
        <v>1009</v>
      </c>
      <c r="O7" t="s">
        <v>58</v>
      </c>
      <c r="P7" t="s">
        <v>58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0.3</v>
      </c>
      <c r="AH7">
        <v>3</v>
      </c>
      <c r="AI7">
        <v>-1</v>
      </c>
      <c r="AJ7" t="s">
        <v>3</v>
      </c>
      <c r="AK7">
        <v>4</v>
      </c>
      <c r="AL7">
        <v>-8.58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ROW(Source!A24)</f>
        <v>24</v>
      </c>
      <c r="B8">
        <v>34686984</v>
      </c>
      <c r="C8">
        <v>34686972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228</v>
      </c>
      <c r="J8" t="s">
        <v>3</v>
      </c>
      <c r="K8" t="s">
        <v>229</v>
      </c>
      <c r="L8">
        <v>1374</v>
      </c>
      <c r="N8">
        <v>1013</v>
      </c>
      <c r="O8" t="s">
        <v>230</v>
      </c>
      <c r="P8" t="s">
        <v>230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4.5199999999999996</v>
      </c>
      <c r="AH8">
        <v>3</v>
      </c>
      <c r="AI8">
        <v>-1</v>
      </c>
      <c r="AJ8" t="s">
        <v>3</v>
      </c>
      <c r="AK8">
        <v>4</v>
      </c>
      <c r="AL8">
        <v>-4.5199999999999996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ROW(Source!A25)</f>
        <v>25</v>
      </c>
      <c r="B9">
        <v>34686977</v>
      </c>
      <c r="C9">
        <v>34686972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187</v>
      </c>
      <c r="J9" t="s">
        <v>3</v>
      </c>
      <c r="K9" t="s">
        <v>188</v>
      </c>
      <c r="L9">
        <v>1191</v>
      </c>
      <c r="N9">
        <v>1013</v>
      </c>
      <c r="O9" t="s">
        <v>189</v>
      </c>
      <c r="P9" t="s">
        <v>189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3</v>
      </c>
      <c r="AG9">
        <v>23.5</v>
      </c>
      <c r="AH9">
        <v>2</v>
      </c>
      <c r="AI9">
        <v>34686973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34686978</v>
      </c>
      <c r="C10">
        <v>34686972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190</v>
      </c>
      <c r="J10" t="s">
        <v>3</v>
      </c>
      <c r="K10" t="s">
        <v>191</v>
      </c>
      <c r="L10">
        <v>1191</v>
      </c>
      <c r="N10">
        <v>1013</v>
      </c>
      <c r="O10" t="s">
        <v>189</v>
      </c>
      <c r="P10" t="s">
        <v>189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0.88</v>
      </c>
      <c r="AH10">
        <v>2</v>
      </c>
      <c r="AI10">
        <v>34686974</v>
      </c>
      <c r="AJ10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34686979</v>
      </c>
      <c r="C11">
        <v>34686972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192</v>
      </c>
      <c r="J11" t="s">
        <v>193</v>
      </c>
      <c r="K11" t="s">
        <v>194</v>
      </c>
      <c r="L11">
        <v>1368</v>
      </c>
      <c r="N11">
        <v>1011</v>
      </c>
      <c r="O11" t="s">
        <v>195</v>
      </c>
      <c r="P11" t="s">
        <v>195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0.44</v>
      </c>
      <c r="AH11">
        <v>2</v>
      </c>
      <c r="AI11">
        <v>34686975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34686980</v>
      </c>
      <c r="C12">
        <v>34686972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196</v>
      </c>
      <c r="J12" t="s">
        <v>197</v>
      </c>
      <c r="K12" t="s">
        <v>198</v>
      </c>
      <c r="L12">
        <v>1368</v>
      </c>
      <c r="N12">
        <v>1011</v>
      </c>
      <c r="O12" t="s">
        <v>195</v>
      </c>
      <c r="P12" t="s">
        <v>195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0.44</v>
      </c>
      <c r="AH12">
        <v>2</v>
      </c>
      <c r="AI12">
        <v>34686976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34686981</v>
      </c>
      <c r="C13">
        <v>34686972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218</v>
      </c>
      <c r="J13" t="s">
        <v>219</v>
      </c>
      <c r="K13" t="s">
        <v>220</v>
      </c>
      <c r="L13">
        <v>1346</v>
      </c>
      <c r="N13">
        <v>1009</v>
      </c>
      <c r="O13" t="s">
        <v>58</v>
      </c>
      <c r="P13" t="s">
        <v>58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0.42</v>
      </c>
      <c r="AH13">
        <v>3</v>
      </c>
      <c r="AI13">
        <v>-1</v>
      </c>
      <c r="AJ13" t="s">
        <v>3</v>
      </c>
      <c r="AK13">
        <v>4</v>
      </c>
      <c r="AL13">
        <v>-3.7967999999999993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ROW(Source!A25)</f>
        <v>25</v>
      </c>
      <c r="B14">
        <v>34686982</v>
      </c>
      <c r="C14">
        <v>34686972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221</v>
      </c>
      <c r="J14" t="s">
        <v>222</v>
      </c>
      <c r="K14" t="s">
        <v>223</v>
      </c>
      <c r="L14">
        <v>1348</v>
      </c>
      <c r="N14">
        <v>1009</v>
      </c>
      <c r="O14" t="s">
        <v>224</v>
      </c>
      <c r="P14" t="s">
        <v>224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ROW(Source!A25)</f>
        <v>25</v>
      </c>
      <c r="B15">
        <v>34686983</v>
      </c>
      <c r="C15">
        <v>34686972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225</v>
      </c>
      <c r="J15" t="s">
        <v>226</v>
      </c>
      <c r="K15" t="s">
        <v>227</v>
      </c>
      <c r="L15">
        <v>1346</v>
      </c>
      <c r="N15">
        <v>1009</v>
      </c>
      <c r="O15" t="s">
        <v>58</v>
      </c>
      <c r="P15" t="s">
        <v>58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-8.58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ROW(Source!A25)</f>
        <v>25</v>
      </c>
      <c r="B16">
        <v>34686984</v>
      </c>
      <c r="C16">
        <v>34686972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228</v>
      </c>
      <c r="J16" t="s">
        <v>3</v>
      </c>
      <c r="K16" t="s">
        <v>229</v>
      </c>
      <c r="L16">
        <v>1374</v>
      </c>
      <c r="N16">
        <v>1013</v>
      </c>
      <c r="O16" t="s">
        <v>230</v>
      </c>
      <c r="P16" t="s">
        <v>230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4.5199999999999996</v>
      </c>
      <c r="AH16">
        <v>3</v>
      </c>
      <c r="AI16">
        <v>-1</v>
      </c>
      <c r="AJ16" t="s">
        <v>3</v>
      </c>
      <c r="AK16">
        <v>4</v>
      </c>
      <c r="AL16">
        <v>-4.5199999999999996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34686992</v>
      </c>
      <c r="C17">
        <v>34686985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187</v>
      </c>
      <c r="J17" t="s">
        <v>3</v>
      </c>
      <c r="K17" t="s">
        <v>188</v>
      </c>
      <c r="L17">
        <v>1191</v>
      </c>
      <c r="N17">
        <v>1013</v>
      </c>
      <c r="O17" t="s">
        <v>189</v>
      </c>
      <c r="P17" t="s">
        <v>189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3</v>
      </c>
      <c r="AG17">
        <v>2.2999999999999998</v>
      </c>
      <c r="AH17">
        <v>2</v>
      </c>
      <c r="AI17">
        <v>34686986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34686993</v>
      </c>
      <c r="C18">
        <v>34686985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190</v>
      </c>
      <c r="J18" t="s">
        <v>3</v>
      </c>
      <c r="K18" t="s">
        <v>191</v>
      </c>
      <c r="L18">
        <v>1191</v>
      </c>
      <c r="N18">
        <v>1013</v>
      </c>
      <c r="O18" t="s">
        <v>189</v>
      </c>
      <c r="P18" t="s">
        <v>189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3</v>
      </c>
      <c r="AG18">
        <v>0.47</v>
      </c>
      <c r="AH18">
        <v>2</v>
      </c>
      <c r="AI18">
        <v>34686987</v>
      </c>
      <c r="AJ18">
        <v>10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34686994</v>
      </c>
      <c r="C19">
        <v>34686985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192</v>
      </c>
      <c r="J19" t="s">
        <v>193</v>
      </c>
      <c r="K19" t="s">
        <v>194</v>
      </c>
      <c r="L19">
        <v>1368</v>
      </c>
      <c r="N19">
        <v>1011</v>
      </c>
      <c r="O19" t="s">
        <v>195</v>
      </c>
      <c r="P19" t="s">
        <v>195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0.33</v>
      </c>
      <c r="AH19">
        <v>2</v>
      </c>
      <c r="AI19">
        <v>34686988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34686995</v>
      </c>
      <c r="C20">
        <v>34686985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199</v>
      </c>
      <c r="J20" t="s">
        <v>200</v>
      </c>
      <c r="K20" t="s">
        <v>201</v>
      </c>
      <c r="L20">
        <v>1368</v>
      </c>
      <c r="N20">
        <v>1011</v>
      </c>
      <c r="O20" t="s">
        <v>195</v>
      </c>
      <c r="P20" t="s">
        <v>195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0.11</v>
      </c>
      <c r="AH20">
        <v>2</v>
      </c>
      <c r="AI20">
        <v>34686989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34686996</v>
      </c>
      <c r="C21">
        <v>34686985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196</v>
      </c>
      <c r="J21" t="s">
        <v>197</v>
      </c>
      <c r="K21" t="s">
        <v>198</v>
      </c>
      <c r="L21">
        <v>1368</v>
      </c>
      <c r="N21">
        <v>1011</v>
      </c>
      <c r="O21" t="s">
        <v>195</v>
      </c>
      <c r="P21" t="s">
        <v>195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0.03</v>
      </c>
      <c r="AH21">
        <v>2</v>
      </c>
      <c r="AI21">
        <v>34686990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34686997</v>
      </c>
      <c r="C22">
        <v>34686985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202</v>
      </c>
      <c r="J22" t="s">
        <v>203</v>
      </c>
      <c r="K22" t="s">
        <v>204</v>
      </c>
      <c r="L22">
        <v>1368</v>
      </c>
      <c r="N22">
        <v>1011</v>
      </c>
      <c r="O22" t="s">
        <v>195</v>
      </c>
      <c r="P22" t="s">
        <v>195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0.14000000000000001</v>
      </c>
      <c r="AH22">
        <v>2</v>
      </c>
      <c r="AI22">
        <v>34686991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34686998</v>
      </c>
      <c r="C23">
        <v>34686985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231</v>
      </c>
      <c r="J23" t="s">
        <v>232</v>
      </c>
      <c r="K23" t="s">
        <v>233</v>
      </c>
      <c r="L23">
        <v>1348</v>
      </c>
      <c r="N23">
        <v>1009</v>
      </c>
      <c r="O23" t="s">
        <v>224</v>
      </c>
      <c r="P23" t="s">
        <v>224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2.0000000000000002E-5</v>
      </c>
      <c r="AH23">
        <v>3</v>
      </c>
      <c r="AI23">
        <v>-1</v>
      </c>
      <c r="AJ23" t="s">
        <v>3</v>
      </c>
      <c r="AK23">
        <v>4</v>
      </c>
      <c r="AL23">
        <v>-0.35000000000000003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34686999</v>
      </c>
      <c r="C24">
        <v>34686985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234</v>
      </c>
      <c r="J24" t="s">
        <v>235</v>
      </c>
      <c r="K24" t="s">
        <v>236</v>
      </c>
      <c r="L24">
        <v>1346</v>
      </c>
      <c r="N24">
        <v>1009</v>
      </c>
      <c r="O24" t="s">
        <v>58</v>
      </c>
      <c r="P24" t="s">
        <v>58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0.05</v>
      </c>
      <c r="AH24">
        <v>3</v>
      </c>
      <c r="AI24">
        <v>-1</v>
      </c>
      <c r="AJ24" t="s">
        <v>3</v>
      </c>
      <c r="AK24">
        <v>4</v>
      </c>
      <c r="AL24">
        <v>-0.52850000000000008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34687000</v>
      </c>
      <c r="C25">
        <v>34686985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218</v>
      </c>
      <c r="J25" t="s">
        <v>219</v>
      </c>
      <c r="K25" t="s">
        <v>220</v>
      </c>
      <c r="L25">
        <v>1346</v>
      </c>
      <c r="N25">
        <v>1009</v>
      </c>
      <c r="O25" t="s">
        <v>58</v>
      </c>
      <c r="P25" t="s">
        <v>58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0.79</v>
      </c>
      <c r="AH25">
        <v>3</v>
      </c>
      <c r="AI25">
        <v>-1</v>
      </c>
      <c r="AJ25" t="s">
        <v>3</v>
      </c>
      <c r="AK25">
        <v>4</v>
      </c>
      <c r="AL25">
        <v>-7.1415999999999995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34687001</v>
      </c>
      <c r="C26">
        <v>34686985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237</v>
      </c>
      <c r="J26" t="s">
        <v>238</v>
      </c>
      <c r="K26" t="s">
        <v>239</v>
      </c>
      <c r="L26">
        <v>1330</v>
      </c>
      <c r="N26">
        <v>1005</v>
      </c>
      <c r="O26" t="s">
        <v>240</v>
      </c>
      <c r="P26" t="s">
        <v>240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3.0000000000000001E-3</v>
      </c>
      <c r="AH26">
        <v>3</v>
      </c>
      <c r="AI26">
        <v>-1</v>
      </c>
      <c r="AJ26" t="s">
        <v>3</v>
      </c>
      <c r="AK26">
        <v>4</v>
      </c>
      <c r="AL26">
        <v>-0.23729999999999998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ROW(Source!A26)</f>
        <v>26</v>
      </c>
      <c r="B27">
        <v>34687002</v>
      </c>
      <c r="C27">
        <v>34686985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221</v>
      </c>
      <c r="J27" t="s">
        <v>222</v>
      </c>
      <c r="K27" t="s">
        <v>223</v>
      </c>
      <c r="L27">
        <v>1348</v>
      </c>
      <c r="N27">
        <v>1009</v>
      </c>
      <c r="O27" t="s">
        <v>224</v>
      </c>
      <c r="P27" t="s">
        <v>224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3.0000000000000001E-3</v>
      </c>
      <c r="AH27">
        <v>3</v>
      </c>
      <c r="AI27">
        <v>-1</v>
      </c>
      <c r="AJ27" t="s">
        <v>3</v>
      </c>
      <c r="AK27">
        <v>4</v>
      </c>
      <c r="AL27">
        <v>-15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ROW(Source!A26)</f>
        <v>26</v>
      </c>
      <c r="B28">
        <v>34687003</v>
      </c>
      <c r="C28">
        <v>34686985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225</v>
      </c>
      <c r="J28" t="s">
        <v>226</v>
      </c>
      <c r="K28" t="s">
        <v>227</v>
      </c>
      <c r="L28">
        <v>1346</v>
      </c>
      <c r="N28">
        <v>1009</v>
      </c>
      <c r="O28" t="s">
        <v>58</v>
      </c>
      <c r="P28" t="s">
        <v>58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0.7</v>
      </c>
      <c r="AH28">
        <v>3</v>
      </c>
      <c r="AI28">
        <v>-1</v>
      </c>
      <c r="AJ28" t="s">
        <v>3</v>
      </c>
      <c r="AK28">
        <v>4</v>
      </c>
      <c r="AL28">
        <v>-20.02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ROW(Source!A26)</f>
        <v>26</v>
      </c>
      <c r="B29">
        <v>34687004</v>
      </c>
      <c r="C29">
        <v>34686985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228</v>
      </c>
      <c r="J29" t="s">
        <v>3</v>
      </c>
      <c r="K29" t="s">
        <v>229</v>
      </c>
      <c r="L29">
        <v>1374</v>
      </c>
      <c r="N29">
        <v>1013</v>
      </c>
      <c r="O29" t="s">
        <v>230</v>
      </c>
      <c r="P29" t="s">
        <v>230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0.44</v>
      </c>
      <c r="AH29">
        <v>3</v>
      </c>
      <c r="AI29">
        <v>-1</v>
      </c>
      <c r="AJ29" t="s">
        <v>3</v>
      </c>
      <c r="AK29">
        <v>4</v>
      </c>
      <c r="AL29">
        <v>-0.44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ROW(Source!A27)</f>
        <v>27</v>
      </c>
      <c r="B30">
        <v>34686992</v>
      </c>
      <c r="C30">
        <v>34686985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189</v>
      </c>
      <c r="P30" t="s">
        <v>189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3</v>
      </c>
      <c r="AG30">
        <v>2.2999999999999998</v>
      </c>
      <c r="AH30">
        <v>2</v>
      </c>
      <c r="AI30">
        <v>34686986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34686993</v>
      </c>
      <c r="C31">
        <v>34686985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190</v>
      </c>
      <c r="J31" t="s">
        <v>3</v>
      </c>
      <c r="K31" t="s">
        <v>191</v>
      </c>
      <c r="L31">
        <v>1191</v>
      </c>
      <c r="N31">
        <v>1013</v>
      </c>
      <c r="O31" t="s">
        <v>189</v>
      </c>
      <c r="P31" t="s">
        <v>189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3</v>
      </c>
      <c r="AG31">
        <v>0.47</v>
      </c>
      <c r="AH31">
        <v>2</v>
      </c>
      <c r="AI31">
        <v>34686987</v>
      </c>
      <c r="AJ31">
        <v>16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34686994</v>
      </c>
      <c r="C32">
        <v>34686985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192</v>
      </c>
      <c r="J32" t="s">
        <v>193</v>
      </c>
      <c r="K32" t="s">
        <v>194</v>
      </c>
      <c r="L32">
        <v>1368</v>
      </c>
      <c r="N32">
        <v>1011</v>
      </c>
      <c r="O32" t="s">
        <v>195</v>
      </c>
      <c r="P32" t="s">
        <v>195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0.33</v>
      </c>
      <c r="AH32">
        <v>2</v>
      </c>
      <c r="AI32">
        <v>34686988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34686995</v>
      </c>
      <c r="C33">
        <v>34686985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199</v>
      </c>
      <c r="J33" t="s">
        <v>200</v>
      </c>
      <c r="K33" t="s">
        <v>201</v>
      </c>
      <c r="L33">
        <v>1368</v>
      </c>
      <c r="N33">
        <v>1011</v>
      </c>
      <c r="O33" t="s">
        <v>195</v>
      </c>
      <c r="P33" t="s">
        <v>195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0.11</v>
      </c>
      <c r="AH33">
        <v>2</v>
      </c>
      <c r="AI33">
        <v>34686989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34686996</v>
      </c>
      <c r="C34">
        <v>34686985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196</v>
      </c>
      <c r="J34" t="s">
        <v>197</v>
      </c>
      <c r="K34" t="s">
        <v>198</v>
      </c>
      <c r="L34">
        <v>1368</v>
      </c>
      <c r="N34">
        <v>1011</v>
      </c>
      <c r="O34" t="s">
        <v>195</v>
      </c>
      <c r="P34" t="s">
        <v>195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0.03</v>
      </c>
      <c r="AH34">
        <v>2</v>
      </c>
      <c r="AI34">
        <v>34686990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34686997</v>
      </c>
      <c r="C35">
        <v>34686985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202</v>
      </c>
      <c r="J35" t="s">
        <v>203</v>
      </c>
      <c r="K35" t="s">
        <v>204</v>
      </c>
      <c r="L35">
        <v>1368</v>
      </c>
      <c r="N35">
        <v>1011</v>
      </c>
      <c r="O35" t="s">
        <v>195</v>
      </c>
      <c r="P35" t="s">
        <v>195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0.14000000000000001</v>
      </c>
      <c r="AH35">
        <v>2</v>
      </c>
      <c r="AI35">
        <v>34686991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34686998</v>
      </c>
      <c r="C36">
        <v>34686985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231</v>
      </c>
      <c r="J36" t="s">
        <v>232</v>
      </c>
      <c r="K36" t="s">
        <v>233</v>
      </c>
      <c r="L36">
        <v>1348</v>
      </c>
      <c r="N36">
        <v>1009</v>
      </c>
      <c r="O36" t="s">
        <v>224</v>
      </c>
      <c r="P36" t="s">
        <v>224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2.0000000000000002E-5</v>
      </c>
      <c r="AH36">
        <v>3</v>
      </c>
      <c r="AI36">
        <v>-1</v>
      </c>
      <c r="AJ36" t="s">
        <v>3</v>
      </c>
      <c r="AK36">
        <v>4</v>
      </c>
      <c r="AL36">
        <v>-0.35000000000000003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34686999</v>
      </c>
      <c r="C37">
        <v>34686985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234</v>
      </c>
      <c r="J37" t="s">
        <v>235</v>
      </c>
      <c r="K37" t="s">
        <v>236</v>
      </c>
      <c r="L37">
        <v>1346</v>
      </c>
      <c r="N37">
        <v>1009</v>
      </c>
      <c r="O37" t="s">
        <v>58</v>
      </c>
      <c r="P37" t="s">
        <v>58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0.05</v>
      </c>
      <c r="AH37">
        <v>3</v>
      </c>
      <c r="AI37">
        <v>-1</v>
      </c>
      <c r="AJ37" t="s">
        <v>3</v>
      </c>
      <c r="AK37">
        <v>4</v>
      </c>
      <c r="AL37">
        <v>-0.52850000000000008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ROW(Source!A27)</f>
        <v>27</v>
      </c>
      <c r="B38">
        <v>34687000</v>
      </c>
      <c r="C38">
        <v>34686985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218</v>
      </c>
      <c r="J38" t="s">
        <v>219</v>
      </c>
      <c r="K38" t="s">
        <v>220</v>
      </c>
      <c r="L38">
        <v>1346</v>
      </c>
      <c r="N38">
        <v>1009</v>
      </c>
      <c r="O38" t="s">
        <v>58</v>
      </c>
      <c r="P38" t="s">
        <v>58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0.79</v>
      </c>
      <c r="AH38">
        <v>3</v>
      </c>
      <c r="AI38">
        <v>-1</v>
      </c>
      <c r="AJ38" t="s">
        <v>3</v>
      </c>
      <c r="AK38">
        <v>4</v>
      </c>
      <c r="AL38">
        <v>-7.1415999999999995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ROW(Source!A27)</f>
        <v>27</v>
      </c>
      <c r="B39">
        <v>34687001</v>
      </c>
      <c r="C39">
        <v>34686985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237</v>
      </c>
      <c r="J39" t="s">
        <v>238</v>
      </c>
      <c r="K39" t="s">
        <v>239</v>
      </c>
      <c r="L39">
        <v>1330</v>
      </c>
      <c r="N39">
        <v>1005</v>
      </c>
      <c r="O39" t="s">
        <v>240</v>
      </c>
      <c r="P39" t="s">
        <v>240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3.0000000000000001E-3</v>
      </c>
      <c r="AH39">
        <v>3</v>
      </c>
      <c r="AI39">
        <v>-1</v>
      </c>
      <c r="AJ39" t="s">
        <v>3</v>
      </c>
      <c r="AK39">
        <v>4</v>
      </c>
      <c r="AL39">
        <v>-0.23729999999999998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ROW(Source!A27)</f>
        <v>27</v>
      </c>
      <c r="B40">
        <v>34687002</v>
      </c>
      <c r="C40">
        <v>34686985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221</v>
      </c>
      <c r="J40" t="s">
        <v>222</v>
      </c>
      <c r="K40" t="s">
        <v>223</v>
      </c>
      <c r="L40">
        <v>1348</v>
      </c>
      <c r="N40">
        <v>1009</v>
      </c>
      <c r="O40" t="s">
        <v>224</v>
      </c>
      <c r="P40" t="s">
        <v>224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3.0000000000000001E-3</v>
      </c>
      <c r="AH40">
        <v>3</v>
      </c>
      <c r="AI40">
        <v>-1</v>
      </c>
      <c r="AJ40" t="s">
        <v>3</v>
      </c>
      <c r="AK40">
        <v>4</v>
      </c>
      <c r="AL40">
        <v>-15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ROW(Source!A27)</f>
        <v>27</v>
      </c>
      <c r="B41">
        <v>34687003</v>
      </c>
      <c r="C41">
        <v>34686985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225</v>
      </c>
      <c r="J41" t="s">
        <v>226</v>
      </c>
      <c r="K41" t="s">
        <v>227</v>
      </c>
      <c r="L41">
        <v>1346</v>
      </c>
      <c r="N41">
        <v>1009</v>
      </c>
      <c r="O41" t="s">
        <v>58</v>
      </c>
      <c r="P41" t="s">
        <v>58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0.7</v>
      </c>
      <c r="AH41">
        <v>3</v>
      </c>
      <c r="AI41">
        <v>-1</v>
      </c>
      <c r="AJ41" t="s">
        <v>3</v>
      </c>
      <c r="AK41">
        <v>4</v>
      </c>
      <c r="AL41">
        <v>-20.02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34687004</v>
      </c>
      <c r="C42">
        <v>34686985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228</v>
      </c>
      <c r="J42" t="s">
        <v>3</v>
      </c>
      <c r="K42" t="s">
        <v>229</v>
      </c>
      <c r="L42">
        <v>1374</v>
      </c>
      <c r="N42">
        <v>1013</v>
      </c>
      <c r="O42" t="s">
        <v>230</v>
      </c>
      <c r="P42" t="s">
        <v>230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0.44</v>
      </c>
      <c r="AH42">
        <v>3</v>
      </c>
      <c r="AI42">
        <v>-1</v>
      </c>
      <c r="AJ42" t="s">
        <v>3</v>
      </c>
      <c r="AK42">
        <v>4</v>
      </c>
      <c r="AL42">
        <v>-0.44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ROW(Source!A28)</f>
        <v>28</v>
      </c>
      <c r="B43">
        <v>34687012</v>
      </c>
      <c r="C43">
        <v>34687005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187</v>
      </c>
      <c r="J43" t="s">
        <v>3</v>
      </c>
      <c r="K43" t="s">
        <v>188</v>
      </c>
      <c r="L43">
        <v>1191</v>
      </c>
      <c r="N43">
        <v>1013</v>
      </c>
      <c r="O43" t="s">
        <v>189</v>
      </c>
      <c r="P43" t="s">
        <v>189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58.6</v>
      </c>
      <c r="AH43">
        <v>2</v>
      </c>
      <c r="AI43">
        <v>34687006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34687013</v>
      </c>
      <c r="C44">
        <v>34687005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190</v>
      </c>
      <c r="J44" t="s">
        <v>3</v>
      </c>
      <c r="K44" t="s">
        <v>191</v>
      </c>
      <c r="L44">
        <v>1191</v>
      </c>
      <c r="N44">
        <v>1013</v>
      </c>
      <c r="O44" t="s">
        <v>189</v>
      </c>
      <c r="P44" t="s">
        <v>189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7.32</v>
      </c>
      <c r="AH44">
        <v>2</v>
      </c>
      <c r="AI44">
        <v>34687007</v>
      </c>
      <c r="AJ44">
        <v>22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34687014</v>
      </c>
      <c r="C45">
        <v>34687005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192</v>
      </c>
      <c r="J45" t="s">
        <v>193</v>
      </c>
      <c r="K45" t="s">
        <v>194</v>
      </c>
      <c r="L45">
        <v>1368</v>
      </c>
      <c r="N45">
        <v>1011</v>
      </c>
      <c r="O45" t="s">
        <v>195</v>
      </c>
      <c r="P45" t="s">
        <v>195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0.22</v>
      </c>
      <c r="AH45">
        <v>2</v>
      </c>
      <c r="AI45">
        <v>34687008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34687015</v>
      </c>
      <c r="C46">
        <v>34687005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196</v>
      </c>
      <c r="J46" t="s">
        <v>197</v>
      </c>
      <c r="K46" t="s">
        <v>198</v>
      </c>
      <c r="L46">
        <v>1368</v>
      </c>
      <c r="N46">
        <v>1011</v>
      </c>
      <c r="O46" t="s">
        <v>195</v>
      </c>
      <c r="P46" t="s">
        <v>195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0.22</v>
      </c>
      <c r="AH46">
        <v>2</v>
      </c>
      <c r="AI46">
        <v>34687009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34687016</v>
      </c>
      <c r="C47">
        <v>34687005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202</v>
      </c>
      <c r="J47" t="s">
        <v>203</v>
      </c>
      <c r="K47" t="s">
        <v>204</v>
      </c>
      <c r="L47">
        <v>1368</v>
      </c>
      <c r="N47">
        <v>1011</v>
      </c>
      <c r="O47" t="s">
        <v>195</v>
      </c>
      <c r="P47" t="s">
        <v>195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7.25</v>
      </c>
      <c r="AH47">
        <v>2</v>
      </c>
      <c r="AI47">
        <v>34687010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34687017</v>
      </c>
      <c r="C48">
        <v>34687005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205</v>
      </c>
      <c r="J48" t="s">
        <v>206</v>
      </c>
      <c r="K48" t="s">
        <v>207</v>
      </c>
      <c r="L48">
        <v>1368</v>
      </c>
      <c r="N48">
        <v>1011</v>
      </c>
      <c r="O48" t="s">
        <v>195</v>
      </c>
      <c r="P48" t="s">
        <v>195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6.88</v>
      </c>
      <c r="AH48">
        <v>2</v>
      </c>
      <c r="AI48">
        <v>34687011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34687018</v>
      </c>
      <c r="C49">
        <v>34687005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241</v>
      </c>
      <c r="J49" t="s">
        <v>242</v>
      </c>
      <c r="K49" t="s">
        <v>243</v>
      </c>
      <c r="L49">
        <v>1339</v>
      </c>
      <c r="N49">
        <v>1007</v>
      </c>
      <c r="O49" t="s">
        <v>244</v>
      </c>
      <c r="P49" t="s">
        <v>244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0.44</v>
      </c>
      <c r="AH49">
        <v>3</v>
      </c>
      <c r="AI49">
        <v>-1</v>
      </c>
      <c r="AJ49" t="s">
        <v>3</v>
      </c>
      <c r="AK49">
        <v>4</v>
      </c>
      <c r="AL49">
        <v>-7.8583999999999996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ROW(Source!A28)</f>
        <v>28</v>
      </c>
      <c r="B50">
        <v>34687019</v>
      </c>
      <c r="C50">
        <v>34687005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245</v>
      </c>
      <c r="J50" t="s">
        <v>246</v>
      </c>
      <c r="K50" t="s">
        <v>247</v>
      </c>
      <c r="L50">
        <v>1346</v>
      </c>
      <c r="N50">
        <v>1009</v>
      </c>
      <c r="O50" t="s">
        <v>58</v>
      </c>
      <c r="P50" t="s">
        <v>58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0.03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34687020</v>
      </c>
      <c r="C51">
        <v>34687005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248</v>
      </c>
      <c r="J51" t="s">
        <v>249</v>
      </c>
      <c r="K51" t="s">
        <v>250</v>
      </c>
      <c r="L51">
        <v>1348</v>
      </c>
      <c r="N51">
        <v>1009</v>
      </c>
      <c r="O51" t="s">
        <v>224</v>
      </c>
      <c r="P51" t="s">
        <v>224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1.2999999999999999E-4</v>
      </c>
      <c r="AH51">
        <v>3</v>
      </c>
      <c r="AI51">
        <v>-1</v>
      </c>
      <c r="AJ51" t="s">
        <v>3</v>
      </c>
      <c r="AK51">
        <v>4</v>
      </c>
      <c r="AL51">
        <v>-7.2748013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ROW(Source!A28)</f>
        <v>28</v>
      </c>
      <c r="B52">
        <v>34687021</v>
      </c>
      <c r="C52">
        <v>34687005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251</v>
      </c>
      <c r="J52" t="s">
        <v>252</v>
      </c>
      <c r="K52" t="s">
        <v>253</v>
      </c>
      <c r="L52">
        <v>1348</v>
      </c>
      <c r="N52">
        <v>1009</v>
      </c>
      <c r="O52" t="s">
        <v>224</v>
      </c>
      <c r="P52" t="s">
        <v>224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1.8000000000000001E-4</v>
      </c>
      <c r="AH52">
        <v>3</v>
      </c>
      <c r="AI52">
        <v>-1</v>
      </c>
      <c r="AJ52" t="s">
        <v>3</v>
      </c>
      <c r="AK52">
        <v>4</v>
      </c>
      <c r="AL52">
        <v>-12.895200000000001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ROW(Source!A28)</f>
        <v>28</v>
      </c>
      <c r="B53">
        <v>34687022</v>
      </c>
      <c r="C53">
        <v>34687005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225</v>
      </c>
      <c r="J53" t="s">
        <v>226</v>
      </c>
      <c r="K53" t="s">
        <v>227</v>
      </c>
      <c r="L53">
        <v>1346</v>
      </c>
      <c r="N53">
        <v>1009</v>
      </c>
      <c r="O53" t="s">
        <v>58</v>
      </c>
      <c r="P53" t="s">
        <v>58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1.36</v>
      </c>
      <c r="AH53">
        <v>3</v>
      </c>
      <c r="AI53">
        <v>-1</v>
      </c>
      <c r="AJ53" t="s">
        <v>3</v>
      </c>
      <c r="AK53">
        <v>4</v>
      </c>
      <c r="AL53">
        <v>-38.896000000000008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ROW(Source!A28)</f>
        <v>28</v>
      </c>
      <c r="B54">
        <v>34687023</v>
      </c>
      <c r="C54">
        <v>34687005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228</v>
      </c>
      <c r="J54" t="s">
        <v>3</v>
      </c>
      <c r="K54" t="s">
        <v>229</v>
      </c>
      <c r="L54">
        <v>1374</v>
      </c>
      <c r="N54">
        <v>1013</v>
      </c>
      <c r="O54" t="s">
        <v>230</v>
      </c>
      <c r="P54" t="s">
        <v>230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11.27</v>
      </c>
      <c r="AH54">
        <v>3</v>
      </c>
      <c r="AI54">
        <v>-1</v>
      </c>
      <c r="AJ54" t="s">
        <v>3</v>
      </c>
      <c r="AK54">
        <v>4</v>
      </c>
      <c r="AL54">
        <v>-11.27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ROW(Source!A29)</f>
        <v>29</v>
      </c>
      <c r="B55">
        <v>34687012</v>
      </c>
      <c r="C55">
        <v>34687005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187</v>
      </c>
      <c r="J55" t="s">
        <v>3</v>
      </c>
      <c r="K55" t="s">
        <v>188</v>
      </c>
      <c r="L55">
        <v>1191</v>
      </c>
      <c r="N55">
        <v>1013</v>
      </c>
      <c r="O55" t="s">
        <v>189</v>
      </c>
      <c r="P55" t="s">
        <v>189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58.6</v>
      </c>
      <c r="AH55">
        <v>2</v>
      </c>
      <c r="AI55">
        <v>34687006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34687013</v>
      </c>
      <c r="C56">
        <v>34687005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190</v>
      </c>
      <c r="J56" t="s">
        <v>3</v>
      </c>
      <c r="K56" t="s">
        <v>191</v>
      </c>
      <c r="L56">
        <v>1191</v>
      </c>
      <c r="N56">
        <v>1013</v>
      </c>
      <c r="O56" t="s">
        <v>189</v>
      </c>
      <c r="P56" t="s">
        <v>189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7.32</v>
      </c>
      <c r="AH56">
        <v>2</v>
      </c>
      <c r="AI56">
        <v>34687007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34687014</v>
      </c>
      <c r="C57">
        <v>34687005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192</v>
      </c>
      <c r="J57" t="s">
        <v>193</v>
      </c>
      <c r="K57" t="s">
        <v>194</v>
      </c>
      <c r="L57">
        <v>1368</v>
      </c>
      <c r="N57">
        <v>1011</v>
      </c>
      <c r="O57" t="s">
        <v>195</v>
      </c>
      <c r="P57" t="s">
        <v>195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0.22</v>
      </c>
      <c r="AH57">
        <v>2</v>
      </c>
      <c r="AI57">
        <v>34687008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34687015</v>
      </c>
      <c r="C58">
        <v>34687005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196</v>
      </c>
      <c r="J58" t="s">
        <v>197</v>
      </c>
      <c r="K58" t="s">
        <v>198</v>
      </c>
      <c r="L58">
        <v>1368</v>
      </c>
      <c r="N58">
        <v>1011</v>
      </c>
      <c r="O58" t="s">
        <v>195</v>
      </c>
      <c r="P58" t="s">
        <v>195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0.22</v>
      </c>
      <c r="AH58">
        <v>2</v>
      </c>
      <c r="AI58">
        <v>34687009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34687016</v>
      </c>
      <c r="C59">
        <v>34687005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202</v>
      </c>
      <c r="J59" t="s">
        <v>203</v>
      </c>
      <c r="K59" t="s">
        <v>204</v>
      </c>
      <c r="L59">
        <v>1368</v>
      </c>
      <c r="N59">
        <v>1011</v>
      </c>
      <c r="O59" t="s">
        <v>195</v>
      </c>
      <c r="P59" t="s">
        <v>195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7.25</v>
      </c>
      <c r="AH59">
        <v>2</v>
      </c>
      <c r="AI59">
        <v>34687010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34687017</v>
      </c>
      <c r="C60">
        <v>34687005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205</v>
      </c>
      <c r="J60" t="s">
        <v>206</v>
      </c>
      <c r="K60" t="s">
        <v>207</v>
      </c>
      <c r="L60">
        <v>1368</v>
      </c>
      <c r="N60">
        <v>1011</v>
      </c>
      <c r="O60" t="s">
        <v>195</v>
      </c>
      <c r="P60" t="s">
        <v>195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6.88</v>
      </c>
      <c r="AH60">
        <v>2</v>
      </c>
      <c r="AI60">
        <v>34687011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34687018</v>
      </c>
      <c r="C61">
        <v>34687005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241</v>
      </c>
      <c r="J61" t="s">
        <v>242</v>
      </c>
      <c r="K61" t="s">
        <v>243</v>
      </c>
      <c r="L61">
        <v>1339</v>
      </c>
      <c r="N61">
        <v>1007</v>
      </c>
      <c r="O61" t="s">
        <v>244</v>
      </c>
      <c r="P61" t="s">
        <v>244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0.44</v>
      </c>
      <c r="AH61">
        <v>3</v>
      </c>
      <c r="AI61">
        <v>-1</v>
      </c>
      <c r="AJ61" t="s">
        <v>3</v>
      </c>
      <c r="AK61">
        <v>4</v>
      </c>
      <c r="AL61">
        <v>-7.8583999999999996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ROW(Source!A29)</f>
        <v>29</v>
      </c>
      <c r="B62">
        <v>34687019</v>
      </c>
      <c r="C62">
        <v>34687005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245</v>
      </c>
      <c r="J62" t="s">
        <v>246</v>
      </c>
      <c r="K62" t="s">
        <v>247</v>
      </c>
      <c r="L62">
        <v>1346</v>
      </c>
      <c r="N62">
        <v>1009</v>
      </c>
      <c r="O62" t="s">
        <v>58</v>
      </c>
      <c r="P62" t="s">
        <v>58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0.03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34687020</v>
      </c>
      <c r="C63">
        <v>34687005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248</v>
      </c>
      <c r="J63" t="s">
        <v>249</v>
      </c>
      <c r="K63" t="s">
        <v>250</v>
      </c>
      <c r="L63">
        <v>1348</v>
      </c>
      <c r="N63">
        <v>1009</v>
      </c>
      <c r="O63" t="s">
        <v>224</v>
      </c>
      <c r="P63" t="s">
        <v>224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1.2999999999999999E-4</v>
      </c>
      <c r="AH63">
        <v>3</v>
      </c>
      <c r="AI63">
        <v>-1</v>
      </c>
      <c r="AJ63" t="s">
        <v>3</v>
      </c>
      <c r="AK63">
        <v>4</v>
      </c>
      <c r="AL63">
        <v>-7.2748013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ROW(Source!A29)</f>
        <v>29</v>
      </c>
      <c r="B64">
        <v>34687021</v>
      </c>
      <c r="C64">
        <v>34687005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251</v>
      </c>
      <c r="J64" t="s">
        <v>252</v>
      </c>
      <c r="K64" t="s">
        <v>253</v>
      </c>
      <c r="L64">
        <v>1348</v>
      </c>
      <c r="N64">
        <v>1009</v>
      </c>
      <c r="O64" t="s">
        <v>224</v>
      </c>
      <c r="P64" t="s">
        <v>224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1.8000000000000001E-4</v>
      </c>
      <c r="AH64">
        <v>3</v>
      </c>
      <c r="AI64">
        <v>-1</v>
      </c>
      <c r="AJ64" t="s">
        <v>3</v>
      </c>
      <c r="AK64">
        <v>4</v>
      </c>
      <c r="AL64">
        <v>-12.895200000000001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ROW(Source!A29)</f>
        <v>29</v>
      </c>
      <c r="B65">
        <v>34687022</v>
      </c>
      <c r="C65">
        <v>34687005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225</v>
      </c>
      <c r="J65" t="s">
        <v>226</v>
      </c>
      <c r="K65" t="s">
        <v>227</v>
      </c>
      <c r="L65">
        <v>1346</v>
      </c>
      <c r="N65">
        <v>1009</v>
      </c>
      <c r="O65" t="s">
        <v>58</v>
      </c>
      <c r="P65" t="s">
        <v>58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1.36</v>
      </c>
      <c r="AH65">
        <v>3</v>
      </c>
      <c r="AI65">
        <v>-1</v>
      </c>
      <c r="AJ65" t="s">
        <v>3</v>
      </c>
      <c r="AK65">
        <v>4</v>
      </c>
      <c r="AL65">
        <v>-38.896000000000008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ROW(Source!A29)</f>
        <v>29</v>
      </c>
      <c r="B66">
        <v>34687023</v>
      </c>
      <c r="C66">
        <v>34687005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228</v>
      </c>
      <c r="J66" t="s">
        <v>3</v>
      </c>
      <c r="K66" t="s">
        <v>229</v>
      </c>
      <c r="L66">
        <v>1374</v>
      </c>
      <c r="N66">
        <v>1013</v>
      </c>
      <c r="O66" t="s">
        <v>230</v>
      </c>
      <c r="P66" t="s">
        <v>230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11.27</v>
      </c>
      <c r="AH66">
        <v>3</v>
      </c>
      <c r="AI66">
        <v>-1</v>
      </c>
      <c r="AJ66" t="s">
        <v>3</v>
      </c>
      <c r="AK66">
        <v>4</v>
      </c>
      <c r="AL66">
        <v>-11.27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ROW(Source!A30)</f>
        <v>30</v>
      </c>
      <c r="B67">
        <v>34687030</v>
      </c>
      <c r="C67">
        <v>34687024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208</v>
      </c>
      <c r="J67" t="s">
        <v>3</v>
      </c>
      <c r="K67" t="s">
        <v>209</v>
      </c>
      <c r="L67">
        <v>1191</v>
      </c>
      <c r="N67">
        <v>1013</v>
      </c>
      <c r="O67" t="s">
        <v>189</v>
      </c>
      <c r="P67" t="s">
        <v>189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3</v>
      </c>
      <c r="AG67">
        <v>19</v>
      </c>
      <c r="AH67">
        <v>2</v>
      </c>
      <c r="AI67">
        <v>34687025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34687031</v>
      </c>
      <c r="C68">
        <v>34687024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190</v>
      </c>
      <c r="J68" t="s">
        <v>3</v>
      </c>
      <c r="K68" t="s">
        <v>191</v>
      </c>
      <c r="L68">
        <v>1191</v>
      </c>
      <c r="N68">
        <v>1013</v>
      </c>
      <c r="O68" t="s">
        <v>189</v>
      </c>
      <c r="P68" t="s">
        <v>189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0.38</v>
      </c>
      <c r="AH68">
        <v>2</v>
      </c>
      <c r="AI68">
        <v>34687026</v>
      </c>
      <c r="AJ68">
        <v>34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34687032</v>
      </c>
      <c r="C69">
        <v>34687024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192</v>
      </c>
      <c r="J69" t="s">
        <v>193</v>
      </c>
      <c r="K69" t="s">
        <v>194</v>
      </c>
      <c r="L69">
        <v>1368</v>
      </c>
      <c r="N69">
        <v>1011</v>
      </c>
      <c r="O69" t="s">
        <v>195</v>
      </c>
      <c r="P69" t="s">
        <v>195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0.19</v>
      </c>
      <c r="AH69">
        <v>2</v>
      </c>
      <c r="AI69">
        <v>34687027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34687033</v>
      </c>
      <c r="C70">
        <v>34687024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196</v>
      </c>
      <c r="J70" t="s">
        <v>197</v>
      </c>
      <c r="K70" t="s">
        <v>198</v>
      </c>
      <c r="L70">
        <v>1368</v>
      </c>
      <c r="N70">
        <v>1011</v>
      </c>
      <c r="O70" t="s">
        <v>195</v>
      </c>
      <c r="P70" t="s">
        <v>195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0.19</v>
      </c>
      <c r="AH70">
        <v>2</v>
      </c>
      <c r="AI70">
        <v>34687028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34687034</v>
      </c>
      <c r="C71">
        <v>34687024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202</v>
      </c>
      <c r="J71" t="s">
        <v>203</v>
      </c>
      <c r="K71" t="s">
        <v>204</v>
      </c>
      <c r="L71">
        <v>1368</v>
      </c>
      <c r="N71">
        <v>1011</v>
      </c>
      <c r="O71" t="s">
        <v>195</v>
      </c>
      <c r="P71" t="s">
        <v>195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3.36</v>
      </c>
      <c r="AH71">
        <v>2</v>
      </c>
      <c r="AI71">
        <v>34687029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34687035</v>
      </c>
      <c r="C72">
        <v>34687024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234</v>
      </c>
      <c r="J72" t="s">
        <v>235</v>
      </c>
      <c r="K72" t="s">
        <v>236</v>
      </c>
      <c r="L72">
        <v>1346</v>
      </c>
      <c r="N72">
        <v>1009</v>
      </c>
      <c r="O72" t="s">
        <v>58</v>
      </c>
      <c r="P72" t="s">
        <v>58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0.55000000000000004</v>
      </c>
      <c r="AH72">
        <v>3</v>
      </c>
      <c r="AI72">
        <v>-1</v>
      </c>
      <c r="AJ72" t="s">
        <v>3</v>
      </c>
      <c r="AK72">
        <v>4</v>
      </c>
      <c r="AL72">
        <v>-5.8135000000000003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ROW(Source!A30)</f>
        <v>30</v>
      </c>
      <c r="B73">
        <v>34687036</v>
      </c>
      <c r="C73">
        <v>34687024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254</v>
      </c>
      <c r="J73" t="s">
        <v>255</v>
      </c>
      <c r="K73" t="s">
        <v>256</v>
      </c>
      <c r="L73">
        <v>1348</v>
      </c>
      <c r="N73">
        <v>1009</v>
      </c>
      <c r="O73" t="s">
        <v>224</v>
      </c>
      <c r="P73" t="s">
        <v>224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4.0000000000000001E-3</v>
      </c>
      <c r="AH73">
        <v>3</v>
      </c>
      <c r="AI73">
        <v>-1</v>
      </c>
      <c r="AJ73" t="s">
        <v>3</v>
      </c>
      <c r="AK73">
        <v>4</v>
      </c>
      <c r="AL73">
        <v>-23.052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ROW(Source!A30)</f>
        <v>30</v>
      </c>
      <c r="B74">
        <v>34687037</v>
      </c>
      <c r="C74">
        <v>34687024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257</v>
      </c>
      <c r="J74" t="s">
        <v>258</v>
      </c>
      <c r="K74" t="s">
        <v>259</v>
      </c>
      <c r="L74">
        <v>1346</v>
      </c>
      <c r="N74">
        <v>1009</v>
      </c>
      <c r="O74" t="s">
        <v>58</v>
      </c>
      <c r="P74" t="s">
        <v>58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</v>
      </c>
      <c r="AH74">
        <v>3</v>
      </c>
      <c r="AI74">
        <v>-1</v>
      </c>
      <c r="AJ74" t="s">
        <v>3</v>
      </c>
      <c r="AK74">
        <v>4</v>
      </c>
      <c r="AL74">
        <v>-476.96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ROW(Source!A30)</f>
        <v>30</v>
      </c>
      <c r="B75">
        <v>34687038</v>
      </c>
      <c r="C75">
        <v>34687024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228</v>
      </c>
      <c r="J75" t="s">
        <v>3</v>
      </c>
      <c r="K75" t="s">
        <v>229</v>
      </c>
      <c r="L75">
        <v>1374</v>
      </c>
      <c r="N75">
        <v>1013</v>
      </c>
      <c r="O75" t="s">
        <v>230</v>
      </c>
      <c r="P75" t="s">
        <v>230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3.57</v>
      </c>
      <c r="AH75">
        <v>3</v>
      </c>
      <c r="AI75">
        <v>-1</v>
      </c>
      <c r="AJ75" t="s">
        <v>3</v>
      </c>
      <c r="AK75">
        <v>4</v>
      </c>
      <c r="AL75">
        <v>-3.57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ROW(Source!A31)</f>
        <v>31</v>
      </c>
      <c r="B76">
        <v>34687030</v>
      </c>
      <c r="C76">
        <v>34687024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208</v>
      </c>
      <c r="J76" t="s">
        <v>3</v>
      </c>
      <c r="K76" t="s">
        <v>209</v>
      </c>
      <c r="L76">
        <v>1191</v>
      </c>
      <c r="N76">
        <v>1013</v>
      </c>
      <c r="O76" t="s">
        <v>189</v>
      </c>
      <c r="P76" t="s">
        <v>189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3</v>
      </c>
      <c r="AG76">
        <v>19</v>
      </c>
      <c r="AH76">
        <v>2</v>
      </c>
      <c r="AI76">
        <v>34687025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34687031</v>
      </c>
      <c r="C77">
        <v>34687024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190</v>
      </c>
      <c r="J77" t="s">
        <v>3</v>
      </c>
      <c r="K77" t="s">
        <v>191</v>
      </c>
      <c r="L77">
        <v>1191</v>
      </c>
      <c r="N77">
        <v>1013</v>
      </c>
      <c r="O77" t="s">
        <v>189</v>
      </c>
      <c r="P77" t="s">
        <v>189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0.38</v>
      </c>
      <c r="AH77">
        <v>2</v>
      </c>
      <c r="AI77">
        <v>34687026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34687032</v>
      </c>
      <c r="C78">
        <v>34687024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192</v>
      </c>
      <c r="J78" t="s">
        <v>193</v>
      </c>
      <c r="K78" t="s">
        <v>194</v>
      </c>
      <c r="L78">
        <v>1368</v>
      </c>
      <c r="N78">
        <v>1011</v>
      </c>
      <c r="O78" t="s">
        <v>195</v>
      </c>
      <c r="P78" t="s">
        <v>195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0.19</v>
      </c>
      <c r="AH78">
        <v>2</v>
      </c>
      <c r="AI78">
        <v>34687027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34687033</v>
      </c>
      <c r="C79">
        <v>34687024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196</v>
      </c>
      <c r="J79" t="s">
        <v>197</v>
      </c>
      <c r="K79" t="s">
        <v>198</v>
      </c>
      <c r="L79">
        <v>1368</v>
      </c>
      <c r="N79">
        <v>1011</v>
      </c>
      <c r="O79" t="s">
        <v>195</v>
      </c>
      <c r="P79" t="s">
        <v>195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0.19</v>
      </c>
      <c r="AH79">
        <v>2</v>
      </c>
      <c r="AI79">
        <v>34687028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34687034</v>
      </c>
      <c r="C80">
        <v>34687024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202</v>
      </c>
      <c r="J80" t="s">
        <v>203</v>
      </c>
      <c r="K80" t="s">
        <v>204</v>
      </c>
      <c r="L80">
        <v>1368</v>
      </c>
      <c r="N80">
        <v>1011</v>
      </c>
      <c r="O80" t="s">
        <v>195</v>
      </c>
      <c r="P80" t="s">
        <v>195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3.36</v>
      </c>
      <c r="AH80">
        <v>2</v>
      </c>
      <c r="AI80">
        <v>34687029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34687035</v>
      </c>
      <c r="C81">
        <v>34687024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234</v>
      </c>
      <c r="J81" t="s">
        <v>235</v>
      </c>
      <c r="K81" t="s">
        <v>236</v>
      </c>
      <c r="L81">
        <v>1346</v>
      </c>
      <c r="N81">
        <v>1009</v>
      </c>
      <c r="O81" t="s">
        <v>58</v>
      </c>
      <c r="P81" t="s">
        <v>58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0.55000000000000004</v>
      </c>
      <c r="AH81">
        <v>3</v>
      </c>
      <c r="AI81">
        <v>-1</v>
      </c>
      <c r="AJ81" t="s">
        <v>3</v>
      </c>
      <c r="AK81">
        <v>4</v>
      </c>
      <c r="AL81">
        <v>-5.8135000000000003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ROW(Source!A31)</f>
        <v>31</v>
      </c>
      <c r="B82">
        <v>34687036</v>
      </c>
      <c r="C82">
        <v>34687024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254</v>
      </c>
      <c r="J82" t="s">
        <v>255</v>
      </c>
      <c r="K82" t="s">
        <v>256</v>
      </c>
      <c r="L82">
        <v>1348</v>
      </c>
      <c r="N82">
        <v>1009</v>
      </c>
      <c r="O82" t="s">
        <v>224</v>
      </c>
      <c r="P82" t="s">
        <v>224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4.0000000000000001E-3</v>
      </c>
      <c r="AH82">
        <v>3</v>
      </c>
      <c r="AI82">
        <v>-1</v>
      </c>
      <c r="AJ82" t="s">
        <v>3</v>
      </c>
      <c r="AK82">
        <v>4</v>
      </c>
      <c r="AL82">
        <v>-23.052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ROW(Source!A31)</f>
        <v>31</v>
      </c>
      <c r="B83">
        <v>34687037</v>
      </c>
      <c r="C83">
        <v>34687024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257</v>
      </c>
      <c r="J83" t="s">
        <v>258</v>
      </c>
      <c r="K83" t="s">
        <v>259</v>
      </c>
      <c r="L83">
        <v>1346</v>
      </c>
      <c r="N83">
        <v>1009</v>
      </c>
      <c r="O83" t="s">
        <v>58</v>
      </c>
      <c r="P83" t="s">
        <v>58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2</v>
      </c>
      <c r="AH83">
        <v>3</v>
      </c>
      <c r="AI83">
        <v>-1</v>
      </c>
      <c r="AJ83" t="s">
        <v>3</v>
      </c>
      <c r="AK83">
        <v>4</v>
      </c>
      <c r="AL83">
        <v>-476.96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ROW(Source!A31)</f>
        <v>31</v>
      </c>
      <c r="B84">
        <v>34687038</v>
      </c>
      <c r="C84">
        <v>34687024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228</v>
      </c>
      <c r="J84" t="s">
        <v>3</v>
      </c>
      <c r="K84" t="s">
        <v>229</v>
      </c>
      <c r="L84">
        <v>1374</v>
      </c>
      <c r="N84">
        <v>1013</v>
      </c>
      <c r="O84" t="s">
        <v>230</v>
      </c>
      <c r="P84" t="s">
        <v>230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3.57</v>
      </c>
      <c r="AH84">
        <v>3</v>
      </c>
      <c r="AI84">
        <v>-1</v>
      </c>
      <c r="AJ84" t="s">
        <v>3</v>
      </c>
      <c r="AK84">
        <v>4</v>
      </c>
      <c r="AL84">
        <v>-3.57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ROW(Source!A32)</f>
        <v>32</v>
      </c>
      <c r="B85">
        <v>34687043</v>
      </c>
      <c r="C85">
        <v>34687039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210</v>
      </c>
      <c r="J85" t="s">
        <v>3</v>
      </c>
      <c r="K85" t="s">
        <v>211</v>
      </c>
      <c r="L85">
        <v>1191</v>
      </c>
      <c r="N85">
        <v>1013</v>
      </c>
      <c r="O85" t="s">
        <v>189</v>
      </c>
      <c r="P85" t="s">
        <v>189</v>
      </c>
      <c r="Q85">
        <v>1</v>
      </c>
      <c r="X85">
        <v>4.32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4.32</v>
      </c>
      <c r="AH85">
        <v>2</v>
      </c>
      <c r="AI85">
        <v>34687040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34687044</v>
      </c>
      <c r="C86">
        <v>34687039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212</v>
      </c>
      <c r="J86" t="s">
        <v>3</v>
      </c>
      <c r="K86" t="s">
        <v>213</v>
      </c>
      <c r="L86">
        <v>1191</v>
      </c>
      <c r="N86">
        <v>1013</v>
      </c>
      <c r="O86" t="s">
        <v>189</v>
      </c>
      <c r="P86" t="s">
        <v>189</v>
      </c>
      <c r="Q86">
        <v>1</v>
      </c>
      <c r="X86">
        <v>4.32</v>
      </c>
      <c r="Y86">
        <v>0</v>
      </c>
      <c r="Z86">
        <v>0</v>
      </c>
      <c r="AA86">
        <v>0</v>
      </c>
      <c r="AB86">
        <v>9.17</v>
      </c>
      <c r="AC86">
        <v>0</v>
      </c>
      <c r="AD86">
        <v>1</v>
      </c>
      <c r="AE86">
        <v>1</v>
      </c>
      <c r="AF86" t="s">
        <v>3</v>
      </c>
      <c r="AG86">
        <v>4.32</v>
      </c>
      <c r="AH86">
        <v>2</v>
      </c>
      <c r="AI86">
        <v>34687041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34687045</v>
      </c>
      <c r="C87">
        <v>34687039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214</v>
      </c>
      <c r="J87" t="s">
        <v>3</v>
      </c>
      <c r="K87" t="s">
        <v>215</v>
      </c>
      <c r="L87">
        <v>1191</v>
      </c>
      <c r="N87">
        <v>1013</v>
      </c>
      <c r="O87" t="s">
        <v>189</v>
      </c>
      <c r="P87" t="s">
        <v>189</v>
      </c>
      <c r="Q87">
        <v>1</v>
      </c>
      <c r="X87">
        <v>12.96</v>
      </c>
      <c r="Y87">
        <v>0</v>
      </c>
      <c r="Z87">
        <v>0</v>
      </c>
      <c r="AA87">
        <v>0</v>
      </c>
      <c r="AB87">
        <v>14.09</v>
      </c>
      <c r="AC87">
        <v>0</v>
      </c>
      <c r="AD87">
        <v>1</v>
      </c>
      <c r="AE87">
        <v>1</v>
      </c>
      <c r="AF87" t="s">
        <v>3</v>
      </c>
      <c r="AG87">
        <v>12.96</v>
      </c>
      <c r="AH87">
        <v>2</v>
      </c>
      <c r="AI87">
        <v>34687042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ROW(Source!A33)</f>
        <v>33</v>
      </c>
      <c r="B88">
        <v>34687043</v>
      </c>
      <c r="C88">
        <v>34687039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210</v>
      </c>
      <c r="J88" t="s">
        <v>3</v>
      </c>
      <c r="K88" t="s">
        <v>211</v>
      </c>
      <c r="L88">
        <v>1191</v>
      </c>
      <c r="N88">
        <v>1013</v>
      </c>
      <c r="O88" t="s">
        <v>189</v>
      </c>
      <c r="P88" t="s">
        <v>189</v>
      </c>
      <c r="Q88">
        <v>1</v>
      </c>
      <c r="X88">
        <v>4.32</v>
      </c>
      <c r="Y88">
        <v>0</v>
      </c>
      <c r="Z88">
        <v>0</v>
      </c>
      <c r="AA88">
        <v>0</v>
      </c>
      <c r="AB88">
        <v>9.6199999999999992</v>
      </c>
      <c r="AC88">
        <v>0</v>
      </c>
      <c r="AD88">
        <v>1</v>
      </c>
      <c r="AE88">
        <v>1</v>
      </c>
      <c r="AF88" t="s">
        <v>3</v>
      </c>
      <c r="AG88">
        <v>4.32</v>
      </c>
      <c r="AH88">
        <v>2</v>
      </c>
      <c r="AI88">
        <v>34687040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ROW(Source!A33)</f>
        <v>33</v>
      </c>
      <c r="B89">
        <v>34687044</v>
      </c>
      <c r="C89">
        <v>34687039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212</v>
      </c>
      <c r="J89" t="s">
        <v>3</v>
      </c>
      <c r="K89" t="s">
        <v>213</v>
      </c>
      <c r="L89">
        <v>1191</v>
      </c>
      <c r="N89">
        <v>1013</v>
      </c>
      <c r="O89" t="s">
        <v>189</v>
      </c>
      <c r="P89" t="s">
        <v>189</v>
      </c>
      <c r="Q89">
        <v>1</v>
      </c>
      <c r="X89">
        <v>4.32</v>
      </c>
      <c r="Y89">
        <v>0</v>
      </c>
      <c r="Z89">
        <v>0</v>
      </c>
      <c r="AA89">
        <v>0</v>
      </c>
      <c r="AB89">
        <v>9.17</v>
      </c>
      <c r="AC89">
        <v>0</v>
      </c>
      <c r="AD89">
        <v>1</v>
      </c>
      <c r="AE89">
        <v>1</v>
      </c>
      <c r="AF89" t="s">
        <v>3</v>
      </c>
      <c r="AG89">
        <v>4.32</v>
      </c>
      <c r="AH89">
        <v>2</v>
      </c>
      <c r="AI89">
        <v>34687041</v>
      </c>
      <c r="AJ89">
        <v>47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ROW(Source!A33)</f>
        <v>33</v>
      </c>
      <c r="B90">
        <v>34687045</v>
      </c>
      <c r="C90">
        <v>34687039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214</v>
      </c>
      <c r="J90" t="s">
        <v>3</v>
      </c>
      <c r="K90" t="s">
        <v>215</v>
      </c>
      <c r="L90">
        <v>1191</v>
      </c>
      <c r="N90">
        <v>1013</v>
      </c>
      <c r="O90" t="s">
        <v>189</v>
      </c>
      <c r="P90" t="s">
        <v>189</v>
      </c>
      <c r="Q90">
        <v>1</v>
      </c>
      <c r="X90">
        <v>12.96</v>
      </c>
      <c r="Y90">
        <v>0</v>
      </c>
      <c r="Z90">
        <v>0</v>
      </c>
      <c r="AA90">
        <v>0</v>
      </c>
      <c r="AB90">
        <v>14.09</v>
      </c>
      <c r="AC90">
        <v>0</v>
      </c>
      <c r="AD90">
        <v>1</v>
      </c>
      <c r="AE90">
        <v>1</v>
      </c>
      <c r="AF90" t="s">
        <v>3</v>
      </c>
      <c r="AG90">
        <v>12.96</v>
      </c>
      <c r="AH90">
        <v>2</v>
      </c>
      <c r="AI90">
        <v>34687042</v>
      </c>
      <c r="AJ90">
        <v>48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ROW(Source!A34)</f>
        <v>34</v>
      </c>
      <c r="B91">
        <v>34687056</v>
      </c>
      <c r="C91">
        <v>34687053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210</v>
      </c>
      <c r="J91" t="s">
        <v>3</v>
      </c>
      <c r="K91" t="s">
        <v>211</v>
      </c>
      <c r="L91">
        <v>1191</v>
      </c>
      <c r="N91">
        <v>1013</v>
      </c>
      <c r="O91" t="s">
        <v>189</v>
      </c>
      <c r="P91" t="s">
        <v>189</v>
      </c>
      <c r="Q91">
        <v>1</v>
      </c>
      <c r="X91">
        <v>2.92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2.92</v>
      </c>
      <c r="AH91">
        <v>2</v>
      </c>
      <c r="AI91">
        <v>34687054</v>
      </c>
      <c r="AJ91">
        <v>49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ROW(Source!A34)</f>
        <v>34</v>
      </c>
      <c r="B92">
        <v>34687057</v>
      </c>
      <c r="C92">
        <v>34687053</v>
      </c>
      <c r="D92">
        <v>32163330</v>
      </c>
      <c r="E92">
        <v>1</v>
      </c>
      <c r="F92">
        <v>1</v>
      </c>
      <c r="G92">
        <v>1</v>
      </c>
      <c r="H92">
        <v>1</v>
      </c>
      <c r="I92" t="s">
        <v>216</v>
      </c>
      <c r="J92" t="s">
        <v>3</v>
      </c>
      <c r="K92" t="s">
        <v>217</v>
      </c>
      <c r="L92">
        <v>1191</v>
      </c>
      <c r="N92">
        <v>1013</v>
      </c>
      <c r="O92" t="s">
        <v>189</v>
      </c>
      <c r="P92" t="s">
        <v>189</v>
      </c>
      <c r="Q92">
        <v>1</v>
      </c>
      <c r="X92">
        <v>4.37</v>
      </c>
      <c r="Y92">
        <v>0</v>
      </c>
      <c r="Z92">
        <v>0</v>
      </c>
      <c r="AA92">
        <v>0</v>
      </c>
      <c r="AB92">
        <v>12.69</v>
      </c>
      <c r="AC92">
        <v>0</v>
      </c>
      <c r="AD92">
        <v>1</v>
      </c>
      <c r="AE92">
        <v>1</v>
      </c>
      <c r="AF92" t="s">
        <v>3</v>
      </c>
      <c r="AG92">
        <v>4.37</v>
      </c>
      <c r="AH92">
        <v>2</v>
      </c>
      <c r="AI92">
        <v>34687055</v>
      </c>
      <c r="AJ92">
        <v>50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ROW(Source!A35)</f>
        <v>35</v>
      </c>
      <c r="B93">
        <v>34687056</v>
      </c>
      <c r="C93">
        <v>34687053</v>
      </c>
      <c r="D93">
        <v>32163577</v>
      </c>
      <c r="E93">
        <v>1</v>
      </c>
      <c r="F93">
        <v>1</v>
      </c>
      <c r="G93">
        <v>1</v>
      </c>
      <c r="H93">
        <v>1</v>
      </c>
      <c r="I93" t="s">
        <v>210</v>
      </c>
      <c r="J93" t="s">
        <v>3</v>
      </c>
      <c r="K93" t="s">
        <v>211</v>
      </c>
      <c r="L93">
        <v>1191</v>
      </c>
      <c r="N93">
        <v>1013</v>
      </c>
      <c r="O93" t="s">
        <v>189</v>
      </c>
      <c r="P93" t="s">
        <v>189</v>
      </c>
      <c r="Q93">
        <v>1</v>
      </c>
      <c r="X93">
        <v>2.92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2.92</v>
      </c>
      <c r="AH93">
        <v>2</v>
      </c>
      <c r="AI93">
        <v>34687054</v>
      </c>
      <c r="AJ93">
        <v>51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ROW(Source!A35)</f>
        <v>35</v>
      </c>
      <c r="B94">
        <v>34687057</v>
      </c>
      <c r="C94">
        <v>34687053</v>
      </c>
      <c r="D94">
        <v>32163330</v>
      </c>
      <c r="E94">
        <v>1</v>
      </c>
      <c r="F94">
        <v>1</v>
      </c>
      <c r="G94">
        <v>1</v>
      </c>
      <c r="H94">
        <v>1</v>
      </c>
      <c r="I94" t="s">
        <v>216</v>
      </c>
      <c r="J94" t="s">
        <v>3</v>
      </c>
      <c r="K94" t="s">
        <v>217</v>
      </c>
      <c r="L94">
        <v>1191</v>
      </c>
      <c r="N94">
        <v>1013</v>
      </c>
      <c r="O94" t="s">
        <v>189</v>
      </c>
      <c r="P94" t="s">
        <v>189</v>
      </c>
      <c r="Q94">
        <v>1</v>
      </c>
      <c r="X94">
        <v>4.37</v>
      </c>
      <c r="Y94">
        <v>0</v>
      </c>
      <c r="Z94">
        <v>0</v>
      </c>
      <c r="AA94">
        <v>0</v>
      </c>
      <c r="AB94">
        <v>12.69</v>
      </c>
      <c r="AC94">
        <v>0</v>
      </c>
      <c r="AD94">
        <v>1</v>
      </c>
      <c r="AE94">
        <v>1</v>
      </c>
      <c r="AF94" t="s">
        <v>3</v>
      </c>
      <c r="AG94">
        <v>4.37</v>
      </c>
      <c r="AH94">
        <v>2</v>
      </c>
      <c r="AI94">
        <v>34687055</v>
      </c>
      <c r="AJ94">
        <v>52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2019-01-22T11:51:17Z</dcterms:created>
  <dcterms:modified xsi:type="dcterms:W3CDTF">2019-02-26T11:57:49Z</dcterms:modified>
</cp:coreProperties>
</file>