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'1.Смета.или.Акт'!$A$1:$K$117</definedName>
  </definedNames>
  <calcPr calcId="144525"/>
</workbook>
</file>

<file path=xl/calcChain.xml><?xml version="1.0" encoding="utf-8"?>
<calcChain xmlns="http://schemas.openxmlformats.org/spreadsheetml/2006/main">
  <c r="BZ113" i="6" l="1"/>
  <c r="BY113" i="6"/>
  <c r="BZ110" i="6"/>
  <c r="BY110" i="6"/>
  <c r="BZ104" i="6"/>
  <c r="BY104" i="6"/>
  <c r="BZ101" i="6"/>
  <c r="BY101" i="6"/>
  <c r="H92" i="6"/>
  <c r="H87" i="6"/>
  <c r="J39" i="6"/>
  <c r="I39" i="6"/>
  <c r="FV78" i="6"/>
  <c r="FU78" i="6"/>
  <c r="FT78" i="6"/>
  <c r="FS78" i="6"/>
  <c r="FQ78" i="6"/>
  <c r="H93" i="6" s="1"/>
  <c r="FP78" i="6"/>
  <c r="FN78" i="6"/>
  <c r="H90" i="6" s="1"/>
  <c r="FL78" i="6"/>
  <c r="FK78" i="6"/>
  <c r="H86" i="6" s="1"/>
  <c r="FJ78" i="6"/>
  <c r="FI78" i="6"/>
  <c r="FH78" i="6"/>
  <c r="FG78" i="6"/>
  <c r="FF78" i="6"/>
  <c r="FD78" i="6"/>
  <c r="FA78" i="6"/>
  <c r="EY78" i="6"/>
  <c r="EX78" i="6"/>
  <c r="H83" i="6" s="1"/>
  <c r="EW78" i="6"/>
  <c r="H82" i="6" s="1"/>
  <c r="ET78" i="6"/>
  <c r="DY78" i="6"/>
  <c r="DX78" i="6"/>
  <c r="DW78" i="6"/>
  <c r="DM78" i="6"/>
  <c r="DL78" i="6"/>
  <c r="DD78" i="6"/>
  <c r="CW78" i="6"/>
  <c r="AC78" i="6"/>
  <c r="BC33" i="1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 s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75" i="6"/>
  <c r="GX58" i="6"/>
  <c r="ER25" i="1"/>
  <c r="ER27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P28" i="1"/>
  <c r="R28" i="1"/>
  <c r="GK28" i="1" s="1"/>
  <c r="AC28" i="1"/>
  <c r="AD28" i="1"/>
  <c r="CR28" i="1" s="1"/>
  <c r="Q28" i="1" s="1"/>
  <c r="AE28" i="1"/>
  <c r="AF28" i="1"/>
  <c r="CT28" i="1" s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CS28" i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P29" i="1"/>
  <c r="R29" i="1"/>
  <c r="GK29" i="1" s="1"/>
  <c r="V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CU29" i="1"/>
  <c r="T29" i="1" s="1"/>
  <c r="CW29" i="1"/>
  <c r="FR29" i="1"/>
  <c r="GL29" i="1"/>
  <c r="GN29" i="1"/>
  <c r="GO29" i="1"/>
  <c r="GV29" i="1"/>
  <c r="GX29" i="1"/>
  <c r="C30" i="1"/>
  <c r="D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CU30" i="1"/>
  <c r="T30" i="1" s="1"/>
  <c r="CW30" i="1"/>
  <c r="V30" i="1" s="1"/>
  <c r="FR30" i="1"/>
  <c r="GL30" i="1"/>
  <c r="GN30" i="1"/>
  <c r="GO30" i="1"/>
  <c r="GV30" i="1"/>
  <c r="GX30" i="1"/>
  <c r="C31" i="1"/>
  <c r="D31" i="1"/>
  <c r="AC31" i="1"/>
  <c r="AD31" i="1"/>
  <c r="CR31" i="1" s="1"/>
  <c r="Q31" i="1" s="1"/>
  <c r="AE31" i="1"/>
  <c r="AF31" i="1"/>
  <c r="AG31" i="1"/>
  <c r="AH31" i="1"/>
  <c r="AI31" i="1"/>
  <c r="AJ31" i="1"/>
  <c r="CX31" i="1" s="1"/>
  <c r="W31" i="1" s="1"/>
  <c r="CQ31" i="1"/>
  <c r="P31" i="1" s="1"/>
  <c r="CS31" i="1"/>
  <c r="R31" i="1" s="1"/>
  <c r="CU31" i="1"/>
  <c r="T31" i="1" s="1"/>
  <c r="CW31" i="1"/>
  <c r="V31" i="1" s="1"/>
  <c r="FR31" i="1"/>
  <c r="GL31" i="1"/>
  <c r="GN31" i="1"/>
  <c r="GO31" i="1"/>
  <c r="GV31" i="1"/>
  <c r="GX31" i="1"/>
  <c r="AC32" i="1"/>
  <c r="AD32" i="1"/>
  <c r="CR32" i="1" s="1"/>
  <c r="Q32" i="1" s="1"/>
  <c r="AE32" i="1"/>
  <c r="AF32" i="1"/>
  <c r="AB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AC33" i="1"/>
  <c r="AD33" i="1"/>
  <c r="CR33" i="1" s="1"/>
  <c r="Q33" i="1" s="1"/>
  <c r="AE33" i="1"/>
  <c r="AF33" i="1"/>
  <c r="AG33" i="1"/>
  <c r="AH33" i="1"/>
  <c r="CV33" i="1" s="1"/>
  <c r="U33" i="1" s="1"/>
  <c r="AI33" i="1"/>
  <c r="AJ33" i="1"/>
  <c r="CX33" i="1" s="1"/>
  <c r="W33" i="1" s="1"/>
  <c r="CS33" i="1"/>
  <c r="R33" i="1" s="1"/>
  <c r="GK33" i="1" s="1"/>
  <c r="CU33" i="1"/>
  <c r="T33" i="1" s="1"/>
  <c r="CW33" i="1"/>
  <c r="V33" i="1" s="1"/>
  <c r="FR33" i="1"/>
  <c r="GL33" i="1"/>
  <c r="GO33" i="1"/>
  <c r="GP33" i="1"/>
  <c r="GV33" i="1"/>
  <c r="GX33" i="1"/>
  <c r="B35" i="1"/>
  <c r="B22" i="1" s="1"/>
  <c r="C35" i="1"/>
  <c r="C22" i="1" s="1"/>
  <c r="D35" i="1"/>
  <c r="D22" i="1" s="1"/>
  <c r="F35" i="1"/>
  <c r="F22" i="1" s="1"/>
  <c r="G35" i="1"/>
  <c r="G22" i="1" s="1"/>
  <c r="BX35" i="1"/>
  <c r="BX22" i="1" s="1"/>
  <c r="CK35" i="1"/>
  <c r="CK22" i="1" s="1"/>
  <c r="CL35" i="1"/>
  <c r="CL22" i="1" s="1"/>
  <c r="FP35" i="1"/>
  <c r="GC35" i="1"/>
  <c r="GC22" i="1" s="1"/>
  <c r="GD35" i="1"/>
  <c r="GD22" i="1" s="1"/>
  <c r="B64" i="1"/>
  <c r="B18" i="1" s="1"/>
  <c r="C64" i="1"/>
  <c r="C18" i="1" s="1"/>
  <c r="D64" i="1"/>
  <c r="D18" i="1" s="1"/>
  <c r="F64" i="1"/>
  <c r="F18" i="1" s="1"/>
  <c r="G64" i="1"/>
  <c r="G18" i="1" s="1"/>
  <c r="CQ33" i="1" l="1"/>
  <c r="P33" i="1" s="1"/>
  <c r="U75" i="6" s="1"/>
  <c r="T75" i="6"/>
  <c r="H75" i="6"/>
  <c r="BZ35" i="1"/>
  <c r="BZ22" i="1" s="1"/>
  <c r="AB33" i="1"/>
  <c r="CV31" i="1"/>
  <c r="U31" i="1" s="1"/>
  <c r="I73" i="6" s="1"/>
  <c r="H73" i="6"/>
  <c r="AB31" i="1"/>
  <c r="H69" i="6" s="1"/>
  <c r="T71" i="6"/>
  <c r="T72" i="6"/>
  <c r="H71" i="6"/>
  <c r="T70" i="6"/>
  <c r="H72" i="6"/>
  <c r="H70" i="6"/>
  <c r="CV29" i="1"/>
  <c r="U29" i="1" s="1"/>
  <c r="I67" i="6" s="1"/>
  <c r="H67" i="6"/>
  <c r="AB29" i="1"/>
  <c r="H63" i="6" s="1"/>
  <c r="T65" i="6"/>
  <c r="T66" i="6"/>
  <c r="H65" i="6"/>
  <c r="T64" i="6"/>
  <c r="H66" i="6"/>
  <c r="H64" i="6"/>
  <c r="FQ35" i="1"/>
  <c r="FQ22" i="1" s="1"/>
  <c r="CJ35" i="1"/>
  <c r="CJ22" i="1" s="1"/>
  <c r="CS27" i="1"/>
  <c r="R27" i="1" s="1"/>
  <c r="H57" i="6"/>
  <c r="GM57" i="6"/>
  <c r="I57" i="6" s="1"/>
  <c r="CV27" i="1"/>
  <c r="U27" i="1" s="1"/>
  <c r="I61" i="6" s="1"/>
  <c r="H61" i="6"/>
  <c r="CQ27" i="1"/>
  <c r="P27" i="1" s="1"/>
  <c r="U58" i="6" s="1"/>
  <c r="K58" i="6" s="1"/>
  <c r="H58" i="6"/>
  <c r="T58" i="6"/>
  <c r="CT27" i="1"/>
  <c r="S27" i="1" s="1"/>
  <c r="U55" i="6" s="1"/>
  <c r="T55" i="6"/>
  <c r="T59" i="6"/>
  <c r="H55" i="6"/>
  <c r="T60" i="6"/>
  <c r="H59" i="6"/>
  <c r="H60" i="6"/>
  <c r="GB35" i="1"/>
  <c r="ES35" i="1" s="1"/>
  <c r="AD27" i="1"/>
  <c r="AB27" i="1" s="1"/>
  <c r="H54" i="6" s="1"/>
  <c r="FR35" i="1"/>
  <c r="FR22" i="1" s="1"/>
  <c r="AJ35" i="1"/>
  <c r="W35" i="1" s="1"/>
  <c r="BY35" i="1"/>
  <c r="BY22" i="1" s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U48" i="6" s="1"/>
  <c r="K48" i="6" s="1"/>
  <c r="H49" i="6"/>
  <c r="GM49" i="6"/>
  <c r="I49" i="6" s="1"/>
  <c r="CV25" i="1"/>
  <c r="U25" i="1" s="1"/>
  <c r="H52" i="6"/>
  <c r="CS25" i="1"/>
  <c r="R25" i="1" s="1"/>
  <c r="EA35" i="1"/>
  <c r="CY30" i="1"/>
  <c r="X30" i="1" s="1"/>
  <c r="CZ30" i="1"/>
  <c r="Y30" i="1" s="1"/>
  <c r="EB35" i="1"/>
  <c r="AG35" i="1"/>
  <c r="FP22" i="1"/>
  <c r="EG35" i="1"/>
  <c r="DY35" i="1"/>
  <c r="DW35" i="1"/>
  <c r="GK31" i="1"/>
  <c r="AE35" i="1"/>
  <c r="GK30" i="1"/>
  <c r="AH35" i="1"/>
  <c r="AD35" i="1"/>
  <c r="DU35" i="1"/>
  <c r="AC35" i="1"/>
  <c r="CP30" i="1"/>
  <c r="O30" i="1" s="1"/>
  <c r="AI35" i="1"/>
  <c r="CT29" i="1"/>
  <c r="S29" i="1" s="1"/>
  <c r="CP28" i="1"/>
  <c r="O28" i="1" s="1"/>
  <c r="CP26" i="1"/>
  <c r="O26" i="1" s="1"/>
  <c r="EU35" i="1"/>
  <c r="BC35" i="1"/>
  <c r="AB30" i="1"/>
  <c r="CZ27" i="1"/>
  <c r="Y27" i="1" s="1"/>
  <c r="U60" i="6" s="1"/>
  <c r="K60" i="6" s="1"/>
  <c r="CY27" i="1"/>
  <c r="X27" i="1" s="1"/>
  <c r="U59" i="6" s="1"/>
  <c r="K59" i="6" s="1"/>
  <c r="CY26" i="1"/>
  <c r="X26" i="1" s="1"/>
  <c r="CZ26" i="1"/>
  <c r="Y26" i="1" s="1"/>
  <c r="CP24" i="1"/>
  <c r="O24" i="1" s="1"/>
  <c r="ET35" i="1"/>
  <c r="BB35" i="1"/>
  <c r="CT33" i="1"/>
  <c r="S33" i="1" s="1"/>
  <c r="CT32" i="1"/>
  <c r="S32" i="1" s="1"/>
  <c r="CP32" i="1" s="1"/>
  <c r="O32" i="1" s="1"/>
  <c r="CT31" i="1"/>
  <c r="S31" i="1" s="1"/>
  <c r="U70" i="6" s="1"/>
  <c r="CY28" i="1"/>
  <c r="X28" i="1" s="1"/>
  <c r="BA35" i="1"/>
  <c r="AO35" i="1"/>
  <c r="AB28" i="1"/>
  <c r="CY24" i="1"/>
  <c r="X24" i="1" s="1"/>
  <c r="CZ24" i="1"/>
  <c r="Y24" i="1" s="1"/>
  <c r="AB26" i="1"/>
  <c r="AB24" i="1"/>
  <c r="EH35" i="1" l="1"/>
  <c r="CZ25" i="1"/>
  <c r="Y25" i="1" s="1"/>
  <c r="U51" i="6" s="1"/>
  <c r="K51" i="6" s="1"/>
  <c r="AQ35" i="1"/>
  <c r="CG35" i="1"/>
  <c r="R77" i="6"/>
  <c r="HB75" i="6"/>
  <c r="GQ75" i="6"/>
  <c r="I75" i="6"/>
  <c r="GP75" i="6"/>
  <c r="GN75" i="6"/>
  <c r="GS75" i="6"/>
  <c r="GJ75" i="6"/>
  <c r="S77" i="6"/>
  <c r="J77" i="6" s="1"/>
  <c r="K75" i="6"/>
  <c r="I71" i="6"/>
  <c r="HE71" i="6"/>
  <c r="GY71" i="6"/>
  <c r="GB22" i="1"/>
  <c r="R74" i="6"/>
  <c r="GJ70" i="6"/>
  <c r="I70" i="6"/>
  <c r="HE70" i="6"/>
  <c r="GK70" i="6"/>
  <c r="AB25" i="1"/>
  <c r="H46" i="6" s="1"/>
  <c r="K70" i="6"/>
  <c r="GZ72" i="6"/>
  <c r="I72" i="6"/>
  <c r="HE72" i="6"/>
  <c r="H48" i="6"/>
  <c r="I65" i="6"/>
  <c r="HE65" i="6"/>
  <c r="GY65" i="6"/>
  <c r="R68" i="6"/>
  <c r="GJ64" i="6"/>
  <c r="I64" i="6"/>
  <c r="HE64" i="6"/>
  <c r="GK64" i="6"/>
  <c r="CP29" i="1"/>
  <c r="O29" i="1" s="1"/>
  <c r="U64" i="6"/>
  <c r="GZ66" i="6"/>
  <c r="I66" i="6"/>
  <c r="HE66" i="6"/>
  <c r="T48" i="6"/>
  <c r="HC48" i="6" s="1"/>
  <c r="GN58" i="6"/>
  <c r="EZ78" i="6" s="1"/>
  <c r="H84" i="6" s="1"/>
  <c r="GS58" i="6"/>
  <c r="FE78" i="6" s="1"/>
  <c r="GJ58" i="6"/>
  <c r="EV78" i="6" s="1"/>
  <c r="H80" i="6" s="1"/>
  <c r="GP58" i="6"/>
  <c r="FB78" i="6" s="1"/>
  <c r="HC58" i="6"/>
  <c r="FO78" i="6" s="1"/>
  <c r="GQ58" i="6"/>
  <c r="FC78" i="6" s="1"/>
  <c r="I58" i="6"/>
  <c r="I59" i="6"/>
  <c r="HC59" i="6"/>
  <c r="GY59" i="6"/>
  <c r="HC55" i="6"/>
  <c r="GK55" i="6"/>
  <c r="GJ55" i="6"/>
  <c r="I55" i="6"/>
  <c r="GZ60" i="6"/>
  <c r="I60" i="6"/>
  <c r="HC60" i="6"/>
  <c r="K55" i="6"/>
  <c r="GK27" i="1"/>
  <c r="K57" i="6"/>
  <c r="GA35" i="1"/>
  <c r="GA22" i="1" s="1"/>
  <c r="AP35" i="1"/>
  <c r="FY35" i="1"/>
  <c r="EP35" i="1" s="1"/>
  <c r="DG78" i="6" s="1"/>
  <c r="CI35" i="1"/>
  <c r="EI35" i="1"/>
  <c r="CR27" i="1"/>
  <c r="Q27" i="1" s="1"/>
  <c r="T56" i="6"/>
  <c r="R62" i="6" s="1"/>
  <c r="P78" i="6" s="1"/>
  <c r="H56" i="6"/>
  <c r="AJ22" i="1"/>
  <c r="GK25" i="1"/>
  <c r="K49" i="6"/>
  <c r="I52" i="6"/>
  <c r="DZ35" i="1"/>
  <c r="I50" i="6"/>
  <c r="GY50" i="6"/>
  <c r="HC50" i="6"/>
  <c r="R53" i="6"/>
  <c r="HC47" i="6"/>
  <c r="GK47" i="6"/>
  <c r="I47" i="6"/>
  <c r="GJ47" i="6"/>
  <c r="GZ51" i="6"/>
  <c r="I51" i="6"/>
  <c r="HC51" i="6"/>
  <c r="K47" i="6"/>
  <c r="CY25" i="1"/>
  <c r="X25" i="1" s="1"/>
  <c r="U50" i="6" s="1"/>
  <c r="K50" i="6" s="1"/>
  <c r="DV35" i="1"/>
  <c r="CP25" i="1"/>
  <c r="O25" i="1" s="1"/>
  <c r="GL48" i="6"/>
  <c r="GJ48" i="6"/>
  <c r="I48" i="6"/>
  <c r="ET22" i="1"/>
  <c r="P48" i="1"/>
  <c r="ET64" i="1"/>
  <c r="CY31" i="1"/>
  <c r="X31" i="1" s="1"/>
  <c r="U71" i="6" s="1"/>
  <c r="K71" i="6" s="1"/>
  <c r="CZ31" i="1"/>
  <c r="Y31" i="1" s="1"/>
  <c r="U72" i="6" s="1"/>
  <c r="K72" i="6" s="1"/>
  <c r="GO24" i="1"/>
  <c r="GM24" i="1"/>
  <c r="AB35" i="1"/>
  <c r="AQ22" i="1"/>
  <c r="AQ64" i="1"/>
  <c r="F45" i="1"/>
  <c r="EU22" i="1"/>
  <c r="EU64" i="1"/>
  <c r="P51" i="1"/>
  <c r="GO26" i="1"/>
  <c r="GM26" i="1"/>
  <c r="CZ29" i="1"/>
  <c r="Y29" i="1" s="1"/>
  <c r="DX35" i="1"/>
  <c r="CY29" i="1"/>
  <c r="X29" i="1" s="1"/>
  <c r="U65" i="6" s="1"/>
  <c r="K65" i="6" s="1"/>
  <c r="DU22" i="1"/>
  <c r="FZ35" i="1"/>
  <c r="FW35" i="1"/>
  <c r="DH35" i="1"/>
  <c r="DC78" i="6" s="1"/>
  <c r="J84" i="6" s="1"/>
  <c r="FX35" i="1"/>
  <c r="AH22" i="1"/>
  <c r="U35" i="1"/>
  <c r="DW22" i="1"/>
  <c r="DJ35" i="1"/>
  <c r="DB78" i="6" s="1"/>
  <c r="AG22" i="1"/>
  <c r="T35" i="1"/>
  <c r="ES22" i="1"/>
  <c r="ES64" i="1"/>
  <c r="P55" i="1"/>
  <c r="AO22" i="1"/>
  <c r="F39" i="1"/>
  <c r="AO64" i="1"/>
  <c r="CY32" i="1"/>
  <c r="X32" i="1" s="1"/>
  <c r="CZ32" i="1"/>
  <c r="Y32" i="1" s="1"/>
  <c r="AL35" i="1" s="1"/>
  <c r="BB22" i="1"/>
  <c r="F48" i="1"/>
  <c r="BB64" i="1"/>
  <c r="BC22" i="1"/>
  <c r="BC64" i="1"/>
  <c r="F51" i="1"/>
  <c r="AI22" i="1"/>
  <c r="V35" i="1"/>
  <c r="CP31" i="1"/>
  <c r="O31" i="1" s="1"/>
  <c r="EB22" i="1"/>
  <c r="DO35" i="1"/>
  <c r="W22" i="1"/>
  <c r="F59" i="1"/>
  <c r="W64" i="1"/>
  <c r="AP22" i="1"/>
  <c r="F44" i="1"/>
  <c r="G16" i="2" s="1"/>
  <c r="G18" i="2" s="1"/>
  <c r="AP64" i="1"/>
  <c r="BA22" i="1"/>
  <c r="F55" i="1"/>
  <c r="BA64" i="1"/>
  <c r="CY33" i="1"/>
  <c r="X33" i="1" s="1"/>
  <c r="CZ33" i="1"/>
  <c r="Y33" i="1" s="1"/>
  <c r="EH22" i="1"/>
  <c r="P44" i="1"/>
  <c r="V16" i="2" s="1"/>
  <c r="V18" i="2" s="1"/>
  <c r="EH64" i="1"/>
  <c r="CI22" i="1"/>
  <c r="AZ35" i="1"/>
  <c r="GM28" i="1"/>
  <c r="GP28" i="1"/>
  <c r="GP30" i="1"/>
  <c r="GM30" i="1"/>
  <c r="CP33" i="1"/>
  <c r="O33" i="1" s="1"/>
  <c r="AE22" i="1"/>
  <c r="R35" i="1"/>
  <c r="EG22" i="1"/>
  <c r="EG64" i="1"/>
  <c r="P39" i="1"/>
  <c r="AF35" i="1"/>
  <c r="AK35" i="1"/>
  <c r="AC22" i="1"/>
  <c r="CH35" i="1"/>
  <c r="CE35" i="1"/>
  <c r="P35" i="1"/>
  <c r="CF35" i="1"/>
  <c r="AD22" i="1"/>
  <c r="Q35" i="1"/>
  <c r="DY22" i="1"/>
  <c r="DL35" i="1"/>
  <c r="EA22" i="1"/>
  <c r="DN35" i="1"/>
  <c r="CX78" i="6" l="1"/>
  <c r="EU78" i="6"/>
  <c r="H91" i="6"/>
  <c r="FR78" i="6"/>
  <c r="ER35" i="1"/>
  <c r="DK78" i="6" s="1"/>
  <c r="P45" i="1"/>
  <c r="DJ78" i="6"/>
  <c r="EI22" i="1"/>
  <c r="DS78" i="6"/>
  <c r="J92" i="6" s="1"/>
  <c r="DI78" i="6"/>
  <c r="GO25" i="1"/>
  <c r="CG22" i="1"/>
  <c r="AX35" i="1"/>
  <c r="HA77" i="6"/>
  <c r="H77" i="6"/>
  <c r="GN32" i="1"/>
  <c r="CB35" i="1" s="1"/>
  <c r="CB22" i="1" s="1"/>
  <c r="FY22" i="1"/>
  <c r="S74" i="6"/>
  <c r="J74" i="6" s="1"/>
  <c r="HA74" i="6"/>
  <c r="H74" i="6"/>
  <c r="CD35" i="1"/>
  <c r="CD22" i="1" s="1"/>
  <c r="S53" i="6"/>
  <c r="K64" i="6"/>
  <c r="ED35" i="1"/>
  <c r="DQ35" i="1" s="1"/>
  <c r="DO78" i="6" s="1"/>
  <c r="J87" i="6" s="1"/>
  <c r="U66" i="6"/>
  <c r="K66" i="6" s="1"/>
  <c r="HA68" i="6"/>
  <c r="H68" i="6"/>
  <c r="GM29" i="1"/>
  <c r="HA62" i="6"/>
  <c r="FM78" i="6" s="1"/>
  <c r="H62" i="6"/>
  <c r="EI64" i="1"/>
  <c r="HC56" i="6"/>
  <c r="GL56" i="6"/>
  <c r="GJ56" i="6"/>
  <c r="I56" i="6"/>
  <c r="U56" i="6"/>
  <c r="CP27" i="1"/>
  <c r="O27" i="1" s="1"/>
  <c r="DT35" i="1" s="1"/>
  <c r="HA53" i="6"/>
  <c r="H53" i="6"/>
  <c r="DZ22" i="1"/>
  <c r="DM35" i="1"/>
  <c r="GM25" i="1"/>
  <c r="EC35" i="1"/>
  <c r="EC22" i="1" s="1"/>
  <c r="DI35" i="1"/>
  <c r="DA78" i="6" s="1"/>
  <c r="J83" i="6" s="1"/>
  <c r="DV22" i="1"/>
  <c r="GP31" i="1"/>
  <c r="GM31" i="1"/>
  <c r="DN22" i="1"/>
  <c r="DN64" i="1"/>
  <c r="P58" i="1"/>
  <c r="Q22" i="1"/>
  <c r="F47" i="1"/>
  <c r="Q64" i="1"/>
  <c r="CE22" i="1"/>
  <c r="AV35" i="1"/>
  <c r="GP29" i="1"/>
  <c r="EG18" i="1"/>
  <c r="P68" i="1"/>
  <c r="GN33" i="1"/>
  <c r="FT35" i="1" s="1"/>
  <c r="GM33" i="1"/>
  <c r="DO22" i="1"/>
  <c r="P59" i="1"/>
  <c r="DO64" i="1"/>
  <c r="V22" i="1"/>
  <c r="F58" i="1"/>
  <c r="V64" i="1"/>
  <c r="BC18" i="1"/>
  <c r="F80" i="1"/>
  <c r="AO18" i="1"/>
  <c r="F68" i="1"/>
  <c r="ES18" i="1"/>
  <c r="P84" i="1"/>
  <c r="DJ22" i="1"/>
  <c r="P49" i="1"/>
  <c r="DJ64" i="1"/>
  <c r="FX22" i="1"/>
  <c r="EO35" i="1"/>
  <c r="DF78" i="6" s="1"/>
  <c r="AB22" i="1"/>
  <c r="O35" i="1"/>
  <c r="CH22" i="1"/>
  <c r="AY35" i="1"/>
  <c r="AL22" i="1"/>
  <c r="Y35" i="1"/>
  <c r="W18" i="1"/>
  <c r="F88" i="1"/>
  <c r="ER22" i="1"/>
  <c r="P46" i="1"/>
  <c r="ER64" i="1"/>
  <c r="DH22" i="1"/>
  <c r="P38" i="1"/>
  <c r="DH64" i="1"/>
  <c r="EI18" i="1"/>
  <c r="P74" i="1"/>
  <c r="EH18" i="1"/>
  <c r="P73" i="1"/>
  <c r="DL22" i="1"/>
  <c r="P56" i="1"/>
  <c r="DL64" i="1"/>
  <c r="CF22" i="1"/>
  <c r="AW35" i="1"/>
  <c r="AK22" i="1"/>
  <c r="X35" i="1"/>
  <c r="AF22" i="1"/>
  <c r="S35" i="1"/>
  <c r="R22" i="1"/>
  <c r="F49" i="1"/>
  <c r="R64" i="1"/>
  <c r="AZ22" i="1"/>
  <c r="F46" i="1"/>
  <c r="AZ64" i="1"/>
  <c r="BA18" i="1"/>
  <c r="F84" i="1"/>
  <c r="AP18" i="1"/>
  <c r="F73" i="1"/>
  <c r="EP22" i="1"/>
  <c r="P42" i="1"/>
  <c r="EP64" i="1"/>
  <c r="T22" i="1"/>
  <c r="F56" i="1"/>
  <c r="T64" i="1"/>
  <c r="U22" i="1"/>
  <c r="F57" i="1"/>
  <c r="U64" i="1"/>
  <c r="FW22" i="1"/>
  <c r="EN35" i="1"/>
  <c r="DE78" i="6" s="1"/>
  <c r="DX22" i="1"/>
  <c r="DK35" i="1"/>
  <c r="CZ78" i="6" s="1"/>
  <c r="AQ18" i="1"/>
  <c r="F74" i="1"/>
  <c r="CC35" i="1"/>
  <c r="GM32" i="1"/>
  <c r="CA35" i="1" s="1"/>
  <c r="P22" i="1"/>
  <c r="F38" i="1"/>
  <c r="P64" i="1"/>
  <c r="BB18" i="1"/>
  <c r="F77" i="1"/>
  <c r="FZ22" i="1"/>
  <c r="EQ35" i="1"/>
  <c r="DH78" i="6" s="1"/>
  <c r="EU18" i="1"/>
  <c r="P80" i="1"/>
  <c r="ET18" i="1"/>
  <c r="P77" i="1"/>
  <c r="H78" i="6" l="1"/>
  <c r="H88" i="6"/>
  <c r="H95" i="6" s="1"/>
  <c r="I38" i="6" s="1"/>
  <c r="J53" i="6"/>
  <c r="J82" i="6"/>
  <c r="J40" i="6"/>
  <c r="AX64" i="1"/>
  <c r="AX22" i="1"/>
  <c r="F42" i="1"/>
  <c r="AS35" i="1"/>
  <c r="AS22" i="1" s="1"/>
  <c r="FV35" i="1"/>
  <c r="EM35" i="1" s="1"/>
  <c r="DT78" i="6" s="1"/>
  <c r="J93" i="6" s="1"/>
  <c r="AU35" i="1"/>
  <c r="F54" i="1" s="1"/>
  <c r="H16" i="2" s="1"/>
  <c r="H18" i="2" s="1"/>
  <c r="ED22" i="1"/>
  <c r="S68" i="6"/>
  <c r="J68" i="6" s="1"/>
  <c r="K56" i="6"/>
  <c r="S62" i="6"/>
  <c r="J62" i="6" s="1"/>
  <c r="GM27" i="1"/>
  <c r="FS35" i="1" s="1"/>
  <c r="GO27" i="1"/>
  <c r="FU35" i="1" s="1"/>
  <c r="FU22" i="1" s="1"/>
  <c r="DM22" i="1"/>
  <c r="P57" i="1"/>
  <c r="DM64" i="1"/>
  <c r="DP35" i="1"/>
  <c r="DI22" i="1"/>
  <c r="P47" i="1"/>
  <c r="DI64" i="1"/>
  <c r="CA22" i="1"/>
  <c r="AR35" i="1"/>
  <c r="G8" i="1" s="1"/>
  <c r="EN22" i="1"/>
  <c r="P40" i="1"/>
  <c r="EN64" i="1"/>
  <c r="DT22" i="1"/>
  <c r="DG35" i="1"/>
  <c r="CY78" i="6" s="1"/>
  <c r="J80" i="6" s="1"/>
  <c r="AZ18" i="1"/>
  <c r="F75" i="1"/>
  <c r="X22" i="1"/>
  <c r="F60" i="1"/>
  <c r="X64" i="1"/>
  <c r="DL18" i="1"/>
  <c r="P85" i="1"/>
  <c r="AY22" i="1"/>
  <c r="AY64" i="1"/>
  <c r="F43" i="1"/>
  <c r="EO22" i="1"/>
  <c r="P41" i="1"/>
  <c r="EO64" i="1"/>
  <c r="DO18" i="1"/>
  <c r="P88" i="1"/>
  <c r="FT22" i="1"/>
  <c r="EK35" i="1"/>
  <c r="Q18" i="1"/>
  <c r="F76" i="1"/>
  <c r="DN18" i="1"/>
  <c r="P87" i="1"/>
  <c r="T18" i="1"/>
  <c r="F85" i="1"/>
  <c r="ER18" i="1"/>
  <c r="P75" i="1"/>
  <c r="FV22" i="1"/>
  <c r="EP18" i="1"/>
  <c r="P71" i="1"/>
  <c r="DK22" i="1"/>
  <c r="P50" i="1"/>
  <c r="Y16" i="2" s="1"/>
  <c r="Y18" i="2" s="1"/>
  <c r="DK64" i="1"/>
  <c r="U18" i="1"/>
  <c r="F86" i="1"/>
  <c r="S22" i="1"/>
  <c r="F50" i="1"/>
  <c r="J16" i="2" s="1"/>
  <c r="J18" i="2" s="1"/>
  <c r="S64" i="1"/>
  <c r="AW22" i="1"/>
  <c r="F41" i="1"/>
  <c r="AW64" i="1"/>
  <c r="DH18" i="1"/>
  <c r="P67" i="1"/>
  <c r="Y22" i="1"/>
  <c r="F61" i="1"/>
  <c r="Y64" i="1"/>
  <c r="O22" i="1"/>
  <c r="F37" i="1"/>
  <c r="O64" i="1"/>
  <c r="DJ18" i="1"/>
  <c r="P78" i="1"/>
  <c r="AV22" i="1"/>
  <c r="F40" i="1"/>
  <c r="AV64" i="1"/>
  <c r="DQ22" i="1"/>
  <c r="P61" i="1"/>
  <c r="DQ64" i="1"/>
  <c r="EQ22" i="1"/>
  <c r="EQ64" i="1"/>
  <c r="P43" i="1"/>
  <c r="P18" i="1"/>
  <c r="F67" i="1"/>
  <c r="CC22" i="1"/>
  <c r="AT35" i="1"/>
  <c r="R18" i="1"/>
  <c r="F78" i="1"/>
  <c r="V18" i="1"/>
  <c r="F87" i="1"/>
  <c r="AU22" i="1" l="1"/>
  <c r="Q78" i="6"/>
  <c r="AS64" i="1"/>
  <c r="F81" i="1" s="1"/>
  <c r="F52" i="1"/>
  <c r="E16" i="2" s="1"/>
  <c r="E18" i="2" s="1"/>
  <c r="DQ78" i="6"/>
  <c r="J90" i="6" s="1"/>
  <c r="DP64" i="1"/>
  <c r="P89" i="1" s="1"/>
  <c r="DN78" i="6"/>
  <c r="J86" i="6" s="1"/>
  <c r="AU64" i="1"/>
  <c r="F83" i="1" s="1"/>
  <c r="AX18" i="1"/>
  <c r="F71" i="1"/>
  <c r="FS22" i="1"/>
  <c r="EJ35" i="1"/>
  <c r="EJ64" i="1" s="1"/>
  <c r="EL35" i="1"/>
  <c r="DR78" i="6" s="1"/>
  <c r="J91" i="6" s="1"/>
  <c r="P60" i="1"/>
  <c r="DM18" i="1"/>
  <c r="P86" i="1"/>
  <c r="DP22" i="1"/>
  <c r="DI18" i="1"/>
  <c r="P76" i="1"/>
  <c r="O18" i="1"/>
  <c r="F66" i="1"/>
  <c r="AW18" i="1"/>
  <c r="F70" i="1"/>
  <c r="DK18" i="1"/>
  <c r="P79" i="1"/>
  <c r="EK22" i="1"/>
  <c r="P52" i="1"/>
  <c r="T16" i="2" s="1"/>
  <c r="EK64" i="1"/>
  <c r="EO18" i="1"/>
  <c r="P70" i="1"/>
  <c r="AY18" i="1"/>
  <c r="F72" i="1"/>
  <c r="X18" i="1"/>
  <c r="F89" i="1"/>
  <c r="EQ18" i="1"/>
  <c r="P72" i="1"/>
  <c r="EM22" i="1"/>
  <c r="P54" i="1"/>
  <c r="W16" i="2" s="1"/>
  <c r="W18" i="2" s="1"/>
  <c r="EM64" i="1"/>
  <c r="AU18" i="1"/>
  <c r="DG22" i="1"/>
  <c r="DG64" i="1"/>
  <c r="P37" i="1"/>
  <c r="AS18" i="1"/>
  <c r="AR22" i="1"/>
  <c r="F62" i="1"/>
  <c r="AR64" i="1"/>
  <c r="AT22" i="1"/>
  <c r="F53" i="1"/>
  <c r="F16" i="2" s="1"/>
  <c r="F18" i="2" s="1"/>
  <c r="AT64" i="1"/>
  <c r="DQ18" i="1"/>
  <c r="P90" i="1"/>
  <c r="AV18" i="1"/>
  <c r="F69" i="1"/>
  <c r="Y18" i="1"/>
  <c r="F90" i="1"/>
  <c r="S18" i="1"/>
  <c r="F79" i="1"/>
  <c r="EN18" i="1"/>
  <c r="P69" i="1"/>
  <c r="DP18" i="1" l="1"/>
  <c r="EJ22" i="1"/>
  <c r="DP78" i="6"/>
  <c r="DU78" i="6"/>
  <c r="P62" i="1"/>
  <c r="EL64" i="1"/>
  <c r="P53" i="1"/>
  <c r="U16" i="2" s="1"/>
  <c r="U18" i="2" s="1"/>
  <c r="EL22" i="1"/>
  <c r="EJ18" i="1"/>
  <c r="P91" i="1"/>
  <c r="EK18" i="1"/>
  <c r="P81" i="1"/>
  <c r="DG18" i="1"/>
  <c r="P66" i="1"/>
  <c r="EM18" i="1"/>
  <c r="P83" i="1"/>
  <c r="T18" i="2"/>
  <c r="AR18" i="1"/>
  <c r="F91" i="1"/>
  <c r="I16" i="2"/>
  <c r="I18" i="2" s="1"/>
  <c r="AT18" i="1"/>
  <c r="F82" i="1"/>
  <c r="J88" i="6" l="1"/>
  <c r="J95" i="6" s="1"/>
  <c r="J78" i="6"/>
  <c r="X16" i="2"/>
  <c r="X18" i="2" s="1"/>
  <c r="P82" i="1"/>
  <c r="EL18" i="1"/>
  <c r="J38" i="6" l="1"/>
  <c r="J96" i="6"/>
  <c r="J97" i="6" s="1"/>
  <c r="E26" i="6"/>
</calcChain>
</file>

<file path=xl/sharedStrings.xml><?xml version="1.0" encoding="utf-8"?>
<sst xmlns="http://schemas.openxmlformats.org/spreadsheetml/2006/main" count="1628" uniqueCount="315">
  <si>
    <t>Smeta.RU  (495) 974-1589</t>
  </si>
  <si>
    <t>_PS_</t>
  </si>
  <si>
    <t>Smeta.RU</t>
  </si>
  <si>
    <t/>
  </si>
  <si>
    <t>160'Техническое перевооружение ТП,РП. Замена силовых трансформаторов 160кВА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</si>
  <si>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</si>
  <si>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</si>
  <si>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</si>
  <si>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</si>
  <si>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</si>
  <si>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</si>
  <si>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</si>
  <si>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</si>
  <si>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</si>
  <si>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</si>
  <si>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</si>
  <si>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</si>
  <si>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</si>
  <si>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</si>
  <si>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</si>
  <si>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</si>
  <si>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</si>
  <si>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</si>
  <si>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</si>
  <si>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</si>
  <si>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</si>
  <si>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</si>
  <si>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Шина ответвительная - одна полоса в фазе, медная или алюминиевая сечением до 250 мм2</t>
  </si>
  <si>
    <t>3</t>
  </si>
  <si>
    <t>п01-02-002-01</t>
  </si>
  <si>
    <t>Трансформатор силовой трехфазный масляный двухобмоточный напряжением до 11 кВ, мощностью до 0,32 МВА</t>
  </si>
  <si>
    <t>ШТ</t>
  </si>
  <si>
    <t>ФЕРп-2001, п01-02-002-01,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</si>
  <si>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</si>
  <si>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</si>
  <si>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</si>
  <si>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</si>
  <si>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</si>
  <si>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</si>
  <si>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</si>
  <si>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</si>
  <si>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</si>
  <si>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ТМГ-11-160/6/0,4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</si>
  <si>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</si>
  <si>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</si>
  <si>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</si>
  <si>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</si>
  <si>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[144 264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</si>
  <si>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</si>
  <si>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</si>
  <si>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</si>
  <si>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</si>
  <si>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</si>
  <si>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</si>
  <si>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</si>
  <si>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</si>
  <si>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</si>
  <si>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</si>
  <si>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</si>
  <si>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</si>
  <si>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</si>
  <si>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</si>
  <si>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</si>
  <si>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</si>
  <si>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</si>
  <si>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</si>
  <si>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</si>
  <si>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</si>
  <si>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</si>
  <si>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</si>
  <si>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</si>
  <si>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</si>
  <si>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</si>
  <si>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</si>
  <si>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</si>
  <si>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</si>
  <si>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</si>
  <si>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</si>
  <si>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</si>
  <si>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</si>
  <si>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</si>
  <si>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</si>
  <si>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</si>
  <si>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</si>
  <si>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</si>
  <si>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</si>
  <si>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</si>
  <si>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</si>
  <si>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</si>
  <si>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</si>
  <si>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</si>
  <si>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</si>
  <si>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</si>
  <si>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</si>
  <si>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</si>
  <si>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</si>
  <si>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</si>
  <si>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</si>
  <si>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</si>
  <si>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</si>
  <si>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</si>
  <si>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</si>
  <si>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</si>
  <si>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</si>
  <si>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</si>
  <si>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</si>
  <si>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</si>
  <si>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</si>
  <si>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</si>
  <si>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</si>
  <si>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</si>
  <si>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</si>
  <si>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</si>
  <si>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</si>
  <si>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</si>
  <si>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</si>
  <si>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</si>
  <si>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</si>
  <si>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</si>
  <si>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</si>
  <si>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</si>
  <si>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</si>
  <si>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</si>
  <si>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</si>
  <si>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</si>
  <si>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</si>
  <si>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</si>
  <si>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</si>
  <si>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</si>
  <si>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</si>
  <si>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</si>
  <si>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</si>
  <si>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</si>
  <si>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</si>
  <si>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</si>
  <si>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</si>
  <si>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</si>
  <si>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</si>
  <si>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</si>
  <si>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</si>
  <si>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</si>
  <si>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</si>
  <si>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</si>
  <si>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</si>
  <si>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</si>
  <si>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</si>
  <si>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</si>
  <si>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</si>
  <si>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</si>
  <si>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</si>
  <si>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</si>
  <si>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</si>
  <si>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</si>
  <si>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</si>
  <si>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</si>
  <si>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</si>
  <si>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</si>
  <si>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</si>
  <si>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</si>
  <si>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</si>
  <si>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</si>
  <si>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</si>
  <si>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</si>
  <si>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</si>
  <si>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</si>
  <si>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</si>
  <si>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</si>
  <si>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</si>
  <si>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</si>
  <si>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</si>
  <si>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</si>
  <si>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</si>
  <si>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</si>
  <si>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</si>
  <si>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</si>
  <si>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</si>
  <si>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</si>
  <si>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</si>
  <si>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</si>
  <si>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</si>
  <si>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</si>
  <si>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</si>
  <si>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</si>
  <si>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</si>
  <si>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</si>
  <si>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</si>
  <si>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</si>
  <si>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</si>
  <si>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</si>
  <si>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</si>
  <si>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</si>
  <si>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</si>
  <si>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</si>
  <si>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</si>
  <si>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</si>
  <si>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</si>
  <si>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</si>
  <si>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</si>
  <si>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</si>
  <si>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</si>
  <si>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</si>
  <si>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</si>
  <si>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</si>
  <si>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</si>
  <si>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</si>
  <si>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</si>
  <si>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</si>
  <si>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</si>
  <si>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</si>
  <si>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</si>
  <si>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</si>
  <si>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</si>
  <si>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</si>
  <si>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</si>
  <si>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</si>
  <si>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</si>
  <si>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</si>
  <si>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</si>
  <si>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</si>
  <si>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</si>
  <si>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</si>
  <si>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</si>
  <si>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</si>
  <si>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</si>
  <si>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</si>
  <si>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</si>
  <si>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</si>
  <si>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</si>
  <si>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</si>
  <si>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</si>
  <si>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</si>
  <si>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</si>
  <si>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</si>
  <si>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</si>
  <si>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</si>
  <si>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</si>
  <si>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</si>
  <si>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</si>
  <si>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</si>
  <si>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</si>
  <si>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</si>
  <si>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</si>
  <si>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</si>
  <si>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</si>
  <si>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</si>
  <si>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</si>
  <si>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</si>
  <si>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</si>
  <si>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</si>
  <si>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</si>
  <si>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</si>
  <si>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</si>
  <si>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</si>
  <si>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</si>
  <si>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</si>
  <si>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</si>
  <si>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</si>
  <si>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</si>
  <si>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</si>
  <si>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</si>
  <si>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</si>
  <si>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</si>
  <si>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</si>
  <si>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</si>
  <si>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</si>
  <si>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</si>
  <si>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</si>
  <si>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</si>
  <si>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</si>
  <si>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</si>
  <si>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</si>
  <si>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</si>
  <si>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</si>
  <si>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</si>
  <si>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</si>
  <si>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</si>
  <si>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</si>
  <si>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</si>
  <si>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</si>
  <si>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</si>
  <si>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</si>
  <si>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</si>
  <si>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</si>
  <si>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[144 264 /  7,5] = 19235.2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</si>
  <si>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</si>
  <si>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</si>
  <si>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</si>
  <si>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</si>
  <si>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</si>
  <si>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</si>
  <si>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</si>
  <si>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</si>
  <si>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</si>
  <si>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</si>
  <si>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</si>
  <si>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</si>
  <si>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</si>
  <si>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</si>
  <si>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</si>
  <si>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</si>
  <si>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</si>
  <si>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</si>
  <si>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</si>
  <si>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</si>
  <si>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</si>
  <si>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</si>
  <si>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</si>
  <si>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</si>
  <si>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</si>
  <si>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</si>
  <si>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I квартал 2019 г.</t>
  </si>
  <si>
    <t>ВСЕГО,            в уровне цен  I квартал 2019 г., руб.</t>
  </si>
  <si>
    <t xml:space="preserve">Трансформатор ТМГ-11-160 кВА </t>
  </si>
  <si>
    <t>Техническое перевооружение ТП,РП. Замена силовых трансформаторов 160кВА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</si>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</sst>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topLeftCell="A81" zoomScale="102" zoomScaleNormal="102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215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00" t="s">
        <v>216</v>
      </c>
      <c r="I2" s="100"/>
      <c r="J2" s="100"/>
      <c r="K2" s="100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00" t="s">
        <v>217</v>
      </c>
      <c r="I3" s="100"/>
      <c r="J3" s="100"/>
      <c r="K3" s="100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00" t="s">
        <v>218</v>
      </c>
      <c r="I4" s="100"/>
      <c r="J4" s="100"/>
      <c r="K4" s="100"/>
    </row>
    <row r="5" spans="1:255" s="12" customFormat="1" ht="11.25" hidden="1" outlineLevel="1" x14ac:dyDescent="0.2">
      <c r="J5" s="101" t="s">
        <v>219</v>
      </c>
      <c r="K5" s="102"/>
    </row>
    <row r="6" spans="1:255" s="14" customFormat="1" ht="9.75" hidden="1" outlineLevel="1" x14ac:dyDescent="0.2">
      <c r="I6" s="15" t="s">
        <v>220</v>
      </c>
      <c r="J6" s="103" t="s">
        <v>221</v>
      </c>
      <c r="K6" s="104"/>
    </row>
    <row r="7" spans="1:255" hidden="1" outlineLevel="1" x14ac:dyDescent="0.2">
      <c r="A7" s="16" t="s">
        <v>222</v>
      </c>
      <c r="B7" s="84"/>
      <c r="C7" s="105"/>
      <c r="D7" s="105"/>
      <c r="E7" s="105"/>
      <c r="F7" s="105"/>
      <c r="G7" s="105"/>
      <c r="H7" s="83"/>
      <c r="I7" s="15" t="s">
        <v>223</v>
      </c>
      <c r="J7" s="106"/>
      <c r="K7" s="107"/>
      <c r="BR7" s="17">
        <f>C7</f>
        <v>0</v>
      </c>
      <c r="IU7" s="18"/>
    </row>
    <row r="8" spans="1:255" hidden="1" outlineLevel="1" x14ac:dyDescent="0.2">
      <c r="A8" s="16" t="s">
        <v>224</v>
      </c>
      <c r="B8" s="84"/>
      <c r="C8" s="109"/>
      <c r="D8" s="109"/>
      <c r="E8" s="109"/>
      <c r="F8" s="109"/>
      <c r="G8" s="109"/>
      <c r="H8" s="83"/>
      <c r="I8" s="15" t="s">
        <v>223</v>
      </c>
      <c r="J8" s="106"/>
      <c r="K8" s="107"/>
      <c r="BR8" s="17">
        <f>C8</f>
        <v>0</v>
      </c>
      <c r="IU8" s="18"/>
    </row>
    <row r="9" spans="1:255" hidden="1" outlineLevel="1" x14ac:dyDescent="0.2">
      <c r="A9" s="16" t="s">
        <v>225</v>
      </c>
      <c r="B9" s="84"/>
      <c r="C9" s="109"/>
      <c r="D9" s="109"/>
      <c r="E9" s="109"/>
      <c r="F9" s="109"/>
      <c r="G9" s="109"/>
      <c r="H9" s="83"/>
      <c r="I9" s="15" t="s">
        <v>223</v>
      </c>
      <c r="J9" s="106"/>
      <c r="K9" s="107"/>
      <c r="BR9" s="17">
        <f>C9</f>
        <v>0</v>
      </c>
      <c r="IU9" s="18"/>
    </row>
    <row r="10" spans="1:255" hidden="1" outlineLevel="1" x14ac:dyDescent="0.2">
      <c r="A10" s="16" t="s">
        <v>226</v>
      </c>
      <c r="B10" s="84"/>
      <c r="C10" s="109"/>
      <c r="D10" s="109"/>
      <c r="E10" s="109"/>
      <c r="F10" s="109"/>
      <c r="G10" s="109"/>
      <c r="H10" s="83"/>
      <c r="I10" s="15" t="s">
        <v>223</v>
      </c>
      <c r="J10" s="106"/>
      <c r="K10" s="107"/>
      <c r="BR10" s="17">
        <f>C10</f>
        <v>0</v>
      </c>
      <c r="IU10" s="18"/>
    </row>
    <row r="11" spans="1:255" hidden="1" outlineLevel="1" x14ac:dyDescent="0.2">
      <c r="A11" s="16" t="s">
        <v>227</v>
      </c>
      <c r="B11" s="83"/>
      <c r="C11" s="108"/>
      <c r="D11" s="109"/>
      <c r="E11" s="109"/>
      <c r="F11" s="109"/>
      <c r="G11" s="109"/>
      <c r="H11" s="12"/>
      <c r="I11" s="12"/>
      <c r="J11" s="106"/>
      <c r="K11" s="102"/>
      <c r="BS11" s="20">
        <f>C11</f>
        <v>0</v>
      </c>
      <c r="IU11" s="18"/>
    </row>
    <row r="12" spans="1:255" ht="25.5" hidden="1" outlineLevel="1" x14ac:dyDescent="0.2">
      <c r="A12" s="16" t="s">
        <v>228</v>
      </c>
      <c r="B12" s="83"/>
      <c r="C12" s="108" t="s">
        <v>4</v>
      </c>
      <c r="D12" s="109"/>
      <c r="E12" s="109"/>
      <c r="F12" s="109"/>
      <c r="G12" s="109"/>
      <c r="H12" s="12"/>
      <c r="I12" s="12"/>
      <c r="J12" s="106"/>
      <c r="K12" s="102"/>
      <c r="BS12" s="20" t="str">
        <f>C12</f>
        <v>160'Техническое перевооружение ТП,РП. Замена силовых трансформаторов 160кВА</v>
      </c>
      <c r="IU12" s="18"/>
    </row>
    <row r="13" spans="1:255" hidden="1" outlineLevel="1" x14ac:dyDescent="0.2">
      <c r="A13" s="16" t="s">
        <v>229</v>
      </c>
      <c r="B13" s="83"/>
      <c r="C13" s="110"/>
      <c r="D13" s="111"/>
      <c r="E13" s="111"/>
      <c r="F13" s="111"/>
      <c r="G13" s="111"/>
      <c r="H13" s="83"/>
      <c r="I13" s="15" t="s">
        <v>230</v>
      </c>
      <c r="J13" s="106"/>
      <c r="K13" s="102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21" t="s">
        <v>231</v>
      </c>
      <c r="H14" s="121"/>
      <c r="I14" s="21" t="s">
        <v>232</v>
      </c>
      <c r="J14" s="122"/>
      <c r="K14" s="123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233</v>
      </c>
      <c r="J15" s="124"/>
      <c r="K15" s="125"/>
    </row>
    <row r="16" spans="1:255" s="14" customFormat="1" hidden="1" outlineLevel="1" x14ac:dyDescent="0.2">
      <c r="I16" s="15" t="s">
        <v>234</v>
      </c>
      <c r="J16" s="126"/>
      <c r="K16" s="127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28" t="s">
        <v>235</v>
      </c>
      <c r="H18" s="128" t="s">
        <v>236</v>
      </c>
      <c r="I18" s="128" t="s">
        <v>237</v>
      </c>
      <c r="J18" s="130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29"/>
      <c r="H19" s="129"/>
      <c r="I19" s="24" t="s">
        <v>238</v>
      </c>
      <c r="J19" s="25" t="s">
        <v>239</v>
      </c>
      <c r="K19" s="83"/>
    </row>
    <row r="20" spans="1:255" ht="14.25" hidden="1" outlineLevel="1" thickBot="1" x14ac:dyDescent="0.3">
      <c r="A20" s="83"/>
      <c r="B20" s="83"/>
      <c r="C20" s="112" t="s">
        <v>240</v>
      </c>
      <c r="D20" s="113"/>
      <c r="E20" s="113"/>
      <c r="F20" s="114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12" t="s">
        <v>241</v>
      </c>
      <c r="D21" s="113"/>
      <c r="E21" s="113"/>
      <c r="F21" s="113"/>
      <c r="G21" s="83"/>
      <c r="H21" s="83"/>
      <c r="I21" s="83"/>
      <c r="J21" s="83"/>
      <c r="K21" s="83"/>
    </row>
    <row r="22" spans="1:255" hidden="1" outlineLevel="1" x14ac:dyDescent="0.2">
      <c r="A22" s="115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255" hidden="1" outlineLevel="1" x14ac:dyDescent="0.2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242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243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244</v>
      </c>
      <c r="B26" s="14"/>
      <c r="C26" s="14"/>
      <c r="D26" s="14"/>
      <c r="E26" s="118">
        <f>J95/1000</f>
        <v>151.85663</v>
      </c>
      <c r="F26" s="119"/>
      <c r="G26" s="14" t="s">
        <v>245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246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227</v>
      </c>
      <c r="B30" s="83"/>
      <c r="C30" s="120"/>
      <c r="D30" s="120"/>
      <c r="E30" s="120"/>
      <c r="F30" s="120"/>
      <c r="G30" s="120"/>
      <c r="H30" s="120"/>
      <c r="I30" s="120"/>
      <c r="J30" s="120"/>
      <c r="K30" s="120"/>
      <c r="BT30" s="33">
        <f>C30</f>
        <v>0</v>
      </c>
      <c r="IU30" s="18"/>
    </row>
    <row r="31" spans="1:255" outlineLevel="1" x14ac:dyDescent="0.2">
      <c r="A31" s="16" t="s">
        <v>228</v>
      </c>
      <c r="B31" s="83"/>
      <c r="C31" s="131" t="s">
        <v>313</v>
      </c>
      <c r="D31" s="131"/>
      <c r="E31" s="131"/>
      <c r="F31" s="131"/>
      <c r="G31" s="131"/>
      <c r="H31" s="131"/>
      <c r="I31" s="131"/>
      <c r="J31" s="131"/>
      <c r="K31" s="131"/>
      <c r="BT31" s="33" t="str">
        <f>C31</f>
        <v>Техническое перевооружение ТП,РП. Замена силовых трансформаторов 160кВА</v>
      </c>
      <c r="IU31" s="18"/>
    </row>
    <row r="32" spans="1:255" outlineLevel="1" x14ac:dyDescent="0.2">
      <c r="A32" s="16" t="s">
        <v>247</v>
      </c>
      <c r="B32" s="83"/>
      <c r="C32" s="132" t="s">
        <v>248</v>
      </c>
      <c r="D32" s="120"/>
      <c r="E32" s="120"/>
      <c r="F32" s="120"/>
      <c r="G32" s="120"/>
      <c r="H32" s="120"/>
      <c r="I32" s="120"/>
      <c r="J32" s="120"/>
      <c r="K32" s="120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33" t="s">
        <v>309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255" outlineLevel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Y35" s="18">
        <v>3</v>
      </c>
      <c r="Z35" s="18" t="s">
        <v>249</v>
      </c>
      <c r="AA35" s="18"/>
      <c r="AB35" s="18" t="s">
        <v>250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251</v>
      </c>
      <c r="B36" s="83"/>
      <c r="C36" s="120"/>
      <c r="D36" s="120"/>
      <c r="E36" s="120"/>
      <c r="F36" s="120"/>
      <c r="G36" s="120"/>
      <c r="H36" s="120"/>
      <c r="I36" s="120"/>
      <c r="J36" s="120"/>
      <c r="K36" s="120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287</v>
      </c>
      <c r="J37" s="35" t="s">
        <v>252</v>
      </c>
      <c r="K37" s="83"/>
    </row>
    <row r="38" spans="1:255" outlineLevel="1" x14ac:dyDescent="0.2">
      <c r="A38" s="14" t="s">
        <v>310</v>
      </c>
      <c r="B38" s="83"/>
      <c r="C38" s="83"/>
      <c r="D38" s="83"/>
      <c r="E38" s="83"/>
      <c r="F38" s="83"/>
      <c r="G38" s="36" t="s">
        <v>253</v>
      </c>
      <c r="H38" s="83"/>
      <c r="I38" s="37">
        <f>H95/1000</f>
        <v>19.702670000000001</v>
      </c>
      <c r="J38" s="37">
        <f>J95/1000</f>
        <v>151.85663</v>
      </c>
      <c r="K38" s="14" t="s">
        <v>254</v>
      </c>
    </row>
    <row r="39" spans="1:255" outlineLevel="1" x14ac:dyDescent="0.2">
      <c r="A39" s="14" t="s">
        <v>243</v>
      </c>
      <c r="B39" s="83"/>
      <c r="C39" s="83"/>
      <c r="D39" s="83"/>
      <c r="E39" s="83"/>
      <c r="F39" s="83"/>
      <c r="G39" s="36" t="s">
        <v>255</v>
      </c>
      <c r="H39" s="83"/>
      <c r="I39" s="37">
        <f>ET78</f>
        <v>16.3584</v>
      </c>
      <c r="J39" s="37">
        <f>CW78</f>
        <v>16.3584</v>
      </c>
      <c r="K39" s="14" t="s">
        <v>256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257</v>
      </c>
      <c r="H40" s="83"/>
      <c r="I40" s="37">
        <f>(EW78+EY78)/1000</f>
        <v>0.19436</v>
      </c>
      <c r="J40" s="37">
        <f>(CZ78+DB78)/1000</f>
        <v>3.5565799999999999</v>
      </c>
      <c r="K40" s="14" t="s">
        <v>254</v>
      </c>
    </row>
    <row r="41" spans="1:255" x14ac:dyDescent="0.2">
      <c r="A41" s="135" t="s">
        <v>258</v>
      </c>
      <c r="B41" s="137" t="s">
        <v>259</v>
      </c>
      <c r="C41" s="137" t="s">
        <v>260</v>
      </c>
      <c r="D41" s="137" t="s">
        <v>261</v>
      </c>
      <c r="E41" s="137" t="s">
        <v>262</v>
      </c>
      <c r="F41" s="137" t="s">
        <v>263</v>
      </c>
      <c r="G41" s="137" t="s">
        <v>264</v>
      </c>
      <c r="H41" s="137" t="s">
        <v>265</v>
      </c>
      <c r="I41" s="137" t="s">
        <v>266</v>
      </c>
      <c r="J41" s="137" t="s">
        <v>267</v>
      </c>
      <c r="K41" s="142" t="s">
        <v>311</v>
      </c>
    </row>
    <row r="42" spans="1:255" x14ac:dyDescent="0.2">
      <c r="A42" s="136"/>
      <c r="B42" s="138"/>
      <c r="C42" s="138"/>
      <c r="D42" s="138"/>
      <c r="E42" s="138"/>
      <c r="F42" s="138"/>
      <c r="G42" s="138"/>
      <c r="H42" s="138"/>
      <c r="I42" s="138"/>
      <c r="J42" s="138"/>
      <c r="K42" s="143"/>
    </row>
    <row r="43" spans="1:255" x14ac:dyDescent="0.2">
      <c r="A43" s="136"/>
      <c r="B43" s="138"/>
      <c r="C43" s="138"/>
      <c r="D43" s="138"/>
      <c r="E43" s="138"/>
      <c r="F43" s="138"/>
      <c r="G43" s="138"/>
      <c r="H43" s="138"/>
      <c r="I43" s="138"/>
      <c r="J43" s="138"/>
      <c r="K43" s="143"/>
    </row>
    <row r="44" spans="1:255" ht="13.5" thickBot="1" x14ac:dyDescent="0.25">
      <c r="A44" s="136"/>
      <c r="B44" s="138"/>
      <c r="C44" s="138"/>
      <c r="D44" s="138"/>
      <c r="E44" s="138"/>
      <c r="F44" s="138"/>
      <c r="G44" s="138"/>
      <c r="H44" s="138"/>
      <c r="I44" s="138"/>
      <c r="J44" s="138"/>
      <c r="K44" s="143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0.09</v>
      </c>
      <c r="F46" s="43">
        <f>Source!AK25</f>
        <v>845.07</v>
      </c>
      <c r="G46" s="85" t="s">
        <v>23</v>
      </c>
      <c r="H46" s="43">
        <f>Source!AB25</f>
        <v>459.85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268</v>
      </c>
      <c r="D47" s="47"/>
      <c r="E47" s="48"/>
      <c r="F47" s="50">
        <v>563.73</v>
      </c>
      <c r="G47" s="87" t="s">
        <v>269</v>
      </c>
      <c r="H47" s="50">
        <f>Source!AF25</f>
        <v>338.24</v>
      </c>
      <c r="I47" s="50">
        <f>T47</f>
        <v>30.44</v>
      </c>
      <c r="J47" s="87">
        <v>18.3</v>
      </c>
      <c r="K47" s="51">
        <f>U47</f>
        <v>557.08000000000004</v>
      </c>
      <c r="O47" s="18"/>
      <c r="P47" s="18"/>
      <c r="Q47" s="18"/>
      <c r="R47" s="18"/>
      <c r="S47" s="18"/>
      <c r="T47" s="18">
        <f>ROUND(Source!AF25*Source!AV25*Source!I25,2)</f>
        <v>30.44</v>
      </c>
      <c r="U47" s="18">
        <f>Source!S25</f>
        <v>557.08000000000004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30.44</v>
      </c>
      <c r="GK47" s="18">
        <f>T47</f>
        <v>30.44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30.44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270</v>
      </c>
      <c r="D48" s="54"/>
      <c r="E48" s="55"/>
      <c r="F48" s="57">
        <v>202.68</v>
      </c>
      <c r="G48" s="88" t="s">
        <v>269</v>
      </c>
      <c r="H48" s="57">
        <f>Source!AD25</f>
        <v>121.61</v>
      </c>
      <c r="I48" s="57">
        <f>T48</f>
        <v>10.94</v>
      </c>
      <c r="J48" s="88">
        <v>12.5</v>
      </c>
      <c r="K48" s="58">
        <f>U48</f>
        <v>136.81</v>
      </c>
      <c r="O48" s="18"/>
      <c r="P48" s="18"/>
      <c r="Q48" s="18"/>
      <c r="R48" s="18"/>
      <c r="S48" s="18"/>
      <c r="T48" s="18">
        <f>ROUND(Source!AD25*Source!AV25*Source!I25,2)</f>
        <v>10.94</v>
      </c>
      <c r="U48" s="18">
        <f>Source!Q25</f>
        <v>136.81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10.94</v>
      </c>
      <c r="GK48" s="18"/>
      <c r="GL48" s="18">
        <f>T48</f>
        <v>10.94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10.94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271</v>
      </c>
      <c r="D49" s="54"/>
      <c r="E49" s="55"/>
      <c r="F49" s="57">
        <v>74.73</v>
      </c>
      <c r="G49" s="88" t="s">
        <v>269</v>
      </c>
      <c r="H49" s="57">
        <f>Source!AE25</f>
        <v>44.84</v>
      </c>
      <c r="I49" s="57">
        <f>GM49</f>
        <v>4.04</v>
      </c>
      <c r="J49" s="88">
        <v>18.3</v>
      </c>
      <c r="K49" s="58">
        <f>Source!R25</f>
        <v>73.849999999999994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4.04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272</v>
      </c>
      <c r="D50" s="54"/>
      <c r="E50" s="55">
        <v>95</v>
      </c>
      <c r="F50" s="89" t="s">
        <v>273</v>
      </c>
      <c r="G50" s="88"/>
      <c r="H50" s="57">
        <f>ROUND((Source!AF25*Source!AV25+Source!AE25*Source!AV25)*(Source!FX25)/100,2)</f>
        <v>363.93</v>
      </c>
      <c r="I50" s="57">
        <f>T50</f>
        <v>32.76</v>
      </c>
      <c r="J50" s="88" t="s">
        <v>274</v>
      </c>
      <c r="K50" s="58">
        <f>U50</f>
        <v>511.05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32.76</v>
      </c>
      <c r="U50" s="18">
        <f>Source!X25</f>
        <v>511.05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32.76</v>
      </c>
      <c r="GZ50" s="18"/>
      <c r="HA50" s="18"/>
      <c r="HB50" s="18"/>
      <c r="HC50" s="18">
        <f>T50</f>
        <v>32.76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275</v>
      </c>
      <c r="D51" s="54"/>
      <c r="E51" s="55">
        <v>65</v>
      </c>
      <c r="F51" s="89" t="s">
        <v>273</v>
      </c>
      <c r="G51" s="88"/>
      <c r="H51" s="57">
        <f>ROUND((Source!AF25*Source!AV25+Source!AE25*Source!AV25)*(Source!FY25)/100,2)</f>
        <v>249</v>
      </c>
      <c r="I51" s="57">
        <f>T51</f>
        <v>22.41</v>
      </c>
      <c r="J51" s="88" t="s">
        <v>276</v>
      </c>
      <c r="K51" s="58">
        <f>U51</f>
        <v>328.08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22.41</v>
      </c>
      <c r="U51" s="18">
        <f>Source!Y25</f>
        <v>328.08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22.41</v>
      </c>
      <c r="HA51" s="18"/>
      <c r="HB51" s="18"/>
      <c r="HC51" s="18">
        <f>T51</f>
        <v>22.41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277</v>
      </c>
      <c r="D52" s="63" t="s">
        <v>278</v>
      </c>
      <c r="E52" s="64">
        <v>58.6</v>
      </c>
      <c r="F52" s="65"/>
      <c r="G52" s="65" t="s">
        <v>269</v>
      </c>
      <c r="H52" s="65">
        <f>ROUND(Source!AH25,2)</f>
        <v>35.159999999999997</v>
      </c>
      <c r="I52" s="66">
        <f>Source!U25</f>
        <v>3.1643999999999997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39">
        <f>R53</f>
        <v>96.55</v>
      </c>
      <c r="I53" s="140"/>
      <c r="J53" s="139">
        <f>S53</f>
        <v>1533.02</v>
      </c>
      <c r="K53" s="141"/>
      <c r="O53" s="18"/>
      <c r="P53" s="18"/>
      <c r="Q53" s="18"/>
      <c r="R53" s="18">
        <f>SUM(T46:T52)</f>
        <v>96.55</v>
      </c>
      <c r="S53" s="18">
        <f>SUM(U46:U52)</f>
        <v>1533.02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96.55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68">
        <v>2</v>
      </c>
      <c r="B54" s="74" t="s">
        <v>13</v>
      </c>
      <c r="C54" s="69" t="s">
        <v>27</v>
      </c>
      <c r="D54" s="70" t="s">
        <v>15</v>
      </c>
      <c r="E54" s="71">
        <v>0.09</v>
      </c>
      <c r="F54" s="72">
        <f>Source!AK27</f>
        <v>845.07</v>
      </c>
      <c r="G54" s="90" t="s">
        <v>3</v>
      </c>
      <c r="H54" s="72">
        <f>Source!AB27</f>
        <v>766.88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268</v>
      </c>
      <c r="D55" s="47"/>
      <c r="E55" s="48"/>
      <c r="F55" s="50">
        <v>563.73</v>
      </c>
      <c r="G55" s="87"/>
      <c r="H55" s="50">
        <f>Source!AF27</f>
        <v>563.73</v>
      </c>
      <c r="I55" s="50">
        <f>T55</f>
        <v>50.74</v>
      </c>
      <c r="J55" s="87">
        <v>18.3</v>
      </c>
      <c r="K55" s="51">
        <f>U55</f>
        <v>928.46</v>
      </c>
      <c r="O55" s="18"/>
      <c r="P55" s="18"/>
      <c r="Q55" s="18"/>
      <c r="R55" s="18"/>
      <c r="S55" s="18"/>
      <c r="T55" s="18">
        <f>ROUND(Source!AF27*Source!AV27*Source!I27,2)</f>
        <v>50.74</v>
      </c>
      <c r="U55" s="18">
        <f>Source!S27</f>
        <v>928.46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50.74</v>
      </c>
      <c r="GK55" s="18">
        <f>T55</f>
        <v>50.74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50.74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270</v>
      </c>
      <c r="D56" s="54"/>
      <c r="E56" s="55"/>
      <c r="F56" s="57">
        <v>202.68</v>
      </c>
      <c r="G56" s="88"/>
      <c r="H56" s="57">
        <f>Source!AD27</f>
        <v>202.68</v>
      </c>
      <c r="I56" s="57">
        <f>T56</f>
        <v>18.239999999999998</v>
      </c>
      <c r="J56" s="88">
        <v>12.5</v>
      </c>
      <c r="K56" s="58">
        <f>U56</f>
        <v>228.02</v>
      </c>
      <c r="O56" s="18"/>
      <c r="P56" s="18"/>
      <c r="Q56" s="18"/>
      <c r="R56" s="18"/>
      <c r="S56" s="18"/>
      <c r="T56" s="18">
        <f>ROUND(Source!AD27*Source!AV27*Source!I27,2)</f>
        <v>18.239999999999998</v>
      </c>
      <c r="U56" s="18">
        <f>Source!Q27</f>
        <v>228.02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18.239999999999998</v>
      </c>
      <c r="GK56" s="18"/>
      <c r="GL56" s="18">
        <f>T56</f>
        <v>18.239999999999998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18.239999999999998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271</v>
      </c>
      <c r="D57" s="54"/>
      <c r="E57" s="55"/>
      <c r="F57" s="57">
        <v>74.73</v>
      </c>
      <c r="G57" s="88"/>
      <c r="H57" s="57">
        <f>Source!AE27</f>
        <v>74.73</v>
      </c>
      <c r="I57" s="57">
        <f>GM57</f>
        <v>6.73</v>
      </c>
      <c r="J57" s="88">
        <v>18.3</v>
      </c>
      <c r="K57" s="58">
        <f>Source!R27</f>
        <v>123.08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6.73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idden="1" x14ac:dyDescent="0.2">
      <c r="A58" s="56"/>
      <c r="B58" s="53"/>
      <c r="C58" s="53" t="s">
        <v>279</v>
      </c>
      <c r="D58" s="54"/>
      <c r="E58" s="55"/>
      <c r="F58" s="57">
        <v>78.66</v>
      </c>
      <c r="G58" s="88"/>
      <c r="H58" s="57">
        <f>Source!AC27</f>
        <v>0.47</v>
      </c>
      <c r="I58" s="57">
        <f>T58</f>
        <v>0.04</v>
      </c>
      <c r="J58" s="88">
        <v>0</v>
      </c>
      <c r="K58" s="58">
        <f>U58</f>
        <v>0</v>
      </c>
      <c r="O58" s="18"/>
      <c r="P58" s="18"/>
      <c r="Q58" s="18"/>
      <c r="R58" s="18"/>
      <c r="S58" s="18"/>
      <c r="T58" s="18">
        <f>ROUND(Source!AC27*Source!AW27*Source!I27,2)</f>
        <v>0.04</v>
      </c>
      <c r="U58" s="18">
        <f>Source!P27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0.04</v>
      </c>
      <c r="GK58" s="18"/>
      <c r="GL58" s="18"/>
      <c r="GM58" s="18"/>
      <c r="GN58" s="18">
        <f>T58</f>
        <v>0.04</v>
      </c>
      <c r="GO58" s="18"/>
      <c r="GP58" s="18">
        <f>T58</f>
        <v>0.04</v>
      </c>
      <c r="GQ58" s="18">
        <f>T58</f>
        <v>0.04</v>
      </c>
      <c r="GR58" s="18"/>
      <c r="GS58" s="18">
        <f>T58</f>
        <v>0.04</v>
      </c>
      <c r="GT58" s="18"/>
      <c r="GU58" s="18"/>
      <c r="GV58" s="18"/>
      <c r="GW58" s="18">
        <f>ROUND(Source!AG27*Source!I27,2)</f>
        <v>0</v>
      </c>
      <c r="GX58" s="18">
        <f>ROUND(Source!AJ27*Source!I27,2)</f>
        <v>0</v>
      </c>
      <c r="GY58" s="18"/>
      <c r="GZ58" s="18"/>
      <c r="HA58" s="18"/>
      <c r="HB58" s="18"/>
      <c r="HC58" s="18">
        <f>T58</f>
        <v>0.04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272</v>
      </c>
      <c r="D59" s="54"/>
      <c r="E59" s="55">
        <v>95</v>
      </c>
      <c r="F59" s="89" t="s">
        <v>273</v>
      </c>
      <c r="G59" s="88"/>
      <c r="H59" s="57">
        <f>ROUND((Source!AF27*Source!AV27+Source!AE27*Source!AV27)*(Source!FX27)/100,2)</f>
        <v>606.54</v>
      </c>
      <c r="I59" s="57">
        <f>T59</f>
        <v>54.6</v>
      </c>
      <c r="J59" s="88" t="s">
        <v>274</v>
      </c>
      <c r="K59" s="58">
        <f>U59</f>
        <v>851.75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54.6</v>
      </c>
      <c r="U59" s="18">
        <f>Source!X27</f>
        <v>851.75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54.6</v>
      </c>
      <c r="GZ59" s="18"/>
      <c r="HA59" s="18"/>
      <c r="HB59" s="18"/>
      <c r="HC59" s="18">
        <f>T59</f>
        <v>54.6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275</v>
      </c>
      <c r="D60" s="54"/>
      <c r="E60" s="55">
        <v>65</v>
      </c>
      <c r="F60" s="89" t="s">
        <v>273</v>
      </c>
      <c r="G60" s="88"/>
      <c r="H60" s="57">
        <f>ROUND((Source!AF27*Source!AV27+Source!AE27*Source!AV27)*(Source!FY27)/100,2)</f>
        <v>415</v>
      </c>
      <c r="I60" s="57">
        <f>T60</f>
        <v>37.36</v>
      </c>
      <c r="J60" s="88" t="s">
        <v>276</v>
      </c>
      <c r="K60" s="58">
        <f>U60</f>
        <v>546.79999999999995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37.36</v>
      </c>
      <c r="U60" s="18">
        <f>Source!Y27</f>
        <v>546.79999999999995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37.36</v>
      </c>
      <c r="HA60" s="18"/>
      <c r="HB60" s="18"/>
      <c r="HC60" s="18">
        <f>T60</f>
        <v>37.36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1"/>
      <c r="B61" s="62"/>
      <c r="C61" s="62" t="s">
        <v>277</v>
      </c>
      <c r="D61" s="63" t="s">
        <v>278</v>
      </c>
      <c r="E61" s="64">
        <v>58.6</v>
      </c>
      <c r="F61" s="65"/>
      <c r="G61" s="65"/>
      <c r="H61" s="65">
        <f>ROUND(Source!AH27,2)</f>
        <v>58.6</v>
      </c>
      <c r="I61" s="66">
        <f>Source!U27</f>
        <v>5.274</v>
      </c>
      <c r="J61" s="65"/>
      <c r="K61" s="6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0"/>
      <c r="B62" s="59"/>
      <c r="C62" s="59"/>
      <c r="D62" s="59"/>
      <c r="E62" s="59"/>
      <c r="F62" s="59"/>
      <c r="G62" s="59"/>
      <c r="H62" s="139">
        <f>R62</f>
        <v>160.98000000000002</v>
      </c>
      <c r="I62" s="140"/>
      <c r="J62" s="139">
        <f>S62</f>
        <v>2555.0299999999997</v>
      </c>
      <c r="K62" s="141"/>
      <c r="O62" s="18"/>
      <c r="P62" s="18"/>
      <c r="Q62" s="18"/>
      <c r="R62" s="18">
        <f>SUM(T54:T61)</f>
        <v>160.98000000000002</v>
      </c>
      <c r="S62" s="18">
        <f>SUM(U54:U61)</f>
        <v>2555.0299999999997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160.98000000000002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8">
        <v>3</v>
      </c>
      <c r="B63" s="74" t="s">
        <v>29</v>
      </c>
      <c r="C63" s="69" t="s">
        <v>30</v>
      </c>
      <c r="D63" s="70" t="s">
        <v>31</v>
      </c>
      <c r="E63" s="71">
        <v>1</v>
      </c>
      <c r="F63" s="72">
        <f>Source!AK29</f>
        <v>81.66</v>
      </c>
      <c r="G63" s="90" t="s">
        <v>3</v>
      </c>
      <c r="H63" s="72">
        <f>Source!AB29</f>
        <v>81.66</v>
      </c>
      <c r="I63" s="72"/>
      <c r="J63" s="91"/>
      <c r="K63" s="7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9"/>
      <c r="B64" s="46"/>
      <c r="C64" s="46" t="s">
        <v>268</v>
      </c>
      <c r="D64" s="47"/>
      <c r="E64" s="48"/>
      <c r="F64" s="50">
        <v>81.66</v>
      </c>
      <c r="G64" s="87"/>
      <c r="H64" s="50">
        <f>Source!AF29</f>
        <v>81.66</v>
      </c>
      <c r="I64" s="50">
        <f>T64</f>
        <v>81.66</v>
      </c>
      <c r="J64" s="87">
        <v>18.3</v>
      </c>
      <c r="K64" s="51">
        <f>U64</f>
        <v>1494.38</v>
      </c>
      <c r="O64" s="18"/>
      <c r="P64" s="18"/>
      <c r="Q64" s="18"/>
      <c r="R64" s="18"/>
      <c r="S64" s="18"/>
      <c r="T64" s="18">
        <f>ROUND(Source!AF29*Source!AV29*Source!I29,2)</f>
        <v>81.66</v>
      </c>
      <c r="U64" s="18">
        <f>Source!S29</f>
        <v>1494.38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81.66</v>
      </c>
      <c r="GK64" s="18">
        <f>T64</f>
        <v>81.66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>
        <f>T64</f>
        <v>81.66</v>
      </c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272</v>
      </c>
      <c r="D65" s="54"/>
      <c r="E65" s="55">
        <v>65</v>
      </c>
      <c r="F65" s="89" t="s">
        <v>273</v>
      </c>
      <c r="G65" s="88"/>
      <c r="H65" s="57">
        <f>ROUND((Source!AF29*Source!AV29+Source!AE29*Source!AV29)*(Source!FX29)/100,2)</f>
        <v>53.08</v>
      </c>
      <c r="I65" s="57">
        <f>T65</f>
        <v>53.08</v>
      </c>
      <c r="J65" s="88" t="s">
        <v>280</v>
      </c>
      <c r="K65" s="58">
        <f>U65</f>
        <v>821.91</v>
      </c>
      <c r="O65" s="18"/>
      <c r="P65" s="18"/>
      <c r="Q65" s="18"/>
      <c r="R65" s="18"/>
      <c r="S65" s="18"/>
      <c r="T65" s="18">
        <f>ROUND((ROUND(Source!AF29*Source!AV29*Source!I29,2)+ROUND(Source!AE29*Source!AV29*Source!I29,2))*(Source!FX29)/100,2)</f>
        <v>53.08</v>
      </c>
      <c r="U65" s="18">
        <f>Source!X29</f>
        <v>821.91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>
        <f>T65</f>
        <v>53.08</v>
      </c>
      <c r="GZ65" s="18"/>
      <c r="HA65" s="18"/>
      <c r="HB65" s="18"/>
      <c r="HC65" s="18"/>
      <c r="HD65" s="18"/>
      <c r="HE65" s="18">
        <f>T65</f>
        <v>53.08</v>
      </c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275</v>
      </c>
      <c r="D66" s="54"/>
      <c r="E66" s="55">
        <v>40</v>
      </c>
      <c r="F66" s="89" t="s">
        <v>273</v>
      </c>
      <c r="G66" s="88"/>
      <c r="H66" s="57">
        <f>ROUND((Source!AF29*Source!AV29+Source!AE29*Source!AV29)*(Source!FY29)/100,2)</f>
        <v>32.659999999999997</v>
      </c>
      <c r="I66" s="57">
        <f>T66</f>
        <v>32.659999999999997</v>
      </c>
      <c r="J66" s="88" t="s">
        <v>281</v>
      </c>
      <c r="K66" s="58">
        <f>U66</f>
        <v>478.2</v>
      </c>
      <c r="O66" s="18"/>
      <c r="P66" s="18"/>
      <c r="Q66" s="18"/>
      <c r="R66" s="18"/>
      <c r="S66" s="18"/>
      <c r="T66" s="18">
        <f>ROUND((ROUND(Source!AF29*Source!AV29*Source!I29,2)+ROUND(Source!AE29*Source!AV29*Source!I29,2))*(Source!FY29)/100,2)</f>
        <v>32.659999999999997</v>
      </c>
      <c r="U66" s="18">
        <f>Source!Y29</f>
        <v>478.2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>
        <f>T66</f>
        <v>32.659999999999997</v>
      </c>
      <c r="HA66" s="18"/>
      <c r="HB66" s="18"/>
      <c r="HC66" s="18"/>
      <c r="HD66" s="18"/>
      <c r="HE66" s="18">
        <f>T66</f>
        <v>32.659999999999997</v>
      </c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3.5" thickBot="1" x14ac:dyDescent="0.25">
      <c r="A67" s="61"/>
      <c r="B67" s="62"/>
      <c r="C67" s="62" t="s">
        <v>277</v>
      </c>
      <c r="D67" s="63" t="s">
        <v>278</v>
      </c>
      <c r="E67" s="64">
        <v>6.3</v>
      </c>
      <c r="F67" s="65"/>
      <c r="G67" s="65"/>
      <c r="H67" s="65">
        <f>ROUND(Source!AH29,2)</f>
        <v>6.3</v>
      </c>
      <c r="I67" s="66">
        <f>Source!U29</f>
        <v>6.3</v>
      </c>
      <c r="J67" s="65"/>
      <c r="K67" s="6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60"/>
      <c r="B68" s="59"/>
      <c r="C68" s="59"/>
      <c r="D68" s="59"/>
      <c r="E68" s="59"/>
      <c r="F68" s="59"/>
      <c r="G68" s="59"/>
      <c r="H68" s="139">
        <f>R68</f>
        <v>167.4</v>
      </c>
      <c r="I68" s="140"/>
      <c r="J68" s="139">
        <f>S68</f>
        <v>2794.49</v>
      </c>
      <c r="K68" s="141"/>
      <c r="O68" s="18"/>
      <c r="P68" s="18"/>
      <c r="Q68" s="18"/>
      <c r="R68" s="18">
        <f>SUM(T63:T67)</f>
        <v>167.4</v>
      </c>
      <c r="S68" s="18">
        <f>SUM(U63:U67)</f>
        <v>2794.49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>
        <f>R68</f>
        <v>167.4</v>
      </c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36" x14ac:dyDescent="0.2">
      <c r="A69" s="68">
        <v>4</v>
      </c>
      <c r="B69" s="74" t="s">
        <v>37</v>
      </c>
      <c r="C69" s="69" t="s">
        <v>38</v>
      </c>
      <c r="D69" s="70" t="s">
        <v>31</v>
      </c>
      <c r="E69" s="71">
        <v>1</v>
      </c>
      <c r="F69" s="72">
        <f>Source!AK31</f>
        <v>20.75</v>
      </c>
      <c r="G69" s="90" t="s">
        <v>3</v>
      </c>
      <c r="H69" s="72">
        <f>Source!AB31</f>
        <v>20.75</v>
      </c>
      <c r="I69" s="72"/>
      <c r="J69" s="91"/>
      <c r="K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49"/>
      <c r="B70" s="46"/>
      <c r="C70" s="46" t="s">
        <v>268</v>
      </c>
      <c r="D70" s="47"/>
      <c r="E70" s="48"/>
      <c r="F70" s="50">
        <v>20.75</v>
      </c>
      <c r="G70" s="87"/>
      <c r="H70" s="50">
        <f>Source!AF31</f>
        <v>20.75</v>
      </c>
      <c r="I70" s="50">
        <f>T70</f>
        <v>20.75</v>
      </c>
      <c r="J70" s="87">
        <v>18.3</v>
      </c>
      <c r="K70" s="51">
        <f>U70</f>
        <v>379.73</v>
      </c>
      <c r="O70" s="18"/>
      <c r="P70" s="18"/>
      <c r="Q70" s="18"/>
      <c r="R70" s="18"/>
      <c r="S70" s="18"/>
      <c r="T70" s="18">
        <f>ROUND(Source!AF31*Source!AV31*Source!I31,2)</f>
        <v>20.75</v>
      </c>
      <c r="U70" s="18">
        <f>Source!S31</f>
        <v>379.73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20.75</v>
      </c>
      <c r="GK70" s="18">
        <f>T70</f>
        <v>20.75</v>
      </c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>
        <f>T70</f>
        <v>20.75</v>
      </c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272</v>
      </c>
      <c r="D71" s="54"/>
      <c r="E71" s="55">
        <v>65</v>
      </c>
      <c r="F71" s="89" t="s">
        <v>273</v>
      </c>
      <c r="G71" s="88"/>
      <c r="H71" s="57">
        <f>ROUND((Source!AF31*Source!AV31+Source!AE31*Source!AV31)*(Source!FX31)/100,2)</f>
        <v>13.49</v>
      </c>
      <c r="I71" s="57">
        <f>T71</f>
        <v>13.49</v>
      </c>
      <c r="J71" s="88" t="s">
        <v>280</v>
      </c>
      <c r="K71" s="58">
        <f>U71</f>
        <v>208.85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13.49</v>
      </c>
      <c r="U71" s="18">
        <f>Source!X31</f>
        <v>208.85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13.49</v>
      </c>
      <c r="GZ71" s="18"/>
      <c r="HA71" s="18"/>
      <c r="HB71" s="18"/>
      <c r="HC71" s="18"/>
      <c r="HD71" s="18"/>
      <c r="HE71" s="18">
        <f>T71</f>
        <v>13.49</v>
      </c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275</v>
      </c>
      <c r="D72" s="54"/>
      <c r="E72" s="55">
        <v>40</v>
      </c>
      <c r="F72" s="89" t="s">
        <v>273</v>
      </c>
      <c r="G72" s="88"/>
      <c r="H72" s="57">
        <f>ROUND((Source!AF31*Source!AV31+Source!AE31*Source!AV31)*(Source!FY31)/100,2)</f>
        <v>8.3000000000000007</v>
      </c>
      <c r="I72" s="57">
        <f>T72</f>
        <v>8.3000000000000007</v>
      </c>
      <c r="J72" s="88" t="s">
        <v>281</v>
      </c>
      <c r="K72" s="58">
        <f>U72</f>
        <v>121.51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8.3000000000000007</v>
      </c>
      <c r="U72" s="18">
        <f>Source!Y31</f>
        <v>121.51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8.3000000000000007</v>
      </c>
      <c r="HA72" s="18"/>
      <c r="HB72" s="18"/>
      <c r="HC72" s="18"/>
      <c r="HD72" s="18"/>
      <c r="HE72" s="18">
        <f>T72</f>
        <v>8.3000000000000007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1"/>
      <c r="B73" s="62"/>
      <c r="C73" s="62" t="s">
        <v>277</v>
      </c>
      <c r="D73" s="63" t="s">
        <v>278</v>
      </c>
      <c r="E73" s="64">
        <v>1.62</v>
      </c>
      <c r="F73" s="65"/>
      <c r="G73" s="65"/>
      <c r="H73" s="65">
        <f>ROUND(Source!AH31,2)</f>
        <v>1.62</v>
      </c>
      <c r="I73" s="66">
        <f>Source!U31</f>
        <v>1.62</v>
      </c>
      <c r="J73" s="65"/>
      <c r="K73" s="6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39">
        <f>R74</f>
        <v>42.540000000000006</v>
      </c>
      <c r="I74" s="140"/>
      <c r="J74" s="139">
        <f>S74</f>
        <v>710.09</v>
      </c>
      <c r="K74" s="141"/>
      <c r="O74" s="18"/>
      <c r="P74" s="18"/>
      <c r="Q74" s="18"/>
      <c r="R74" s="18">
        <f>SUM(T69:T73)</f>
        <v>42.540000000000006</v>
      </c>
      <c r="S74" s="18">
        <f>SUM(U69:U73)</f>
        <v>710.09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42.540000000000006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8">
        <v>5</v>
      </c>
      <c r="B75" s="74" t="s">
        <v>41</v>
      </c>
      <c r="C75" s="69" t="s">
        <v>312</v>
      </c>
      <c r="D75" s="70" t="s">
        <v>43</v>
      </c>
      <c r="E75" s="71">
        <v>1</v>
      </c>
      <c r="F75" s="72">
        <v>19235.2</v>
      </c>
      <c r="G75" s="92"/>
      <c r="H75" s="72">
        <f>Source!AC33</f>
        <v>19235.2</v>
      </c>
      <c r="I75" s="72">
        <f>T75</f>
        <v>19235.2</v>
      </c>
      <c r="J75" s="92">
        <v>7.5</v>
      </c>
      <c r="K75" s="73">
        <f>U75</f>
        <v>144264</v>
      </c>
      <c r="O75" s="18"/>
      <c r="P75" s="18"/>
      <c r="Q75" s="18"/>
      <c r="R75" s="18"/>
      <c r="S75" s="18"/>
      <c r="T75" s="18">
        <f>ROUND(Source!AC33*Source!AW33*Source!I33,2)</f>
        <v>19235.2</v>
      </c>
      <c r="U75" s="18">
        <f>Source!P33</f>
        <v>144264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19235.2</v>
      </c>
      <c r="GK75" s="18"/>
      <c r="GL75" s="18"/>
      <c r="GM75" s="18"/>
      <c r="GN75" s="18">
        <f>T75</f>
        <v>19235.2</v>
      </c>
      <c r="GO75" s="18"/>
      <c r="GP75" s="18">
        <f>T75</f>
        <v>19235.2</v>
      </c>
      <c r="GQ75" s="18">
        <f>T75</f>
        <v>19235.2</v>
      </c>
      <c r="GR75" s="18"/>
      <c r="GS75" s="18">
        <f>T75</f>
        <v>19235.2</v>
      </c>
      <c r="GT75" s="18"/>
      <c r="GU75" s="18"/>
      <c r="GV75" s="18"/>
      <c r="GW75" s="18">
        <f>ROUND(Source!AG33*Source!I33,2)</f>
        <v>0</v>
      </c>
      <c r="GX75" s="18">
        <f>ROUND(Source!AJ33*Source!I33,2)</f>
        <v>0</v>
      </c>
      <c r="GY75" s="18"/>
      <c r="GZ75" s="18"/>
      <c r="HA75" s="18"/>
      <c r="HB75" s="18">
        <f>T75</f>
        <v>19235.2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93"/>
      <c r="B76" s="94" t="s">
        <v>282</v>
      </c>
      <c r="C76" s="94" t="s">
        <v>283</v>
      </c>
      <c r="D76" s="95"/>
      <c r="E76" s="95"/>
      <c r="F76" s="95"/>
      <c r="G76" s="95"/>
      <c r="H76" s="95"/>
      <c r="I76" s="95"/>
      <c r="J76" s="95"/>
      <c r="K76" s="96"/>
    </row>
    <row r="77" spans="1:255" ht="13.5" thickBot="1" x14ac:dyDescent="0.25">
      <c r="A77" s="60"/>
      <c r="B77" s="59"/>
      <c r="C77" s="59"/>
      <c r="D77" s="59"/>
      <c r="E77" s="59"/>
      <c r="F77" s="59"/>
      <c r="G77" s="59"/>
      <c r="H77" s="139">
        <f>R77</f>
        <v>19235.2</v>
      </c>
      <c r="I77" s="140"/>
      <c r="J77" s="139">
        <f>S77</f>
        <v>144264</v>
      </c>
      <c r="K77" s="141"/>
      <c r="O77" s="18"/>
      <c r="P77" s="18"/>
      <c r="Q77" s="18"/>
      <c r="R77" s="18">
        <f>SUM(T75:T76)</f>
        <v>19235.2</v>
      </c>
      <c r="S77" s="18">
        <f>SUM(U75:U76)</f>
        <v>144264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19235.2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97"/>
      <c r="B78" s="97"/>
      <c r="C78" s="75" t="s">
        <v>284</v>
      </c>
      <c r="D78" s="75"/>
      <c r="E78" s="75"/>
      <c r="F78" s="75"/>
      <c r="G78" s="75"/>
      <c r="H78" s="148">
        <f>FM78</f>
        <v>19702.670000000002</v>
      </c>
      <c r="I78" s="148"/>
      <c r="J78" s="148">
        <f>DP78</f>
        <v>151856.63</v>
      </c>
      <c r="K78" s="148"/>
      <c r="P78" s="18">
        <f>SUM(R46:R77)</f>
        <v>19702.670000000002</v>
      </c>
      <c r="Q78" s="18">
        <f>SUM(S46:S77)</f>
        <v>151856.63</v>
      </c>
      <c r="R78" s="18"/>
      <c r="S78" s="18"/>
      <c r="T78" s="18"/>
      <c r="U78" s="18"/>
      <c r="V78" s="18"/>
      <c r="W78" s="18"/>
      <c r="X78" s="18"/>
      <c r="Y78" s="18">
        <v>513</v>
      </c>
      <c r="Z78" s="18" t="s">
        <v>285</v>
      </c>
      <c r="AA78" s="18"/>
      <c r="AB78" s="18" t="s">
        <v>249</v>
      </c>
      <c r="AC78" s="18" t="str">
        <f>Source!G35</f>
        <v>Новая локальная смета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>
        <f>Source!DM35</f>
        <v>16.3584</v>
      </c>
      <c r="CX78" s="18">
        <f>Source!DN35</f>
        <v>1.3176000000000001</v>
      </c>
      <c r="CY78" s="18">
        <f>Source!DG35</f>
        <v>147988.48000000001</v>
      </c>
      <c r="CZ78" s="18">
        <f>Source!DK35</f>
        <v>3359.65</v>
      </c>
      <c r="DA78" s="18">
        <f>Source!DI35</f>
        <v>364.83</v>
      </c>
      <c r="DB78" s="18">
        <f>Source!DJ35</f>
        <v>196.93</v>
      </c>
      <c r="DC78" s="18">
        <f>Source!DH35</f>
        <v>144264</v>
      </c>
      <c r="DD78" s="18">
        <f>Source!EG35</f>
        <v>0</v>
      </c>
      <c r="DE78" s="18">
        <f>Source!EN35</f>
        <v>144264</v>
      </c>
      <c r="DF78" s="18">
        <f>Source!EO35</f>
        <v>144264</v>
      </c>
      <c r="DG78" s="18">
        <f>Source!EP35</f>
        <v>0</v>
      </c>
      <c r="DH78" s="18">
        <f>Source!EQ35</f>
        <v>144264</v>
      </c>
      <c r="DI78" s="18">
        <f>Source!EH35</f>
        <v>0</v>
      </c>
      <c r="DJ78" s="18">
        <f>Source!EI35</f>
        <v>0</v>
      </c>
      <c r="DK78" s="18">
        <f>Source!ER35</f>
        <v>0</v>
      </c>
      <c r="DL78" s="18">
        <f>Source!DL35</f>
        <v>0</v>
      </c>
      <c r="DM78" s="18">
        <f>Source!DO35</f>
        <v>0</v>
      </c>
      <c r="DN78" s="18">
        <f>Source!DP35</f>
        <v>2393.56</v>
      </c>
      <c r="DO78" s="18">
        <f>Source!DQ35</f>
        <v>1474.59</v>
      </c>
      <c r="DP78" s="18">
        <f>Source!EJ35</f>
        <v>151856.63</v>
      </c>
      <c r="DQ78" s="18">
        <f>Source!EK35</f>
        <v>144264</v>
      </c>
      <c r="DR78" s="18">
        <f>Source!EL35</f>
        <v>4088.05</v>
      </c>
      <c r="DS78" s="18">
        <f>Source!EH35</f>
        <v>0</v>
      </c>
      <c r="DT78" s="18">
        <f>Source!EM35</f>
        <v>3504.58</v>
      </c>
      <c r="DU78" s="18">
        <f>Source!EK35+Source!EL35</f>
        <v>148352.04999999999</v>
      </c>
      <c r="DV78" s="18"/>
      <c r="DW78" s="18">
        <f>Source!ES35</f>
        <v>0</v>
      </c>
      <c r="DX78" s="18">
        <f>Source!ET35</f>
        <v>0</v>
      </c>
      <c r="DY78" s="18">
        <f>Source!EU35</f>
        <v>0</v>
      </c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>
        <f>Source!DM35</f>
        <v>16.3584</v>
      </c>
      <c r="EU78" s="18">
        <f>Source!DN35</f>
        <v>1.3176000000000001</v>
      </c>
      <c r="EV78" s="18">
        <f t="shared" ref="EV78:FQ78" si="0">SUM(GJ46:GJ77)</f>
        <v>19448.010000000002</v>
      </c>
      <c r="EW78" s="18">
        <f t="shared" si="0"/>
        <v>183.59</v>
      </c>
      <c r="EX78" s="18">
        <f t="shared" si="0"/>
        <v>29.18</v>
      </c>
      <c r="EY78" s="18">
        <f t="shared" si="0"/>
        <v>10.77</v>
      </c>
      <c r="EZ78" s="18">
        <f t="shared" si="0"/>
        <v>19235.240000000002</v>
      </c>
      <c r="FA78" s="18">
        <f t="shared" si="0"/>
        <v>0</v>
      </c>
      <c r="FB78" s="18">
        <f t="shared" si="0"/>
        <v>19235.240000000002</v>
      </c>
      <c r="FC78" s="18">
        <f t="shared" si="0"/>
        <v>19235.240000000002</v>
      </c>
      <c r="FD78" s="18">
        <f t="shared" si="0"/>
        <v>0</v>
      </c>
      <c r="FE78" s="18">
        <f t="shared" si="0"/>
        <v>19235.240000000002</v>
      </c>
      <c r="FF78" s="18">
        <f t="shared" si="0"/>
        <v>0</v>
      </c>
      <c r="FG78" s="18">
        <f t="shared" si="0"/>
        <v>0</v>
      </c>
      <c r="FH78" s="18">
        <f t="shared" si="0"/>
        <v>0</v>
      </c>
      <c r="FI78" s="18">
        <f t="shared" si="0"/>
        <v>0</v>
      </c>
      <c r="FJ78" s="18">
        <f t="shared" si="0"/>
        <v>0</v>
      </c>
      <c r="FK78" s="18">
        <f t="shared" si="0"/>
        <v>153.93</v>
      </c>
      <c r="FL78" s="18">
        <f t="shared" si="0"/>
        <v>100.72999999999999</v>
      </c>
      <c r="FM78" s="18">
        <f t="shared" si="0"/>
        <v>19702.670000000002</v>
      </c>
      <c r="FN78" s="18">
        <f t="shared" si="0"/>
        <v>19235.2</v>
      </c>
      <c r="FO78" s="18">
        <f t="shared" si="0"/>
        <v>257.52999999999997</v>
      </c>
      <c r="FP78" s="18">
        <f t="shared" si="0"/>
        <v>0</v>
      </c>
      <c r="FQ78" s="18">
        <f t="shared" si="0"/>
        <v>209.94000000000003</v>
      </c>
      <c r="FR78" s="18">
        <f>FN78+FO78</f>
        <v>19492.73</v>
      </c>
      <c r="FS78" s="18">
        <f>SUM(HG46:HG77)</f>
        <v>0</v>
      </c>
      <c r="FT78" s="18">
        <f>SUM(HH46:HH77)</f>
        <v>0</v>
      </c>
      <c r="FU78" s="18">
        <f>SUM(HI46:HI77)</f>
        <v>0</v>
      </c>
      <c r="FV78" s="18">
        <f>SUM(HJ46:HJ77)</f>
        <v>0</v>
      </c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83"/>
      <c r="B79" s="83"/>
      <c r="C79" s="83"/>
      <c r="D79" s="83"/>
      <c r="E79" s="83"/>
      <c r="F79" s="83"/>
      <c r="G79" s="83"/>
      <c r="H79" s="144"/>
      <c r="I79" s="144"/>
      <c r="J79" s="144"/>
      <c r="K79" s="144"/>
    </row>
    <row r="80" spans="1:255" x14ac:dyDescent="0.2">
      <c r="A80" s="83"/>
      <c r="B80" s="83"/>
      <c r="C80" s="19" t="s">
        <v>49</v>
      </c>
      <c r="D80" s="19"/>
      <c r="E80" s="19"/>
      <c r="F80" s="19"/>
      <c r="G80" s="19"/>
      <c r="H80" s="145">
        <f>EV78</f>
        <v>19448.010000000002</v>
      </c>
      <c r="I80" s="145"/>
      <c r="J80" s="145">
        <f>CY78</f>
        <v>147988.48000000001</v>
      </c>
      <c r="K80" s="146"/>
    </row>
    <row r="81" spans="1:11" x14ac:dyDescent="0.2">
      <c r="A81" s="83"/>
      <c r="B81" s="83"/>
      <c r="C81" s="19" t="s">
        <v>288</v>
      </c>
      <c r="D81" s="19"/>
      <c r="E81" s="19"/>
      <c r="F81" s="19"/>
      <c r="G81" s="19"/>
      <c r="H81" s="147"/>
      <c r="I81" s="147"/>
      <c r="J81" s="147"/>
      <c r="K81" s="144"/>
    </row>
    <row r="82" spans="1:11" x14ac:dyDescent="0.2">
      <c r="A82" s="83"/>
      <c r="B82" s="83"/>
      <c r="C82" s="19" t="s">
        <v>289</v>
      </c>
      <c r="D82" s="19"/>
      <c r="E82" s="19"/>
      <c r="F82" s="19"/>
      <c r="G82" s="19"/>
      <c r="H82" s="145">
        <f>EW78</f>
        <v>183.59</v>
      </c>
      <c r="I82" s="145"/>
      <c r="J82" s="145">
        <f>CZ78</f>
        <v>3359.65</v>
      </c>
      <c r="K82" s="146"/>
    </row>
    <row r="83" spans="1:11" x14ac:dyDescent="0.2">
      <c r="A83" s="83"/>
      <c r="B83" s="83"/>
      <c r="C83" s="19" t="s">
        <v>290</v>
      </c>
      <c r="D83" s="19"/>
      <c r="E83" s="19"/>
      <c r="F83" s="19"/>
      <c r="G83" s="19"/>
      <c r="H83" s="145">
        <f>EX78</f>
        <v>29.18</v>
      </c>
      <c r="I83" s="145"/>
      <c r="J83" s="145">
        <f>DA78</f>
        <v>364.83</v>
      </c>
      <c r="K83" s="146"/>
    </row>
    <row r="84" spans="1:11" x14ac:dyDescent="0.2">
      <c r="A84" s="83"/>
      <c r="B84" s="83"/>
      <c r="C84" s="19" t="s">
        <v>291</v>
      </c>
      <c r="D84" s="19"/>
      <c r="E84" s="19"/>
      <c r="F84" s="19"/>
      <c r="G84" s="19"/>
      <c r="H84" s="145">
        <f>EZ78</f>
        <v>19235.240000000002</v>
      </c>
      <c r="I84" s="145"/>
      <c r="J84" s="145">
        <f>DC78</f>
        <v>144264</v>
      </c>
      <c r="K84" s="146"/>
    </row>
    <row r="85" spans="1:11" x14ac:dyDescent="0.2">
      <c r="A85" s="83"/>
      <c r="B85" s="83"/>
      <c r="C85" s="19"/>
      <c r="D85" s="19"/>
      <c r="E85" s="19"/>
      <c r="F85" s="19"/>
      <c r="G85" s="19"/>
      <c r="H85" s="147"/>
      <c r="I85" s="147"/>
      <c r="J85" s="147"/>
      <c r="K85" s="144"/>
    </row>
    <row r="86" spans="1:11" x14ac:dyDescent="0.2">
      <c r="A86" s="83"/>
      <c r="B86" s="83"/>
      <c r="C86" s="19" t="s">
        <v>292</v>
      </c>
      <c r="D86" s="19"/>
      <c r="E86" s="19"/>
      <c r="F86" s="19"/>
      <c r="G86" s="19"/>
      <c r="H86" s="145">
        <f>FK78</f>
        <v>153.93</v>
      </c>
      <c r="I86" s="145"/>
      <c r="J86" s="145">
        <f>DN78</f>
        <v>2393.56</v>
      </c>
      <c r="K86" s="146"/>
    </row>
    <row r="87" spans="1:11" x14ac:dyDescent="0.2">
      <c r="A87" s="83"/>
      <c r="B87" s="83"/>
      <c r="C87" s="19" t="s">
        <v>293</v>
      </c>
      <c r="D87" s="19"/>
      <c r="E87" s="19"/>
      <c r="F87" s="19"/>
      <c r="G87" s="19"/>
      <c r="H87" s="145">
        <f>FL78</f>
        <v>100.72999999999999</v>
      </c>
      <c r="I87" s="145"/>
      <c r="J87" s="145">
        <f>DO78</f>
        <v>1474.59</v>
      </c>
      <c r="K87" s="146"/>
    </row>
    <row r="88" spans="1:11" x14ac:dyDescent="0.2">
      <c r="A88" s="83"/>
      <c r="B88" s="83"/>
      <c r="C88" s="19" t="s">
        <v>294</v>
      </c>
      <c r="D88" s="19"/>
      <c r="E88" s="19"/>
      <c r="F88" s="19"/>
      <c r="G88" s="19"/>
      <c r="H88" s="145">
        <f>FM78</f>
        <v>19702.670000000002</v>
      </c>
      <c r="I88" s="145"/>
      <c r="J88" s="145">
        <f>DP78</f>
        <v>151856.63</v>
      </c>
      <c r="K88" s="146"/>
    </row>
    <row r="89" spans="1:11" x14ac:dyDescent="0.2">
      <c r="A89" s="83"/>
      <c r="B89" s="83"/>
      <c r="C89" s="19" t="s">
        <v>295</v>
      </c>
      <c r="D89" s="19"/>
      <c r="E89" s="19"/>
      <c r="F89" s="19"/>
      <c r="G89" s="19"/>
      <c r="H89" s="147"/>
      <c r="I89" s="147"/>
      <c r="J89" s="147"/>
      <c r="K89" s="144"/>
    </row>
    <row r="90" spans="1:11" x14ac:dyDescent="0.2">
      <c r="A90" s="83"/>
      <c r="B90" s="83"/>
      <c r="C90" s="19" t="s">
        <v>296</v>
      </c>
      <c r="D90" s="19"/>
      <c r="E90" s="19"/>
      <c r="F90" s="19"/>
      <c r="G90" s="19"/>
      <c r="H90" s="145">
        <f>FN78</f>
        <v>19235.2</v>
      </c>
      <c r="I90" s="145"/>
      <c r="J90" s="145">
        <f>DQ78</f>
        <v>144264</v>
      </c>
      <c r="K90" s="146"/>
    </row>
    <row r="91" spans="1:11" x14ac:dyDescent="0.2">
      <c r="A91" s="83"/>
      <c r="B91" s="83"/>
      <c r="C91" s="19" t="s">
        <v>297</v>
      </c>
      <c r="D91" s="19"/>
      <c r="E91" s="19"/>
      <c r="F91" s="19"/>
      <c r="G91" s="19"/>
      <c r="H91" s="145">
        <f>FO78</f>
        <v>257.52999999999997</v>
      </c>
      <c r="I91" s="145"/>
      <c r="J91" s="145">
        <f>DR78</f>
        <v>4088.05</v>
      </c>
      <c r="K91" s="146"/>
    </row>
    <row r="92" spans="1:11" hidden="1" x14ac:dyDescent="0.2">
      <c r="A92" s="83"/>
      <c r="B92" s="83"/>
      <c r="C92" s="19" t="s">
        <v>298</v>
      </c>
      <c r="D92" s="19"/>
      <c r="E92" s="19"/>
      <c r="F92" s="19"/>
      <c r="G92" s="19"/>
      <c r="H92" s="145">
        <f>FP78</f>
        <v>0</v>
      </c>
      <c r="I92" s="145"/>
      <c r="J92" s="145">
        <f>DS78</f>
        <v>0</v>
      </c>
      <c r="K92" s="146"/>
    </row>
    <row r="93" spans="1:11" x14ac:dyDescent="0.2">
      <c r="A93" s="83"/>
      <c r="B93" s="83"/>
      <c r="C93" s="19" t="s">
        <v>299</v>
      </c>
      <c r="D93" s="19"/>
      <c r="E93" s="19"/>
      <c r="F93" s="19"/>
      <c r="G93" s="19"/>
      <c r="H93" s="145">
        <f>FQ78</f>
        <v>209.94000000000003</v>
      </c>
      <c r="I93" s="145"/>
      <c r="J93" s="145">
        <f>DT78</f>
        <v>3504.58</v>
      </c>
      <c r="K93" s="146"/>
    </row>
    <row r="94" spans="1:11" x14ac:dyDescent="0.2">
      <c r="A94" s="83"/>
      <c r="B94" s="83"/>
      <c r="C94" s="19"/>
      <c r="D94" s="19"/>
      <c r="E94" s="19"/>
      <c r="F94" s="19"/>
      <c r="G94" s="19"/>
      <c r="H94" s="147"/>
      <c r="I94" s="147"/>
      <c r="J94" s="147"/>
      <c r="K94" s="144"/>
    </row>
    <row r="95" spans="1:11" x14ac:dyDescent="0.2">
      <c r="A95" s="83"/>
      <c r="B95" s="83"/>
      <c r="C95" s="19" t="s">
        <v>300</v>
      </c>
      <c r="D95" s="19"/>
      <c r="E95" s="19"/>
      <c r="F95" s="19"/>
      <c r="G95" s="19"/>
      <c r="H95" s="145">
        <f>H88</f>
        <v>19702.670000000002</v>
      </c>
      <c r="I95" s="145"/>
      <c r="J95" s="145">
        <f>J88</f>
        <v>151856.63</v>
      </c>
      <c r="K95" s="146"/>
    </row>
    <row r="96" spans="1:11" hidden="1" x14ac:dyDescent="0.2">
      <c r="A96" s="83"/>
      <c r="B96" s="83"/>
      <c r="C96" s="19" t="s">
        <v>301</v>
      </c>
      <c r="D96" s="19"/>
      <c r="E96" s="76">
        <v>18</v>
      </c>
      <c r="F96" s="77" t="s">
        <v>273</v>
      </c>
      <c r="G96" s="19"/>
      <c r="H96" s="19"/>
      <c r="I96" s="19"/>
      <c r="J96" s="145">
        <f>ROUND(J95*E96/100,2)</f>
        <v>27334.19</v>
      </c>
      <c r="K96" s="151"/>
    </row>
    <row r="97" spans="1:255" hidden="1" x14ac:dyDescent="0.2">
      <c r="A97" s="83"/>
      <c r="B97" s="83"/>
      <c r="C97" s="19" t="s">
        <v>302</v>
      </c>
      <c r="D97" s="19"/>
      <c r="E97" s="19"/>
      <c r="F97" s="19"/>
      <c r="G97" s="19"/>
      <c r="H97" s="19"/>
      <c r="I97" s="19"/>
      <c r="J97" s="145">
        <f>J96+J95</f>
        <v>179190.82</v>
      </c>
      <c r="K97" s="146"/>
    </row>
    <row r="98" spans="1:255" x14ac:dyDescent="0.2">
      <c r="A98" s="83"/>
      <c r="B98" s="83"/>
      <c r="C98" s="19"/>
      <c r="D98" s="19"/>
      <c r="E98" s="19"/>
      <c r="F98" s="19"/>
      <c r="G98" s="19"/>
      <c r="H98" s="19"/>
      <c r="I98" s="19"/>
      <c r="J98" s="147"/>
      <c r="K98" s="144"/>
    </row>
    <row r="99" spans="1:255" hidden="1" outlineLevel="1" x14ac:dyDescent="0.2">
      <c r="A99" s="83"/>
      <c r="B99" s="83"/>
      <c r="C99" s="19"/>
      <c r="D99" s="19"/>
      <c r="E99" s="19"/>
      <c r="F99" s="19"/>
      <c r="G99" s="19"/>
      <c r="H99" s="19"/>
      <c r="I99" s="19"/>
      <c r="J99" s="19"/>
      <c r="K99" s="83"/>
    </row>
    <row r="100" spans="1:255" hidden="1" outlineLevel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255" hidden="1" outlineLevel="1" x14ac:dyDescent="0.2">
      <c r="A101" s="78" t="s">
        <v>303</v>
      </c>
      <c r="B101" s="78"/>
      <c r="C101" s="149"/>
      <c r="D101" s="149"/>
      <c r="E101" s="149"/>
      <c r="F101" s="149"/>
      <c r="G101" s="79"/>
      <c r="H101" s="79"/>
      <c r="I101" s="149"/>
      <c r="J101" s="149"/>
      <c r="K101" s="83"/>
      <c r="BY101" s="80">
        <f>C101</f>
        <v>0</v>
      </c>
      <c r="BZ101" s="80">
        <f>I101</f>
        <v>0</v>
      </c>
      <c r="IU101" s="18"/>
    </row>
    <row r="102" spans="1:255" s="82" customFormat="1" ht="11.25" hidden="1" outlineLevel="1" x14ac:dyDescent="0.2">
      <c r="A102" s="81"/>
      <c r="B102" s="81"/>
      <c r="C102" s="150" t="s">
        <v>304</v>
      </c>
      <c r="D102" s="150"/>
      <c r="E102" s="150"/>
      <c r="F102" s="150"/>
      <c r="G102" s="150"/>
      <c r="H102" s="150"/>
      <c r="I102" s="150" t="s">
        <v>305</v>
      </c>
      <c r="J102" s="150"/>
    </row>
    <row r="103" spans="1:255" hidden="1" outlineLevel="1" x14ac:dyDescent="0.2">
      <c r="A103" s="98"/>
      <c r="B103" s="98"/>
      <c r="C103" s="98"/>
      <c r="D103" s="98"/>
      <c r="E103" s="98"/>
      <c r="F103" s="98"/>
      <c r="G103" s="99" t="s">
        <v>306</v>
      </c>
      <c r="H103" s="98"/>
      <c r="I103" s="98"/>
      <c r="J103" s="98"/>
      <c r="K103" s="83"/>
    </row>
    <row r="104" spans="1:255" hidden="1" outlineLevel="1" x14ac:dyDescent="0.2">
      <c r="A104" s="78" t="s">
        <v>307</v>
      </c>
      <c r="B104" s="78"/>
      <c r="C104" s="149"/>
      <c r="D104" s="149"/>
      <c r="E104" s="149"/>
      <c r="F104" s="149"/>
      <c r="G104" s="79"/>
      <c r="H104" s="79"/>
      <c r="I104" s="149"/>
      <c r="J104" s="149"/>
      <c r="K104" s="83"/>
      <c r="BY104" s="80">
        <f>C104</f>
        <v>0</v>
      </c>
      <c r="BZ104" s="80">
        <f>I104</f>
        <v>0</v>
      </c>
      <c r="IU104" s="18"/>
    </row>
    <row r="105" spans="1:255" s="82" customFormat="1" ht="11.25" hidden="1" outlineLevel="1" x14ac:dyDescent="0.2">
      <c r="A105" s="81"/>
      <c r="B105" s="81"/>
      <c r="C105" s="150" t="s">
        <v>304</v>
      </c>
      <c r="D105" s="150"/>
      <c r="E105" s="150"/>
      <c r="F105" s="150"/>
      <c r="G105" s="150"/>
      <c r="H105" s="150"/>
      <c r="I105" s="150" t="s">
        <v>305</v>
      </c>
      <c r="J105" s="150"/>
    </row>
    <row r="106" spans="1:255" hidden="1" outlineLevel="1" x14ac:dyDescent="0.2">
      <c r="A106" s="98"/>
      <c r="B106" s="98"/>
      <c r="C106" s="98"/>
      <c r="D106" s="98"/>
      <c r="E106" s="98"/>
      <c r="F106" s="98"/>
      <c r="G106" s="99" t="s">
        <v>306</v>
      </c>
      <c r="H106" s="98"/>
      <c r="I106" s="98"/>
      <c r="J106" s="98"/>
      <c r="K106" s="83"/>
    </row>
    <row r="107" spans="1:255" collapsed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255" outlineLevel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255" outlineLevel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255" outlineLevel="1" x14ac:dyDescent="0.2">
      <c r="A110" s="78" t="s">
        <v>224</v>
      </c>
      <c r="B110" s="78"/>
      <c r="C110" s="149"/>
      <c r="D110" s="149"/>
      <c r="E110" s="149"/>
      <c r="F110" s="149"/>
      <c r="G110" s="79"/>
      <c r="H110" s="79"/>
      <c r="I110" s="149"/>
      <c r="J110" s="149"/>
      <c r="K110" s="83"/>
      <c r="BY110" s="80">
        <f>C110</f>
        <v>0</v>
      </c>
      <c r="BZ110" s="80">
        <f>I110</f>
        <v>0</v>
      </c>
      <c r="IU110" s="18"/>
    </row>
    <row r="111" spans="1:255" s="82" customFormat="1" ht="11.25" outlineLevel="1" x14ac:dyDescent="0.2">
      <c r="A111" s="81"/>
      <c r="B111" s="81"/>
      <c r="C111" s="150" t="s">
        <v>304</v>
      </c>
      <c r="D111" s="150"/>
      <c r="E111" s="150"/>
      <c r="F111" s="150"/>
      <c r="G111" s="150"/>
      <c r="H111" s="150"/>
      <c r="I111" s="150" t="s">
        <v>305</v>
      </c>
      <c r="J111" s="150"/>
    </row>
    <row r="112" spans="1:255" outlineLevel="1" x14ac:dyDescent="0.2">
      <c r="A112" s="98"/>
      <c r="B112" s="98"/>
      <c r="C112" s="98"/>
      <c r="D112" s="98"/>
      <c r="E112" s="98"/>
      <c r="F112" s="98"/>
      <c r="G112" s="99" t="s">
        <v>306</v>
      </c>
      <c r="H112" s="98"/>
      <c r="I112" s="98"/>
      <c r="J112" s="98"/>
      <c r="K112" s="83"/>
    </row>
    <row r="113" spans="1:255" outlineLevel="1" x14ac:dyDescent="0.2">
      <c r="A113" s="78" t="s">
        <v>314</v>
      </c>
      <c r="B113" s="78"/>
      <c r="C113" s="149"/>
      <c r="D113" s="149"/>
      <c r="E113" s="149"/>
      <c r="F113" s="149"/>
      <c r="G113" s="79"/>
      <c r="H113" s="79"/>
      <c r="I113" s="149"/>
      <c r="J113" s="149"/>
      <c r="K113" s="83"/>
      <c r="BY113" s="80">
        <f>C113</f>
        <v>0</v>
      </c>
      <c r="BZ113" s="80">
        <f>I113</f>
        <v>0</v>
      </c>
      <c r="IU113" s="18"/>
    </row>
    <row r="114" spans="1:255" s="82" customFormat="1" ht="11.25" outlineLevel="1" x14ac:dyDescent="0.2">
      <c r="A114" s="81"/>
      <c r="B114" s="81"/>
      <c r="C114" s="150" t="s">
        <v>304</v>
      </c>
      <c r="D114" s="150"/>
      <c r="E114" s="150"/>
      <c r="F114" s="150"/>
      <c r="G114" s="150"/>
      <c r="H114" s="150"/>
      <c r="I114" s="150" t="s">
        <v>305</v>
      </c>
      <c r="J114" s="150"/>
    </row>
    <row r="115" spans="1:255" outlineLevel="1" x14ac:dyDescent="0.2">
      <c r="A115" s="98"/>
      <c r="B115" s="98"/>
      <c r="C115" s="98"/>
      <c r="D115" s="98"/>
      <c r="E115" s="98"/>
      <c r="F115" s="98"/>
      <c r="G115" s="99" t="s">
        <v>306</v>
      </c>
      <c r="H115" s="98"/>
      <c r="I115" s="98"/>
      <c r="J115" s="98"/>
      <c r="K115" s="83"/>
    </row>
    <row r="116" spans="1:255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255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Y117" s="18">
        <v>999</v>
      </c>
      <c r="Z117" s="18" t="s">
        <v>308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</sheetData>
  <mergeCells count="113"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214</v>
      </c>
    </row>
    <row r="6" spans="1:133" x14ac:dyDescent="0.2">
      <c r="G6">
        <v>10</v>
      </c>
      <c r="H6" t="s">
        <v>210</v>
      </c>
    </row>
    <row r="7" spans="1:133" x14ac:dyDescent="0.2">
      <c r="G7">
        <v>2</v>
      </c>
      <c r="H7" t="s">
        <v>211</v>
      </c>
    </row>
    <row r="8" spans="1:133" x14ac:dyDescent="0.2">
      <c r="G8">
        <f>IF((Source!AR35&lt;&gt;'1.Смета.или.Акт'!P78),0,1)</f>
        <v>1</v>
      </c>
      <c r="H8" t="s">
        <v>286</v>
      </c>
    </row>
    <row r="9" spans="1:133" x14ac:dyDescent="0.2">
      <c r="G9" s="11" t="s">
        <v>212</v>
      </c>
      <c r="H9" t="s">
        <v>213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160'Техническое перевооружение ТП,РП. Замена силовых трансформаторов 160кВА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19448.009999999998</v>
      </c>
      <c r="P18" s="3">
        <f t="shared" si="1"/>
        <v>19235.240000000002</v>
      </c>
      <c r="Q18" s="3">
        <f t="shared" si="1"/>
        <v>29.18</v>
      </c>
      <c r="R18" s="3">
        <f t="shared" si="1"/>
        <v>10.77</v>
      </c>
      <c r="S18" s="3">
        <f t="shared" si="1"/>
        <v>183.59</v>
      </c>
      <c r="T18" s="3">
        <f t="shared" si="1"/>
        <v>0</v>
      </c>
      <c r="U18" s="3">
        <f t="shared" si="1"/>
        <v>16.3584</v>
      </c>
      <c r="V18" s="3">
        <f t="shared" si="1"/>
        <v>1.3176000000000001</v>
      </c>
      <c r="W18" s="3">
        <f t="shared" si="1"/>
        <v>0</v>
      </c>
      <c r="X18" s="3">
        <f t="shared" si="1"/>
        <v>153.93</v>
      </c>
      <c r="Y18" s="3">
        <f t="shared" si="1"/>
        <v>100.73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19702.669999999998</v>
      </c>
      <c r="AS18" s="3">
        <f t="shared" si="1"/>
        <v>19235.2</v>
      </c>
      <c r="AT18" s="3">
        <f t="shared" si="1"/>
        <v>257.52999999999997</v>
      </c>
      <c r="AU18" s="3">
        <f t="shared" ref="AU18:BZ18" si="2">AU64</f>
        <v>209.94</v>
      </c>
      <c r="AV18" s="3">
        <f t="shared" si="2"/>
        <v>19235.240000000002</v>
      </c>
      <c r="AW18" s="3">
        <f t="shared" si="2"/>
        <v>19235.240000000002</v>
      </c>
      <c r="AX18" s="3">
        <f t="shared" si="2"/>
        <v>0</v>
      </c>
      <c r="AY18" s="3">
        <f t="shared" si="2"/>
        <v>19235.240000000002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147988.48000000001</v>
      </c>
      <c r="DH18" s="4">
        <f t="shared" si="4"/>
        <v>144264</v>
      </c>
      <c r="DI18" s="4">
        <f t="shared" si="4"/>
        <v>364.83</v>
      </c>
      <c r="DJ18" s="4">
        <f t="shared" si="4"/>
        <v>196.93</v>
      </c>
      <c r="DK18" s="4">
        <f t="shared" si="4"/>
        <v>3359.65</v>
      </c>
      <c r="DL18" s="4">
        <f t="shared" si="4"/>
        <v>0</v>
      </c>
      <c r="DM18" s="4">
        <f t="shared" si="4"/>
        <v>16.3584</v>
      </c>
      <c r="DN18" s="4">
        <f t="shared" si="4"/>
        <v>1.3176000000000001</v>
      </c>
      <c r="DO18" s="4">
        <f t="shared" si="4"/>
        <v>0</v>
      </c>
      <c r="DP18" s="4">
        <f t="shared" si="4"/>
        <v>2393.56</v>
      </c>
      <c r="DQ18" s="4">
        <f t="shared" si="4"/>
        <v>1474.59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151856.63</v>
      </c>
      <c r="EK18" s="4">
        <f t="shared" si="4"/>
        <v>144264</v>
      </c>
      <c r="EL18" s="4">
        <f t="shared" si="4"/>
        <v>4088.05</v>
      </c>
      <c r="EM18" s="4">
        <f t="shared" ref="EM18:FR18" si="5">EM64</f>
        <v>3504.58</v>
      </c>
      <c r="EN18" s="4">
        <f t="shared" si="5"/>
        <v>144264</v>
      </c>
      <c r="EO18" s="4">
        <f t="shared" si="5"/>
        <v>144264</v>
      </c>
      <c r="EP18" s="4">
        <f t="shared" si="5"/>
        <v>0</v>
      </c>
      <c r="EQ18" s="4">
        <f t="shared" si="5"/>
        <v>144264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19448.009999999998</v>
      </c>
      <c r="P22" s="3">
        <f t="shared" si="8"/>
        <v>19235.240000000002</v>
      </c>
      <c r="Q22" s="3">
        <f t="shared" si="8"/>
        <v>29.18</v>
      </c>
      <c r="R22" s="3">
        <f t="shared" si="8"/>
        <v>10.77</v>
      </c>
      <c r="S22" s="3">
        <f t="shared" si="8"/>
        <v>183.59</v>
      </c>
      <c r="T22" s="3">
        <f t="shared" si="8"/>
        <v>0</v>
      </c>
      <c r="U22" s="3">
        <f t="shared" si="8"/>
        <v>16.3584</v>
      </c>
      <c r="V22" s="3">
        <f t="shared" si="8"/>
        <v>1.3176000000000001</v>
      </c>
      <c r="W22" s="3">
        <f t="shared" si="8"/>
        <v>0</v>
      </c>
      <c r="X22" s="3">
        <f t="shared" si="8"/>
        <v>153.93</v>
      </c>
      <c r="Y22" s="3">
        <f t="shared" si="8"/>
        <v>100.73</v>
      </c>
      <c r="Z22" s="3">
        <f t="shared" si="8"/>
        <v>0</v>
      </c>
      <c r="AA22" s="3">
        <f t="shared" si="8"/>
        <v>0</v>
      </c>
      <c r="AB22" s="3">
        <f t="shared" si="8"/>
        <v>19448.009999999998</v>
      </c>
      <c r="AC22" s="3">
        <f t="shared" si="8"/>
        <v>19235.240000000002</v>
      </c>
      <c r="AD22" s="3">
        <f t="shared" si="8"/>
        <v>29.18</v>
      </c>
      <c r="AE22" s="3">
        <f t="shared" si="8"/>
        <v>10.77</v>
      </c>
      <c r="AF22" s="3">
        <f t="shared" si="8"/>
        <v>183.59</v>
      </c>
      <c r="AG22" s="3">
        <f t="shared" si="8"/>
        <v>0</v>
      </c>
      <c r="AH22" s="3">
        <f t="shared" si="8"/>
        <v>16.3584</v>
      </c>
      <c r="AI22" s="3">
        <f t="shared" si="8"/>
        <v>1.3176000000000001</v>
      </c>
      <c r="AJ22" s="3">
        <f t="shared" si="8"/>
        <v>0</v>
      </c>
      <c r="AK22" s="3">
        <f t="shared" si="8"/>
        <v>153.93</v>
      </c>
      <c r="AL22" s="3">
        <f t="shared" si="8"/>
        <v>100.73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19702.669999999998</v>
      </c>
      <c r="AS22" s="3">
        <f t="shared" si="8"/>
        <v>19235.2</v>
      </c>
      <c r="AT22" s="3">
        <f t="shared" si="8"/>
        <v>257.52999999999997</v>
      </c>
      <c r="AU22" s="3">
        <f t="shared" ref="AU22:BZ22" si="9">AU35</f>
        <v>209.94</v>
      </c>
      <c r="AV22" s="3">
        <f t="shared" si="9"/>
        <v>19235.240000000002</v>
      </c>
      <c r="AW22" s="3">
        <f t="shared" si="9"/>
        <v>19235.240000000002</v>
      </c>
      <c r="AX22" s="3">
        <f t="shared" si="9"/>
        <v>0</v>
      </c>
      <c r="AY22" s="3">
        <f t="shared" si="9"/>
        <v>19235.240000000002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19702.669999999998</v>
      </c>
      <c r="CB22" s="3">
        <f t="shared" si="10"/>
        <v>19235.2</v>
      </c>
      <c r="CC22" s="3">
        <f t="shared" si="10"/>
        <v>257.52999999999997</v>
      </c>
      <c r="CD22" s="3">
        <f t="shared" si="10"/>
        <v>209.94</v>
      </c>
      <c r="CE22" s="3">
        <f t="shared" si="10"/>
        <v>19235.240000000002</v>
      </c>
      <c r="CF22" s="3">
        <f t="shared" si="10"/>
        <v>19235.240000000002</v>
      </c>
      <c r="CG22" s="3">
        <f t="shared" si="10"/>
        <v>0</v>
      </c>
      <c r="CH22" s="3">
        <f t="shared" si="10"/>
        <v>19235.240000000002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147988.48000000001</v>
      </c>
      <c r="DH22" s="4">
        <f t="shared" si="11"/>
        <v>144264</v>
      </c>
      <c r="DI22" s="4">
        <f t="shared" si="11"/>
        <v>364.83</v>
      </c>
      <c r="DJ22" s="4">
        <f t="shared" si="11"/>
        <v>196.93</v>
      </c>
      <c r="DK22" s="4">
        <f t="shared" si="11"/>
        <v>3359.65</v>
      </c>
      <c r="DL22" s="4">
        <f t="shared" si="11"/>
        <v>0</v>
      </c>
      <c r="DM22" s="4">
        <f t="shared" si="11"/>
        <v>16.3584</v>
      </c>
      <c r="DN22" s="4">
        <f t="shared" si="11"/>
        <v>1.3176000000000001</v>
      </c>
      <c r="DO22" s="4">
        <f t="shared" si="11"/>
        <v>0</v>
      </c>
      <c r="DP22" s="4">
        <f t="shared" si="11"/>
        <v>2393.56</v>
      </c>
      <c r="DQ22" s="4">
        <f t="shared" si="11"/>
        <v>1474.59</v>
      </c>
      <c r="DR22" s="4">
        <f t="shared" si="11"/>
        <v>0</v>
      </c>
      <c r="DS22" s="4">
        <f t="shared" si="11"/>
        <v>0</v>
      </c>
      <c r="DT22" s="4">
        <f t="shared" si="11"/>
        <v>147988.48000000001</v>
      </c>
      <c r="DU22" s="4">
        <f t="shared" si="11"/>
        <v>144264</v>
      </c>
      <c r="DV22" s="4">
        <f t="shared" si="11"/>
        <v>364.83</v>
      </c>
      <c r="DW22" s="4">
        <f t="shared" si="11"/>
        <v>196.93</v>
      </c>
      <c r="DX22" s="4">
        <f t="shared" si="11"/>
        <v>3359.65</v>
      </c>
      <c r="DY22" s="4">
        <f t="shared" si="11"/>
        <v>0</v>
      </c>
      <c r="DZ22" s="4">
        <f t="shared" si="11"/>
        <v>16.3584</v>
      </c>
      <c r="EA22" s="4">
        <f t="shared" si="11"/>
        <v>1.3176000000000001</v>
      </c>
      <c r="EB22" s="4">
        <f t="shared" si="11"/>
        <v>0</v>
      </c>
      <c r="EC22" s="4">
        <f t="shared" si="11"/>
        <v>2393.56</v>
      </c>
      <c r="ED22" s="4">
        <f t="shared" si="11"/>
        <v>1474.59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151856.63</v>
      </c>
      <c r="EK22" s="4">
        <f t="shared" si="11"/>
        <v>144264</v>
      </c>
      <c r="EL22" s="4">
        <f t="shared" si="11"/>
        <v>4088.05</v>
      </c>
      <c r="EM22" s="4">
        <f t="shared" ref="EM22:FR22" si="12">EM35</f>
        <v>3504.58</v>
      </c>
      <c r="EN22" s="4">
        <f t="shared" si="12"/>
        <v>144264</v>
      </c>
      <c r="EO22" s="4">
        <f t="shared" si="12"/>
        <v>144264</v>
      </c>
      <c r="EP22" s="4">
        <f t="shared" si="12"/>
        <v>0</v>
      </c>
      <c r="EQ22" s="4">
        <f t="shared" si="12"/>
        <v>144264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151856.63</v>
      </c>
      <c r="FT22" s="4">
        <f t="shared" si="13"/>
        <v>144264</v>
      </c>
      <c r="FU22" s="4">
        <f t="shared" si="13"/>
        <v>4088.05</v>
      </c>
      <c r="FV22" s="4">
        <f t="shared" si="13"/>
        <v>3504.58</v>
      </c>
      <c r="FW22" s="4">
        <f t="shared" si="13"/>
        <v>144264</v>
      </c>
      <c r="FX22" s="4">
        <f t="shared" si="13"/>
        <v>144264</v>
      </c>
      <c r="FY22" s="4">
        <f t="shared" si="13"/>
        <v>0</v>
      </c>
      <c r="FZ22" s="4">
        <f t="shared" si="13"/>
        <v>144264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34632348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-981822184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34632349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2">
        <f>'1.Смета.или.Акт'!F48</f>
        <v>202.68</v>
      </c>
      <c r="AN25" s="52">
        <f>'1.Смета.или.Акт'!F49</f>
        <v>74.73</v>
      </c>
      <c r="AO25" s="52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2">
        <f>'1.Смета.или.Акт'!F48</f>
        <v>202.68</v>
      </c>
      <c r="EU25" s="52">
        <f>'1.Смета.или.Акт'!F49</f>
        <v>74.73</v>
      </c>
      <c r="EV25" s="52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-981822184</v>
      </c>
      <c r="GG25">
        <v>2</v>
      </c>
      <c r="GH25">
        <v>1</v>
      </c>
      <c r="GI25">
        <v>3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16.8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27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34632348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27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34632349</v>
      </c>
      <c r="AB27">
        <f t="shared" si="25"/>
        <v>766.88</v>
      </c>
      <c r="AC27">
        <f>ROUND((ES27+(SUM(SmtRes!BC19:'SmtRes'!BC24)+SUM(EtalonRes!AL37:'EtalonRes'!AL48))),2)</f>
        <v>0.47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845.07</v>
      </c>
      <c r="AL27" s="52">
        <f>'1.Смета.или.Акт'!F58</f>
        <v>78.66</v>
      </c>
      <c r="AM27" s="52">
        <f>'1.Смета.или.Акт'!F56</f>
        <v>202.68</v>
      </c>
      <c r="AN27" s="52">
        <f>'1.Смета.или.Акт'!F57</f>
        <v>74.73</v>
      </c>
      <c r="AO27" s="52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845.07</v>
      </c>
      <c r="ES27" s="52">
        <f>'1.Смета.или.Акт'!F58</f>
        <v>78.66</v>
      </c>
      <c r="ET27" s="52">
        <f>'1.Смета.или.Акт'!F56</f>
        <v>202.68</v>
      </c>
      <c r="EU27" s="52">
        <f>'1.Смета.или.Акт'!F57</f>
        <v>74.73</v>
      </c>
      <c r="EV27" s="52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81.66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81.66</v>
      </c>
      <c r="T28" s="2">
        <f t="shared" si="19"/>
        <v>0</v>
      </c>
      <c r="U28" s="2">
        <f t="shared" si="20"/>
        <v>6.3</v>
      </c>
      <c r="V28" s="2">
        <f t="shared" si="21"/>
        <v>0</v>
      </c>
      <c r="W28" s="2">
        <f t="shared" si="22"/>
        <v>0</v>
      </c>
      <c r="X28" s="2">
        <f t="shared" si="23"/>
        <v>53.08</v>
      </c>
      <c r="Y28" s="2">
        <f t="shared" si="24"/>
        <v>32.659999999999997</v>
      </c>
      <c r="Z28" s="2"/>
      <c r="AA28" s="2">
        <v>34632348</v>
      </c>
      <c r="AB28" s="2">
        <f t="shared" si="25"/>
        <v>81.66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81.66</v>
      </c>
      <c r="AG28" s="2">
        <f t="shared" si="26"/>
        <v>0</v>
      </c>
      <c r="AH28" s="2">
        <f t="shared" si="49"/>
        <v>6.3</v>
      </c>
      <c r="AI28" s="2">
        <f t="shared" si="49"/>
        <v>0</v>
      </c>
      <c r="AJ28" s="2">
        <f t="shared" si="27"/>
        <v>0</v>
      </c>
      <c r="AK28" s="2">
        <v>81.66</v>
      </c>
      <c r="AL28" s="2">
        <v>0</v>
      </c>
      <c r="AM28" s="2">
        <v>0</v>
      </c>
      <c r="AN28" s="2">
        <v>0</v>
      </c>
      <c r="AO28" s="2">
        <v>81.66</v>
      </c>
      <c r="AP28" s="2">
        <v>0</v>
      </c>
      <c r="AQ28" s="2">
        <v>6.3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81.66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81.66</v>
      </c>
      <c r="CU28" s="2">
        <f t="shared" si="33"/>
        <v>0</v>
      </c>
      <c r="CV28" s="2">
        <f t="shared" si="34"/>
        <v>6.3</v>
      </c>
      <c r="CW28" s="2">
        <f t="shared" si="35"/>
        <v>0</v>
      </c>
      <c r="CX28" s="2">
        <f t="shared" si="36"/>
        <v>0</v>
      </c>
      <c r="CY28" s="2">
        <f t="shared" si="37"/>
        <v>53.078999999999994</v>
      </c>
      <c r="CZ28" s="2">
        <f t="shared" si="38"/>
        <v>32.663999999999994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33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81.66</v>
      </c>
      <c r="ES28" s="2">
        <v>0</v>
      </c>
      <c r="ET28" s="2">
        <v>0</v>
      </c>
      <c r="EU28" s="2">
        <v>0</v>
      </c>
      <c r="EV28" s="2">
        <v>81.66</v>
      </c>
      <c r="EW28" s="2">
        <v>6.3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110721775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167.4</v>
      </c>
      <c r="GN28" s="2">
        <f t="shared" si="42"/>
        <v>0</v>
      </c>
      <c r="GO28" s="2">
        <f t="shared" si="43"/>
        <v>0</v>
      </c>
      <c r="GP28" s="2">
        <f t="shared" si="44"/>
        <v>167.4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'1.Смета.или.Акт'!E63</f>
        <v>1</v>
      </c>
      <c r="J29">
        <v>0</v>
      </c>
      <c r="O29">
        <f t="shared" si="14"/>
        <v>1494.38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1494.38</v>
      </c>
      <c r="T29">
        <f t="shared" si="19"/>
        <v>0</v>
      </c>
      <c r="U29">
        <f t="shared" si="20"/>
        <v>6.3</v>
      </c>
      <c r="V29">
        <f t="shared" si="21"/>
        <v>0</v>
      </c>
      <c r="W29">
        <f t="shared" si="22"/>
        <v>0</v>
      </c>
      <c r="X29">
        <f t="shared" si="23"/>
        <v>821.91</v>
      </c>
      <c r="Y29">
        <f t="shared" si="24"/>
        <v>478.2</v>
      </c>
      <c r="AA29">
        <v>34632349</v>
      </c>
      <c r="AB29">
        <f t="shared" si="25"/>
        <v>81.66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81.66</v>
      </c>
      <c r="AG29">
        <f t="shared" si="26"/>
        <v>0</v>
      </c>
      <c r="AH29">
        <f t="shared" si="49"/>
        <v>6.3</v>
      </c>
      <c r="AI29">
        <f t="shared" si="49"/>
        <v>0</v>
      </c>
      <c r="AJ29">
        <f t="shared" si="27"/>
        <v>0</v>
      </c>
      <c r="AK29">
        <f>AL29+AM29+AO29</f>
        <v>81.66</v>
      </c>
      <c r="AL29">
        <v>0</v>
      </c>
      <c r="AM29">
        <v>0</v>
      </c>
      <c r="AN29">
        <v>0</v>
      </c>
      <c r="AO29" s="52">
        <f>'1.Смета.или.Акт'!F64</f>
        <v>81.66</v>
      </c>
      <c r="AP29">
        <v>0</v>
      </c>
      <c r="AQ29">
        <f>'1.Смета.или.Акт'!E67</f>
        <v>6.3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1494.38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1494.3779999999999</v>
      </c>
      <c r="CU29">
        <f t="shared" si="33"/>
        <v>0</v>
      </c>
      <c r="CV29">
        <f t="shared" si="34"/>
        <v>6.3</v>
      </c>
      <c r="CW29">
        <f t="shared" si="35"/>
        <v>0</v>
      </c>
      <c r="CX29">
        <f t="shared" si="36"/>
        <v>0</v>
      </c>
      <c r="CY29">
        <f t="shared" si="37"/>
        <v>821.90900000000011</v>
      </c>
      <c r="CZ29">
        <f t="shared" si="38"/>
        <v>478.20160000000004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33</v>
      </c>
      <c r="EH29">
        <v>0</v>
      </c>
      <c r="EI29" t="s">
        <v>3</v>
      </c>
      <c r="EJ29">
        <v>4</v>
      </c>
      <c r="EK29">
        <v>200001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81.66</v>
      </c>
      <c r="ES29">
        <v>0</v>
      </c>
      <c r="ET29">
        <v>0</v>
      </c>
      <c r="EU29">
        <v>0</v>
      </c>
      <c r="EV29" s="52">
        <f>'1.Смета.или.Акт'!F64</f>
        <v>81.66</v>
      </c>
      <c r="EW29">
        <f>'1.Смета.или.Акт'!E67</f>
        <v>6.3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110721775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2794.49</v>
      </c>
      <c r="GN29">
        <f t="shared" si="42"/>
        <v>0</v>
      </c>
      <c r="GO29">
        <f t="shared" si="43"/>
        <v>0</v>
      </c>
      <c r="GP29">
        <f t="shared" si="44"/>
        <v>2794.49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34632348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39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33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34632349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2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33</v>
      </c>
      <c r="EH31">
        <v>0</v>
      </c>
      <c r="EI31" t="s">
        <v>3</v>
      </c>
      <c r="EJ31">
        <v>4</v>
      </c>
      <c r="EK31">
        <v>200001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2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19235.2</v>
      </c>
      <c r="P32" s="2">
        <f t="shared" si="15"/>
        <v>19235.2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34632348</v>
      </c>
      <c r="AB32" s="2">
        <f t="shared" si="25"/>
        <v>19235.2</v>
      </c>
      <c r="AC32" s="2">
        <f t="shared" si="50"/>
        <v>19235.2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19235.2</v>
      </c>
      <c r="AL32" s="2">
        <v>19235.2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19235.2</v>
      </c>
      <c r="CQ32" s="2">
        <f t="shared" si="29"/>
        <v>19235.2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44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0</v>
      </c>
      <c r="ES32" s="2">
        <v>19235.2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47</v>
      </c>
      <c r="GB32" s="2"/>
      <c r="GC32" s="2"/>
      <c r="GD32" s="2">
        <v>0</v>
      </c>
      <c r="GE32" s="2"/>
      <c r="GF32" s="2">
        <v>-176599478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19235.2</v>
      </c>
      <c r="GN32" s="2">
        <f t="shared" si="42"/>
        <v>19235.2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40</v>
      </c>
      <c r="F33" t="str">
        <f>'1.Смета.или.Акт'!B75</f>
        <v>Прайс-лист</v>
      </c>
      <c r="G33" t="str">
        <f>'1.Смета.или.Акт'!C75</f>
        <v xml:space="preserve">Трансформатор ТМГ-11-160 кВА </v>
      </c>
      <c r="H33" t="s">
        <v>43</v>
      </c>
      <c r="I33">
        <f>'1.Смета.или.Акт'!E75</f>
        <v>1</v>
      </c>
      <c r="J33">
        <v>0</v>
      </c>
      <c r="O33">
        <f t="shared" si="14"/>
        <v>144264</v>
      </c>
      <c r="P33">
        <f t="shared" si="15"/>
        <v>144264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34632349</v>
      </c>
      <c r="AB33">
        <f t="shared" si="25"/>
        <v>19235.2</v>
      </c>
      <c r="AC33">
        <f t="shared" si="50"/>
        <v>19235.2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19235.2</v>
      </c>
      <c r="AL33" s="52">
        <f>'1.Смета.или.Акт'!F75</f>
        <v>19235.2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144264</v>
      </c>
      <c r="CQ33">
        <f t="shared" si="29"/>
        <v>144264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43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44</v>
      </c>
      <c r="EH33">
        <v>0</v>
      </c>
      <c r="EI33" t="s">
        <v>3</v>
      </c>
      <c r="EJ33">
        <v>1</v>
      </c>
      <c r="EK33">
        <v>1100</v>
      </c>
      <c r="EL33" t="s">
        <v>45</v>
      </c>
      <c r="EM33" t="s">
        <v>46</v>
      </c>
      <c r="EO33" t="s">
        <v>3</v>
      </c>
      <c r="EQ33">
        <v>0</v>
      </c>
      <c r="ER33">
        <v>19235.2</v>
      </c>
      <c r="ES33" s="52">
        <f>'1.Смета.или.Акт'!F75</f>
        <v>19235.2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144264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47</v>
      </c>
      <c r="GD33">
        <v>0</v>
      </c>
      <c r="GF33">
        <v>-176599478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144264</v>
      </c>
      <c r="GN33">
        <f t="shared" si="42"/>
        <v>144264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19448.009999999998</v>
      </c>
      <c r="P35" s="3">
        <f t="shared" si="51"/>
        <v>19235.240000000002</v>
      </c>
      <c r="Q35" s="3">
        <f t="shared" si="51"/>
        <v>29.18</v>
      </c>
      <c r="R35" s="3">
        <f t="shared" si="51"/>
        <v>10.77</v>
      </c>
      <c r="S35" s="3">
        <f t="shared" si="51"/>
        <v>183.59</v>
      </c>
      <c r="T35" s="3">
        <f t="shared" si="51"/>
        <v>0</v>
      </c>
      <c r="U35" s="3">
        <f>AH35</f>
        <v>16.3584</v>
      </c>
      <c r="V35" s="3">
        <f>AI35</f>
        <v>1.3176000000000001</v>
      </c>
      <c r="W35" s="3">
        <f>ROUND(AJ35,2)</f>
        <v>0</v>
      </c>
      <c r="X35" s="3">
        <f>ROUND(AK35,2)</f>
        <v>153.93</v>
      </c>
      <c r="Y35" s="3">
        <f>ROUND(AL35,2)</f>
        <v>100.73</v>
      </c>
      <c r="Z35" s="3"/>
      <c r="AA35" s="3"/>
      <c r="AB35" s="3">
        <f>ROUND(SUMIF(AA24:AA33,"=34632348",O24:O33),2)</f>
        <v>19448.009999999998</v>
      </c>
      <c r="AC35" s="3">
        <f>ROUND(SUMIF(AA24:AA33,"=34632348",P24:P33),2)</f>
        <v>19235.240000000002</v>
      </c>
      <c r="AD35" s="3">
        <f>ROUND(SUMIF(AA24:AA33,"=34632348",Q24:Q33),2)</f>
        <v>29.18</v>
      </c>
      <c r="AE35" s="3">
        <f>ROUND(SUMIF(AA24:AA33,"=34632348",R24:R33),2)</f>
        <v>10.77</v>
      </c>
      <c r="AF35" s="3">
        <f>ROUND(SUMIF(AA24:AA33,"=34632348",S24:S33),2)</f>
        <v>183.59</v>
      </c>
      <c r="AG35" s="3">
        <f>ROUND(SUMIF(AA24:AA33,"=34632348",T24:T33),2)</f>
        <v>0</v>
      </c>
      <c r="AH35" s="3">
        <f>SUMIF(AA24:AA33,"=34632348",U24:U33)</f>
        <v>16.3584</v>
      </c>
      <c r="AI35" s="3">
        <f>SUMIF(AA24:AA33,"=34632348",V24:V33)</f>
        <v>1.3176000000000001</v>
      </c>
      <c r="AJ35" s="3">
        <f>ROUND(SUMIF(AA24:AA33,"=34632348",W24:W33),2)</f>
        <v>0</v>
      </c>
      <c r="AK35" s="3">
        <f>ROUND(SUMIF(AA24:AA33,"=34632348",X24:X33),2)</f>
        <v>153.93</v>
      </c>
      <c r="AL35" s="3">
        <f>ROUND(SUMIF(AA24:AA33,"=34632348",Y24:Y33),2)</f>
        <v>100.73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19702.669999999998</v>
      </c>
      <c r="AS35" s="3">
        <f t="shared" si="52"/>
        <v>19235.2</v>
      </c>
      <c r="AT35" s="3">
        <f t="shared" si="52"/>
        <v>257.52999999999997</v>
      </c>
      <c r="AU35" s="3">
        <f t="shared" si="52"/>
        <v>209.94</v>
      </c>
      <c r="AV35" s="3">
        <f t="shared" si="52"/>
        <v>19235.240000000002</v>
      </c>
      <c r="AW35" s="3">
        <f t="shared" si="52"/>
        <v>19235.240000000002</v>
      </c>
      <c r="AX35" s="3">
        <f t="shared" si="52"/>
        <v>0</v>
      </c>
      <c r="AY35" s="3">
        <f t="shared" si="52"/>
        <v>19235.240000000002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ROUND(SUMIF(AA24:AA33,"=34632348",FQ24:FQ33),2)</f>
        <v>0</v>
      </c>
      <c r="BY35" s="3">
        <f>ROUND(SUMIF(AA24:AA33,"=34632348",FR24:FR33),2)</f>
        <v>0</v>
      </c>
      <c r="BZ35" s="3">
        <f>ROUND(SUMIF(AA24:AA33,"=34632348",GL24:GL33),2)</f>
        <v>0</v>
      </c>
      <c r="CA35" s="3">
        <f>ROUND(SUMIF(AA24:AA33,"=34632348",GM24:GM33),2)</f>
        <v>19702.669999999998</v>
      </c>
      <c r="CB35" s="3">
        <f>ROUND(SUMIF(AA24:AA33,"=34632348",GN24:GN33),2)</f>
        <v>19235.2</v>
      </c>
      <c r="CC35" s="3">
        <f>ROUND(SUMIF(AA24:AA33,"=34632348",GO24:GO33),2)</f>
        <v>257.52999999999997</v>
      </c>
      <c r="CD35" s="3">
        <f>ROUND(SUMIF(AA24:AA33,"=34632348",GP24:GP33),2)</f>
        <v>209.94</v>
      </c>
      <c r="CE35" s="3">
        <f>AC35-BX35</f>
        <v>19235.240000000002</v>
      </c>
      <c r="CF35" s="3">
        <f>AC35-BY35</f>
        <v>19235.240000000002</v>
      </c>
      <c r="CG35" s="3">
        <f>BX35-BZ35</f>
        <v>0</v>
      </c>
      <c r="CH35" s="3">
        <f>AC35-BX35-BY35+BZ35</f>
        <v>19235.240000000002</v>
      </c>
      <c r="CI35" s="3">
        <f>BY35-BZ35</f>
        <v>0</v>
      </c>
      <c r="CJ35" s="3">
        <f>ROUND(SUMIF(AA24:AA33,"=34632348",GX24:GX33),2)</f>
        <v>0</v>
      </c>
      <c r="CK35" s="3">
        <f>ROUND(SUMIF(AA24:AA33,"=34632348",GY24:GY33),2)</f>
        <v>0</v>
      </c>
      <c r="CL35" s="3">
        <f>ROUND(SUMIF(AA24:AA33,"=34632348",GZ24:GZ33),2)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147988.48000000001</v>
      </c>
      <c r="DH35" s="4">
        <f t="shared" si="53"/>
        <v>144264</v>
      </c>
      <c r="DI35" s="4">
        <f t="shared" si="53"/>
        <v>364.83</v>
      </c>
      <c r="DJ35" s="4">
        <f t="shared" si="53"/>
        <v>196.93</v>
      </c>
      <c r="DK35" s="4">
        <f t="shared" si="53"/>
        <v>3359.65</v>
      </c>
      <c r="DL35" s="4">
        <f t="shared" si="53"/>
        <v>0</v>
      </c>
      <c r="DM35" s="4">
        <f>DZ35</f>
        <v>16.3584</v>
      </c>
      <c r="DN35" s="4">
        <f>EA35</f>
        <v>1.3176000000000001</v>
      </c>
      <c r="DO35" s="4">
        <f>ROUND(EB35,2)</f>
        <v>0</v>
      </c>
      <c r="DP35" s="4">
        <f>ROUND(EC35,2)</f>
        <v>2393.56</v>
      </c>
      <c r="DQ35" s="4">
        <f>ROUND(ED35,2)</f>
        <v>1474.59</v>
      </c>
      <c r="DR35" s="4"/>
      <c r="DS35" s="4"/>
      <c r="DT35" s="4">
        <f>ROUND(SUMIF(AA24:AA33,"=34632349",O24:O33),2)</f>
        <v>147988.48000000001</v>
      </c>
      <c r="DU35" s="4">
        <f>ROUND(SUMIF(AA24:AA33,"=34632349",P24:P33),2)</f>
        <v>144264</v>
      </c>
      <c r="DV35" s="4">
        <f>ROUND(SUMIF(AA24:AA33,"=34632349",Q24:Q33),2)</f>
        <v>364.83</v>
      </c>
      <c r="DW35" s="4">
        <f>ROUND(SUMIF(AA24:AA33,"=34632349",R24:R33),2)</f>
        <v>196.93</v>
      </c>
      <c r="DX35" s="4">
        <f>ROUND(SUMIF(AA24:AA33,"=34632349",S24:S33),2)</f>
        <v>3359.65</v>
      </c>
      <c r="DY35" s="4">
        <f>ROUND(SUMIF(AA24:AA33,"=34632349",T24:T33),2)</f>
        <v>0</v>
      </c>
      <c r="DZ35" s="4">
        <f>SUMIF(AA24:AA33,"=34632349",U24:U33)</f>
        <v>16.3584</v>
      </c>
      <c r="EA35" s="4">
        <f>SUMIF(AA24:AA33,"=34632349",V24:V33)</f>
        <v>1.3176000000000001</v>
      </c>
      <c r="EB35" s="4">
        <f>ROUND(SUMIF(AA24:AA33,"=34632349",W24:W33),2)</f>
        <v>0</v>
      </c>
      <c r="EC35" s="4">
        <f>ROUND(SUMIF(AA24:AA33,"=34632349",X24:X33),2)</f>
        <v>2393.56</v>
      </c>
      <c r="ED35" s="4">
        <f>ROUND(SUMIF(AA24:AA33,"=34632349",Y24:Y33),2)</f>
        <v>1474.59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151856.63</v>
      </c>
      <c r="EK35" s="4">
        <f t="shared" si="54"/>
        <v>144264</v>
      </c>
      <c r="EL35" s="4">
        <f t="shared" si="54"/>
        <v>4088.05</v>
      </c>
      <c r="EM35" s="4">
        <f t="shared" si="54"/>
        <v>3504.58</v>
      </c>
      <c r="EN35" s="4">
        <f t="shared" si="54"/>
        <v>144264</v>
      </c>
      <c r="EO35" s="4">
        <f t="shared" si="54"/>
        <v>144264</v>
      </c>
      <c r="EP35" s="4">
        <f t="shared" si="54"/>
        <v>0</v>
      </c>
      <c r="EQ35" s="4">
        <f t="shared" si="54"/>
        <v>144264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ROUND(SUMIF(AA24:AA33,"=34632349",FQ24:FQ33),2)</f>
        <v>0</v>
      </c>
      <c r="FQ35" s="4">
        <f>ROUND(SUMIF(AA24:AA33,"=34632349",FR24:FR33),2)</f>
        <v>0</v>
      </c>
      <c r="FR35" s="4">
        <f>ROUND(SUMIF(AA24:AA33,"=34632349",GL24:GL33),2)</f>
        <v>0</v>
      </c>
      <c r="FS35" s="4">
        <f>ROUND(SUMIF(AA24:AA33,"=34632349",GM24:GM33),2)</f>
        <v>151856.63</v>
      </c>
      <c r="FT35" s="4">
        <f>ROUND(SUMIF(AA24:AA33,"=34632349",GN24:GN33),2)</f>
        <v>144264</v>
      </c>
      <c r="FU35" s="4">
        <f>ROUND(SUMIF(AA24:AA33,"=34632349",GO24:GO33),2)</f>
        <v>4088.05</v>
      </c>
      <c r="FV35" s="4">
        <f>ROUND(SUMIF(AA24:AA33,"=34632349",GP24:GP33),2)</f>
        <v>3504.58</v>
      </c>
      <c r="FW35" s="4">
        <f>DU35-FP35</f>
        <v>144264</v>
      </c>
      <c r="FX35" s="4">
        <f>DU35-FQ35</f>
        <v>144264</v>
      </c>
      <c r="FY35" s="4">
        <f>FP35-FR35</f>
        <v>0</v>
      </c>
      <c r="FZ35" s="4">
        <f>DU35-FP35-FQ35+FR35</f>
        <v>144264</v>
      </c>
      <c r="GA35" s="4">
        <f>FQ35-FR35</f>
        <v>0</v>
      </c>
      <c r="GB35" s="4">
        <f>ROUND(SUMIF(AA24:AA33,"=34632349",GX24:GX33),2)</f>
        <v>0</v>
      </c>
      <c r="GC35" s="4">
        <f>ROUND(SUMIF(AA24:AA33,"=34632349",GY24:GY33),2)</f>
        <v>0</v>
      </c>
      <c r="GD35" s="4">
        <f>ROUND(SUMIF(AA24:AA33,"=34632349",GZ24:GZ33),2)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19448.009999999998</v>
      </c>
      <c r="G37" s="5" t="s">
        <v>48</v>
      </c>
      <c r="H37" s="5" t="s">
        <v>49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147988.48000000001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19235.240000000002</v>
      </c>
      <c r="G38" s="5" t="s">
        <v>50</v>
      </c>
      <c r="H38" s="5" t="s">
        <v>51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144264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52</v>
      </c>
      <c r="H39" s="5" t="s">
        <v>53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19235.240000000002</v>
      </c>
      <c r="G40" s="5" t="s">
        <v>54</v>
      </c>
      <c r="H40" s="5" t="s">
        <v>55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144264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19235.240000000002</v>
      </c>
      <c r="G41" s="5" t="s">
        <v>56</v>
      </c>
      <c r="H41" s="5" t="s">
        <v>57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144264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58</v>
      </c>
      <c r="H42" s="5" t="s">
        <v>59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19235.240000000002</v>
      </c>
      <c r="G43" s="5" t="s">
        <v>60</v>
      </c>
      <c r="H43" s="5" t="s">
        <v>61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144264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62</v>
      </c>
      <c r="H44" s="5" t="s">
        <v>63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64</v>
      </c>
      <c r="H45" s="5" t="s">
        <v>65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66</v>
      </c>
      <c r="H46" s="5" t="s">
        <v>67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68</v>
      </c>
      <c r="H47" s="5" t="s">
        <v>69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70</v>
      </c>
      <c r="H48" s="5" t="s">
        <v>71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72</v>
      </c>
      <c r="H49" s="5" t="s">
        <v>73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183.59</v>
      </c>
      <c r="G50" s="5" t="s">
        <v>74</v>
      </c>
      <c r="H50" s="5" t="s">
        <v>75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3359.65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76</v>
      </c>
      <c r="H51" s="5" t="s">
        <v>77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19235.2</v>
      </c>
      <c r="G52" s="5" t="s">
        <v>78</v>
      </c>
      <c r="H52" s="5" t="s">
        <v>79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144264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80</v>
      </c>
      <c r="H53" s="5" t="s">
        <v>81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209.94</v>
      </c>
      <c r="G54" s="5" t="s">
        <v>82</v>
      </c>
      <c r="H54" s="5" t="s">
        <v>83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3504.58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84</v>
      </c>
      <c r="H55" s="5" t="s">
        <v>85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86</v>
      </c>
      <c r="H56" s="5" t="s">
        <v>87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16.3584</v>
      </c>
      <c r="G57" s="5" t="s">
        <v>88</v>
      </c>
      <c r="H57" s="5" t="s">
        <v>89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16.3584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90</v>
      </c>
      <c r="H58" s="5" t="s">
        <v>91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92</v>
      </c>
      <c r="H59" s="5" t="s">
        <v>93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153.93</v>
      </c>
      <c r="G60" s="5" t="s">
        <v>94</v>
      </c>
      <c r="H60" s="5" t="s">
        <v>95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2393.56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100.73</v>
      </c>
      <c r="G61" s="5" t="s">
        <v>96</v>
      </c>
      <c r="H61" s="5" t="s">
        <v>97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1474.59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19702.669999999998</v>
      </c>
      <c r="G62" s="5" t="s">
        <v>98</v>
      </c>
      <c r="H62" s="5" t="s">
        <v>99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151856.63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160'Техническое перевооружение ТП,РП. Замена силовых трансформаторов 160кВА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19448.009999999998</v>
      </c>
      <c r="P64" s="3">
        <f t="shared" si="55"/>
        <v>19235.240000000002</v>
      </c>
      <c r="Q64" s="3">
        <f t="shared" si="55"/>
        <v>29.18</v>
      </c>
      <c r="R64" s="3">
        <f t="shared" si="55"/>
        <v>10.77</v>
      </c>
      <c r="S64" s="3">
        <f t="shared" si="55"/>
        <v>183.59</v>
      </c>
      <c r="T64" s="3">
        <f t="shared" si="55"/>
        <v>0</v>
      </c>
      <c r="U64" s="3">
        <f>U35</f>
        <v>16.3584</v>
      </c>
      <c r="V64" s="3">
        <f>V35</f>
        <v>1.3176000000000001</v>
      </c>
      <c r="W64" s="3">
        <f>ROUND(W35,2)</f>
        <v>0</v>
      </c>
      <c r="X64" s="3">
        <f>ROUND(X35,2)</f>
        <v>153.93</v>
      </c>
      <c r="Y64" s="3">
        <f>ROUND(Y35,2)</f>
        <v>100.73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19702.669999999998</v>
      </c>
      <c r="AS64" s="3">
        <f t="shared" si="56"/>
        <v>19235.2</v>
      </c>
      <c r="AT64" s="3">
        <f t="shared" si="56"/>
        <v>257.52999999999997</v>
      </c>
      <c r="AU64" s="3">
        <f t="shared" si="56"/>
        <v>209.94</v>
      </c>
      <c r="AV64" s="3">
        <f t="shared" si="56"/>
        <v>19235.240000000002</v>
      </c>
      <c r="AW64" s="3">
        <f t="shared" si="56"/>
        <v>19235.240000000002</v>
      </c>
      <c r="AX64" s="3">
        <f t="shared" si="56"/>
        <v>0</v>
      </c>
      <c r="AY64" s="3">
        <f t="shared" si="56"/>
        <v>19235.240000000002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147988.48000000001</v>
      </c>
      <c r="DH64" s="4">
        <f t="shared" si="57"/>
        <v>144264</v>
      </c>
      <c r="DI64" s="4">
        <f t="shared" si="57"/>
        <v>364.83</v>
      </c>
      <c r="DJ64" s="4">
        <f t="shared" si="57"/>
        <v>196.93</v>
      </c>
      <c r="DK64" s="4">
        <f t="shared" si="57"/>
        <v>3359.65</v>
      </c>
      <c r="DL64" s="4">
        <f t="shared" si="57"/>
        <v>0</v>
      </c>
      <c r="DM64" s="4">
        <f>DM35</f>
        <v>16.3584</v>
      </c>
      <c r="DN64" s="4">
        <f>DN35</f>
        <v>1.3176000000000001</v>
      </c>
      <c r="DO64" s="4">
        <f>ROUND(DO35,2)</f>
        <v>0</v>
      </c>
      <c r="DP64" s="4">
        <f>ROUND(DP35,2)</f>
        <v>2393.56</v>
      </c>
      <c r="DQ64" s="4">
        <f>ROUND(DQ35,2)</f>
        <v>1474.59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151856.63</v>
      </c>
      <c r="EK64" s="4">
        <f t="shared" si="58"/>
        <v>144264</v>
      </c>
      <c r="EL64" s="4">
        <f t="shared" si="58"/>
        <v>4088.05</v>
      </c>
      <c r="EM64" s="4">
        <f t="shared" si="58"/>
        <v>3504.58</v>
      </c>
      <c r="EN64" s="4">
        <f t="shared" si="58"/>
        <v>144264</v>
      </c>
      <c r="EO64" s="4">
        <f t="shared" si="58"/>
        <v>144264</v>
      </c>
      <c r="EP64" s="4">
        <f t="shared" si="58"/>
        <v>0</v>
      </c>
      <c r="EQ64" s="4">
        <f t="shared" si="58"/>
        <v>144264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19448.009999999998</v>
      </c>
      <c r="G66" s="5" t="s">
        <v>48</v>
      </c>
      <c r="H66" s="5" t="s">
        <v>49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147988.48000000001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19235.240000000002</v>
      </c>
      <c r="G67" s="5" t="s">
        <v>50</v>
      </c>
      <c r="H67" s="5" t="s">
        <v>51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144264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52</v>
      </c>
      <c r="H68" s="5" t="s">
        <v>53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19235.240000000002</v>
      </c>
      <c r="G69" s="5" t="s">
        <v>54</v>
      </c>
      <c r="H69" s="5" t="s">
        <v>55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144264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19235.240000000002</v>
      </c>
      <c r="G70" s="5" t="s">
        <v>56</v>
      </c>
      <c r="H70" s="5" t="s">
        <v>57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144264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58</v>
      </c>
      <c r="H71" s="5" t="s">
        <v>59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19235.240000000002</v>
      </c>
      <c r="G72" s="5" t="s">
        <v>60</v>
      </c>
      <c r="H72" s="5" t="s">
        <v>61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144264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62</v>
      </c>
      <c r="H73" s="5" t="s">
        <v>63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64</v>
      </c>
      <c r="H74" s="5" t="s">
        <v>65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66</v>
      </c>
      <c r="H75" s="5" t="s">
        <v>67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68</v>
      </c>
      <c r="H76" s="5" t="s">
        <v>69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70</v>
      </c>
      <c r="H77" s="5" t="s">
        <v>71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72</v>
      </c>
      <c r="H78" s="5" t="s">
        <v>73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183.59</v>
      </c>
      <c r="G79" s="5" t="s">
        <v>74</v>
      </c>
      <c r="H79" s="5" t="s">
        <v>75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3359.65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76</v>
      </c>
      <c r="H80" s="5" t="s">
        <v>77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19235.2</v>
      </c>
      <c r="G81" s="5" t="s">
        <v>78</v>
      </c>
      <c r="H81" s="5" t="s">
        <v>79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144264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80</v>
      </c>
      <c r="H82" s="5" t="s">
        <v>81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209.94</v>
      </c>
      <c r="G83" s="5" t="s">
        <v>82</v>
      </c>
      <c r="H83" s="5" t="s">
        <v>83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3504.58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84</v>
      </c>
      <c r="H84" s="5" t="s">
        <v>85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86</v>
      </c>
      <c r="H85" s="5" t="s">
        <v>87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16.3584</v>
      </c>
      <c r="G86" s="5" t="s">
        <v>88</v>
      </c>
      <c r="H86" s="5" t="s">
        <v>89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16.3584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90</v>
      </c>
      <c r="H87" s="5" t="s">
        <v>91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92</v>
      </c>
      <c r="H88" s="5" t="s">
        <v>93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153.93</v>
      </c>
      <c r="G89" s="5" t="s">
        <v>94</v>
      </c>
      <c r="H89" s="5" t="s">
        <v>95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2393.56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100.73</v>
      </c>
      <c r="G90" s="5" t="s">
        <v>96</v>
      </c>
      <c r="H90" s="5" t="s">
        <v>97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1474.59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19702.669999999998</v>
      </c>
      <c r="G91" s="5" t="s">
        <v>98</v>
      </c>
      <c r="H91" s="5" t="s">
        <v>99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151856.63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100</v>
      </c>
      <c r="F94" t="s">
        <v>101</v>
      </c>
      <c r="G94">
        <v>1</v>
      </c>
      <c r="H94">
        <v>0</v>
      </c>
      <c r="I94" t="s">
        <v>102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103</v>
      </c>
      <c r="F95" t="s">
        <v>104</v>
      </c>
      <c r="G95">
        <v>0</v>
      </c>
      <c r="H95">
        <v>0</v>
      </c>
      <c r="I95" t="s">
        <v>102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105</v>
      </c>
      <c r="F96" t="s">
        <v>106</v>
      </c>
      <c r="G96">
        <v>0</v>
      </c>
      <c r="H96">
        <v>0</v>
      </c>
      <c r="I96" t="s">
        <v>102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107</v>
      </c>
      <c r="F97" t="s">
        <v>108</v>
      </c>
      <c r="G97">
        <v>0</v>
      </c>
      <c r="H97">
        <v>0</v>
      </c>
      <c r="I97" t="s">
        <v>102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109</v>
      </c>
      <c r="F98" t="s">
        <v>110</v>
      </c>
      <c r="G98">
        <v>0</v>
      </c>
      <c r="H98">
        <v>0</v>
      </c>
      <c r="I98" t="s">
        <v>102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111</v>
      </c>
      <c r="F99" t="s">
        <v>112</v>
      </c>
      <c r="G99">
        <v>0</v>
      </c>
      <c r="H99">
        <v>0</v>
      </c>
      <c r="I99" t="s">
        <v>102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113</v>
      </c>
      <c r="F100" t="s">
        <v>114</v>
      </c>
      <c r="G100">
        <v>0</v>
      </c>
      <c r="H100">
        <v>0</v>
      </c>
      <c r="I100" t="s">
        <v>102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115</v>
      </c>
      <c r="F101" t="s">
        <v>116</v>
      </c>
      <c r="G101">
        <v>0</v>
      </c>
      <c r="H101">
        <v>0</v>
      </c>
      <c r="I101" t="s">
        <v>102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117</v>
      </c>
      <c r="F102" t="s">
        <v>118</v>
      </c>
      <c r="G102">
        <v>0</v>
      </c>
      <c r="H102">
        <v>0</v>
      </c>
      <c r="I102" t="s">
        <v>102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119</v>
      </c>
      <c r="F103" t="s">
        <v>120</v>
      </c>
      <c r="G103">
        <v>1</v>
      </c>
      <c r="H103">
        <v>1</v>
      </c>
      <c r="I103" t="s">
        <v>102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121</v>
      </c>
      <c r="F104" t="s">
        <v>122</v>
      </c>
      <c r="G104">
        <v>1</v>
      </c>
      <c r="H104">
        <v>1</v>
      </c>
      <c r="I104" t="s">
        <v>102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123</v>
      </c>
      <c r="F105" t="s">
        <v>124</v>
      </c>
      <c r="G105">
        <v>1</v>
      </c>
      <c r="H105">
        <v>0</v>
      </c>
      <c r="I105" t="s">
        <v>102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125</v>
      </c>
      <c r="F106" t="s">
        <v>126</v>
      </c>
      <c r="G106">
        <v>1</v>
      </c>
      <c r="H106">
        <v>0</v>
      </c>
      <c r="I106" t="s">
        <v>102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127</v>
      </c>
      <c r="F107" t="s">
        <v>128</v>
      </c>
      <c r="G107">
        <v>1</v>
      </c>
      <c r="H107">
        <v>0</v>
      </c>
      <c r="I107" t="s">
        <v>102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129</v>
      </c>
      <c r="F108" t="s">
        <v>130</v>
      </c>
      <c r="G108">
        <v>1</v>
      </c>
      <c r="H108">
        <v>0</v>
      </c>
      <c r="I108" t="s">
        <v>102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131</v>
      </c>
      <c r="F109" t="s">
        <v>132</v>
      </c>
      <c r="G109">
        <v>1</v>
      </c>
      <c r="H109">
        <v>0</v>
      </c>
      <c r="I109" t="s">
        <v>102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133</v>
      </c>
      <c r="F110" t="s">
        <v>134</v>
      </c>
      <c r="G110">
        <v>1</v>
      </c>
      <c r="H110">
        <v>0.8</v>
      </c>
      <c r="I110" t="s">
        <v>102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135</v>
      </c>
      <c r="F111" t="s">
        <v>136</v>
      </c>
      <c r="G111">
        <v>1</v>
      </c>
      <c r="H111">
        <v>0.85</v>
      </c>
      <c r="I111" t="s">
        <v>102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137</v>
      </c>
      <c r="F112" t="s">
        <v>138</v>
      </c>
      <c r="G112">
        <v>1</v>
      </c>
      <c r="H112">
        <v>0</v>
      </c>
      <c r="I112" t="s">
        <v>102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139</v>
      </c>
      <c r="F113" t="s">
        <v>140</v>
      </c>
      <c r="G113">
        <v>1</v>
      </c>
      <c r="H113">
        <v>0</v>
      </c>
      <c r="I113" t="s">
        <v>102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141</v>
      </c>
      <c r="F114" t="s">
        <v>142</v>
      </c>
      <c r="G114">
        <v>1</v>
      </c>
      <c r="H114">
        <v>0</v>
      </c>
      <c r="I114" t="s">
        <v>102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143</v>
      </c>
      <c r="F115" t="s">
        <v>144</v>
      </c>
      <c r="G115">
        <v>0.6</v>
      </c>
      <c r="H115">
        <v>0</v>
      </c>
      <c r="I115" t="s">
        <v>102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145</v>
      </c>
      <c r="F116" t="s">
        <v>146</v>
      </c>
      <c r="G116">
        <v>1</v>
      </c>
      <c r="H116">
        <v>0</v>
      </c>
      <c r="I116" t="s">
        <v>102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147</v>
      </c>
      <c r="F117" t="s">
        <v>148</v>
      </c>
      <c r="G117">
        <v>1.2</v>
      </c>
      <c r="H117">
        <v>0</v>
      </c>
      <c r="I117" t="s">
        <v>102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149</v>
      </c>
      <c r="F118" t="s">
        <v>150</v>
      </c>
      <c r="G118">
        <v>1</v>
      </c>
      <c r="H118">
        <v>0</v>
      </c>
      <c r="I118" t="s">
        <v>102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151</v>
      </c>
      <c r="F119" t="s">
        <v>152</v>
      </c>
      <c r="G119">
        <v>1</v>
      </c>
      <c r="H119">
        <v>0</v>
      </c>
      <c r="I119" t="s">
        <v>102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153</v>
      </c>
      <c r="F120" t="s">
        <v>154</v>
      </c>
      <c r="G120">
        <v>1</v>
      </c>
      <c r="H120">
        <v>0</v>
      </c>
      <c r="I120" t="s">
        <v>102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155</v>
      </c>
      <c r="F121" t="s">
        <v>152</v>
      </c>
      <c r="G121">
        <v>1</v>
      </c>
      <c r="H121">
        <v>0</v>
      </c>
      <c r="I121" t="s">
        <v>102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156</v>
      </c>
      <c r="F122" t="s">
        <v>154</v>
      </c>
      <c r="G122">
        <v>1</v>
      </c>
      <c r="H122">
        <v>0</v>
      </c>
      <c r="I122" t="s">
        <v>102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157</v>
      </c>
      <c r="F123" t="s">
        <v>158</v>
      </c>
      <c r="G123">
        <v>0</v>
      </c>
      <c r="H123">
        <v>0</v>
      </c>
      <c r="I123" t="s">
        <v>102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159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34632348</v>
      </c>
      <c r="O127" s="4">
        <v>1</v>
      </c>
    </row>
    <row r="128" spans="1:15" x14ac:dyDescent="0.2">
      <c r="A128" s="4">
        <v>75</v>
      </c>
      <c r="B128" s="4" t="s">
        <v>160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34632349</v>
      </c>
      <c r="O128" s="4">
        <v>2</v>
      </c>
    </row>
    <row r="129" spans="1:34" x14ac:dyDescent="0.2">
      <c r="A129" s="6">
        <v>3</v>
      </c>
      <c r="B129" s="6" t="s">
        <v>161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34632348</v>
      </c>
      <c r="E14" s="1">
        <v>34632349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19.235199999999999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0.20993999999999999</v>
      </c>
      <c r="I16" s="8">
        <f>E16+F16+G16+H16</f>
        <v>19.702669999999998</v>
      </c>
      <c r="J16" s="8">
        <f>(Source!F50)/1000</f>
        <v>0.18359</v>
      </c>
      <c r="T16" s="9">
        <f>(Source!P52)/1000</f>
        <v>144.26400000000001</v>
      </c>
      <c r="U16" s="9">
        <f>(Source!P53)/1000</f>
        <v>4.08805</v>
      </c>
      <c r="V16" s="9">
        <f>(Source!P44)/1000</f>
        <v>0</v>
      </c>
      <c r="W16" s="9">
        <f>(Source!P54)/1000+(Source!P55)/1000</f>
        <v>3.5045799999999998</v>
      </c>
      <c r="X16" s="9">
        <f>T16+U16+V16+W16</f>
        <v>151.85663000000002</v>
      </c>
      <c r="Y16" s="9">
        <f>(Source!P50)/1000</f>
        <v>3.3596500000000002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19448.009999999998</v>
      </c>
      <c r="AU16" s="8">
        <v>19235.240000000002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183.59</v>
      </c>
      <c r="BB16" s="8">
        <v>19235.2</v>
      </c>
      <c r="BC16" s="8">
        <v>257.52999999999997</v>
      </c>
      <c r="BD16" s="8">
        <v>209.94</v>
      </c>
      <c r="BE16" s="8">
        <v>0</v>
      </c>
      <c r="BF16" s="8">
        <v>16.3584</v>
      </c>
      <c r="BG16" s="8">
        <v>1.3176000000000001</v>
      </c>
      <c r="BH16" s="8">
        <v>0</v>
      </c>
      <c r="BI16" s="8">
        <v>153.93</v>
      </c>
      <c r="BJ16" s="8">
        <v>100.73</v>
      </c>
      <c r="BK16" s="8">
        <v>19702.669999999998</v>
      </c>
      <c r="BR16" s="9">
        <v>147933.29</v>
      </c>
      <c r="BS16" s="9">
        <v>144264.32000000001</v>
      </c>
      <c r="BT16" s="9">
        <v>0</v>
      </c>
      <c r="BU16" s="9">
        <v>0</v>
      </c>
      <c r="BV16" s="9">
        <v>0</v>
      </c>
      <c r="BW16" s="9">
        <v>354.98</v>
      </c>
      <c r="BX16" s="9">
        <v>190.88</v>
      </c>
      <c r="BY16" s="9">
        <v>3313.99</v>
      </c>
      <c r="BZ16" s="9">
        <v>144264</v>
      </c>
      <c r="CA16" s="9">
        <v>3964.09</v>
      </c>
      <c r="CB16" s="9">
        <v>3504.58</v>
      </c>
      <c r="CC16" s="9">
        <v>0</v>
      </c>
      <c r="CD16" s="9">
        <v>16.3584</v>
      </c>
      <c r="CE16" s="9">
        <v>1.3176000000000001</v>
      </c>
      <c r="CF16" s="9">
        <v>0</v>
      </c>
      <c r="CG16" s="9">
        <v>2351.6799999999998</v>
      </c>
      <c r="CH16" s="9">
        <v>1447.7</v>
      </c>
      <c r="CI16" s="9">
        <v>151732.67000000001</v>
      </c>
    </row>
    <row r="18" spans="1:40" x14ac:dyDescent="0.2">
      <c r="A18">
        <v>51</v>
      </c>
      <c r="E18" s="10">
        <f>SUMIF(A16:A17,3,E16:E17)</f>
        <v>19.235199999999999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0.20993999999999999</v>
      </c>
      <c r="I18" s="10">
        <f>SUMIF(A16:A17,3,I16:I17)</f>
        <v>19.702669999999998</v>
      </c>
      <c r="J18" s="10">
        <f>SUMIF(A16:A17,3,J16:J17)</f>
        <v>0.18359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144.26400000000001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3.5045799999999998</v>
      </c>
      <c r="X18" s="3">
        <f>SUMIF(A16:A17,3,X16:X17)</f>
        <v>151.85663000000002</v>
      </c>
      <c r="Y18" s="3">
        <f>SUMIF(A16:A17,3,Y16:Y17)</f>
        <v>3.3596500000000002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19448.009999999998</v>
      </c>
      <c r="G20" s="5" t="s">
        <v>48</v>
      </c>
      <c r="H20" s="5" t="s">
        <v>49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147933.29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19235.240000000002</v>
      </c>
      <c r="G21" s="5" t="s">
        <v>50</v>
      </c>
      <c r="H21" s="5" t="s">
        <v>51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144264.32000000001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52</v>
      </c>
      <c r="H22" s="5" t="s">
        <v>53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19235.240000000002</v>
      </c>
      <c r="G23" s="5" t="s">
        <v>54</v>
      </c>
      <c r="H23" s="5" t="s">
        <v>55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144264.32000000001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19235.240000000002</v>
      </c>
      <c r="G24" s="5" t="s">
        <v>56</v>
      </c>
      <c r="H24" s="5" t="s">
        <v>57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144264.32000000001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58</v>
      </c>
      <c r="H25" s="5" t="s">
        <v>59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19235.240000000002</v>
      </c>
      <c r="G26" s="5" t="s">
        <v>60</v>
      </c>
      <c r="H26" s="5" t="s">
        <v>61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144264.32000000001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62</v>
      </c>
      <c r="H27" s="5" t="s">
        <v>63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64</v>
      </c>
      <c r="H28" s="5" t="s">
        <v>65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66</v>
      </c>
      <c r="H29" s="5" t="s">
        <v>67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68</v>
      </c>
      <c r="H30" s="5" t="s">
        <v>69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354.98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70</v>
      </c>
      <c r="H31" s="5" t="s">
        <v>71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72</v>
      </c>
      <c r="H32" s="5" t="s">
        <v>73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190.88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183.59</v>
      </c>
      <c r="G33" s="5" t="s">
        <v>74</v>
      </c>
      <c r="H33" s="5" t="s">
        <v>75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3313.99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76</v>
      </c>
      <c r="H34" s="5" t="s">
        <v>77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19235.2</v>
      </c>
      <c r="G35" s="5" t="s">
        <v>78</v>
      </c>
      <c r="H35" s="5" t="s">
        <v>79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144264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80</v>
      </c>
      <c r="H36" s="5" t="s">
        <v>81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3964.09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209.94</v>
      </c>
      <c r="G37" s="5" t="s">
        <v>82</v>
      </c>
      <c r="H37" s="5" t="s">
        <v>83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3504.58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84</v>
      </c>
      <c r="H38" s="5" t="s">
        <v>85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86</v>
      </c>
      <c r="H39" s="5" t="s">
        <v>87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16.3584</v>
      </c>
      <c r="G40" s="5" t="s">
        <v>88</v>
      </c>
      <c r="H40" s="5" t="s">
        <v>89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16.3584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90</v>
      </c>
      <c r="H41" s="5" t="s">
        <v>91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92</v>
      </c>
      <c r="H42" s="5" t="s">
        <v>93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153.93</v>
      </c>
      <c r="G43" s="5" t="s">
        <v>94</v>
      </c>
      <c r="H43" s="5" t="s">
        <v>95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2351.6799999999998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100.73</v>
      </c>
      <c r="G44" s="5" t="s">
        <v>96</v>
      </c>
      <c r="H44" s="5" t="s">
        <v>97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1447.7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19702.669999999998</v>
      </c>
      <c r="G45" s="5" t="s">
        <v>98</v>
      </c>
      <c r="H45" s="5" t="s">
        <v>99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151732.67000000001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34632348</v>
      </c>
      <c r="O50" s="4">
        <v>1</v>
      </c>
    </row>
    <row r="51" spans="1:34" x14ac:dyDescent="0.2">
      <c r="A51" s="4">
        <v>75</v>
      </c>
      <c r="B51" s="4" t="s">
        <v>160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34632349</v>
      </c>
      <c r="O51" s="4">
        <v>2</v>
      </c>
    </row>
    <row r="52" spans="1:34" x14ac:dyDescent="0.2">
      <c r="A52" s="6">
        <v>3</v>
      </c>
      <c r="B52" s="6" t="s">
        <v>161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34632348</v>
      </c>
      <c r="C1">
        <v>34632411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34632418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34632348</v>
      </c>
      <c r="C2">
        <v>34632411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34632419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34632348</v>
      </c>
      <c r="C3">
        <v>34632411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34632420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34632348</v>
      </c>
      <c r="C4">
        <v>34632411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34632421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34632348</v>
      </c>
      <c r="C5">
        <v>34632411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34632422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34632348</v>
      </c>
      <c r="C6">
        <v>34632411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34632423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34632349</v>
      </c>
      <c r="C7">
        <v>34632411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163</v>
      </c>
      <c r="J7" t="s">
        <v>3</v>
      </c>
      <c r="K7" t="s">
        <v>164</v>
      </c>
      <c r="L7">
        <v>1191</v>
      </c>
      <c r="N7">
        <v>1013</v>
      </c>
      <c r="O7" t="s">
        <v>165</v>
      </c>
      <c r="P7" t="s">
        <v>165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34632418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34632349</v>
      </c>
      <c r="C8">
        <v>34632411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166</v>
      </c>
      <c r="J8" t="s">
        <v>3</v>
      </c>
      <c r="K8" t="s">
        <v>167</v>
      </c>
      <c r="L8">
        <v>1191</v>
      </c>
      <c r="N8">
        <v>1013</v>
      </c>
      <c r="O8" t="s">
        <v>165</v>
      </c>
      <c r="P8" t="s">
        <v>165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34632419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34632349</v>
      </c>
      <c r="C9">
        <v>34632411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168</v>
      </c>
      <c r="J9" t="s">
        <v>169</v>
      </c>
      <c r="K9" t="s">
        <v>170</v>
      </c>
      <c r="L9">
        <v>1368</v>
      </c>
      <c r="N9">
        <v>1011</v>
      </c>
      <c r="O9" t="s">
        <v>171</v>
      </c>
      <c r="P9" t="s">
        <v>171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34632420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34632349</v>
      </c>
      <c r="C10">
        <v>34632411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172</v>
      </c>
      <c r="J10" t="s">
        <v>173</v>
      </c>
      <c r="K10" t="s">
        <v>174</v>
      </c>
      <c r="L10">
        <v>1368</v>
      </c>
      <c r="N10">
        <v>1011</v>
      </c>
      <c r="O10" t="s">
        <v>171</v>
      </c>
      <c r="P10" t="s">
        <v>171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34632421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34632349</v>
      </c>
      <c r="C11">
        <v>34632411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175</v>
      </c>
      <c r="J11" t="s">
        <v>176</v>
      </c>
      <c r="K11" t="s">
        <v>177</v>
      </c>
      <c r="L11">
        <v>1368</v>
      </c>
      <c r="N11">
        <v>1011</v>
      </c>
      <c r="O11" t="s">
        <v>171</v>
      </c>
      <c r="P11" t="s">
        <v>171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34632422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34632349</v>
      </c>
      <c r="C12">
        <v>34632411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178</v>
      </c>
      <c r="J12" t="s">
        <v>179</v>
      </c>
      <c r="K12" t="s">
        <v>180</v>
      </c>
      <c r="L12">
        <v>1368</v>
      </c>
      <c r="N12">
        <v>1011</v>
      </c>
      <c r="O12" t="s">
        <v>171</v>
      </c>
      <c r="P12" t="s">
        <v>171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34632423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34632348</v>
      </c>
      <c r="C13">
        <v>34632430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34632437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34632348</v>
      </c>
      <c r="C14">
        <v>34632430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34632438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34632348</v>
      </c>
      <c r="C15">
        <v>34632430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34632439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34632348</v>
      </c>
      <c r="C16">
        <v>34632430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34632440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34632348</v>
      </c>
      <c r="C17">
        <v>34632430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34632441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34632348</v>
      </c>
      <c r="C18">
        <v>34632430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W18">
        <v>0</v>
      </c>
      <c r="X18">
        <v>-1272894116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34632442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34632349</v>
      </c>
      <c r="C19">
        <v>34632430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163</v>
      </c>
      <c r="J19" t="s">
        <v>3</v>
      </c>
      <c r="K19" t="s">
        <v>164</v>
      </c>
      <c r="L19">
        <v>1191</v>
      </c>
      <c r="N19">
        <v>1013</v>
      </c>
      <c r="O19" t="s">
        <v>165</v>
      </c>
      <c r="P19" t="s">
        <v>165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34632437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34632349</v>
      </c>
      <c r="C20">
        <v>34632430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166</v>
      </c>
      <c r="J20" t="s">
        <v>3</v>
      </c>
      <c r="K20" t="s">
        <v>167</v>
      </c>
      <c r="L20">
        <v>1191</v>
      </c>
      <c r="N20">
        <v>1013</v>
      </c>
      <c r="O20" t="s">
        <v>165</v>
      </c>
      <c r="P20" t="s">
        <v>165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34632438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34632349</v>
      </c>
      <c r="C21">
        <v>34632430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168</v>
      </c>
      <c r="J21" t="s">
        <v>169</v>
      </c>
      <c r="K21" t="s">
        <v>170</v>
      </c>
      <c r="L21">
        <v>1368</v>
      </c>
      <c r="N21">
        <v>1011</v>
      </c>
      <c r="O21" t="s">
        <v>171</v>
      </c>
      <c r="P21" t="s">
        <v>171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34632439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34632349</v>
      </c>
      <c r="C22">
        <v>34632430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172</v>
      </c>
      <c r="J22" t="s">
        <v>173</v>
      </c>
      <c r="K22" t="s">
        <v>174</v>
      </c>
      <c r="L22">
        <v>1368</v>
      </c>
      <c r="N22">
        <v>1011</v>
      </c>
      <c r="O22" t="s">
        <v>171</v>
      </c>
      <c r="P22" t="s">
        <v>171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34632440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34632349</v>
      </c>
      <c r="C23">
        <v>34632430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175</v>
      </c>
      <c r="J23" t="s">
        <v>176</v>
      </c>
      <c r="K23" t="s">
        <v>177</v>
      </c>
      <c r="L23">
        <v>1368</v>
      </c>
      <c r="N23">
        <v>1011</v>
      </c>
      <c r="O23" t="s">
        <v>171</v>
      </c>
      <c r="P23" t="s">
        <v>171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34632441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34632349</v>
      </c>
      <c r="C24">
        <v>34632430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178</v>
      </c>
      <c r="J24" t="s">
        <v>179</v>
      </c>
      <c r="K24" t="s">
        <v>180</v>
      </c>
      <c r="L24">
        <v>1368</v>
      </c>
      <c r="N24">
        <v>1011</v>
      </c>
      <c r="O24" t="s">
        <v>171</v>
      </c>
      <c r="P24" t="s">
        <v>171</v>
      </c>
      <c r="Q24">
        <v>1</v>
      </c>
      <c r="W24">
        <v>0</v>
      </c>
      <c r="X24">
        <v>-1272894116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34632442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34632348</v>
      </c>
      <c r="C25">
        <v>34632449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181</v>
      </c>
      <c r="J25" t="s">
        <v>3</v>
      </c>
      <c r="K25" t="s">
        <v>182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W25">
        <v>0</v>
      </c>
      <c r="X25">
        <v>-1309109184</v>
      </c>
      <c r="Y25">
        <v>2.52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2.52</v>
      </c>
      <c r="AU25" t="s">
        <v>3</v>
      </c>
      <c r="AV25">
        <v>1</v>
      </c>
      <c r="AW25">
        <v>2</v>
      </c>
      <c r="AX25">
        <v>34632452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2.52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34632348</v>
      </c>
      <c r="C26">
        <v>34632449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183</v>
      </c>
      <c r="J26" t="s">
        <v>3</v>
      </c>
      <c r="K26" t="s">
        <v>184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W26">
        <v>0</v>
      </c>
      <c r="X26">
        <v>-876358395</v>
      </c>
      <c r="Y26">
        <v>3.78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3.78</v>
      </c>
      <c r="AU26" t="s">
        <v>3</v>
      </c>
      <c r="AV26">
        <v>1</v>
      </c>
      <c r="AW26">
        <v>2</v>
      </c>
      <c r="AX26">
        <v>34632453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3.78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34632349</v>
      </c>
      <c r="C27">
        <v>34632449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181</v>
      </c>
      <c r="J27" t="s">
        <v>3</v>
      </c>
      <c r="K27" t="s">
        <v>182</v>
      </c>
      <c r="L27">
        <v>1191</v>
      </c>
      <c r="N27">
        <v>1013</v>
      </c>
      <c r="O27" t="s">
        <v>165</v>
      </c>
      <c r="P27" t="s">
        <v>165</v>
      </c>
      <c r="Q27">
        <v>1</v>
      </c>
      <c r="W27">
        <v>0</v>
      </c>
      <c r="X27">
        <v>-1309109184</v>
      </c>
      <c r="Y27">
        <v>2.52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2.52</v>
      </c>
      <c r="AU27" t="s">
        <v>3</v>
      </c>
      <c r="AV27">
        <v>1</v>
      </c>
      <c r="AW27">
        <v>2</v>
      </c>
      <c r="AX27">
        <v>34632452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2.52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34632349</v>
      </c>
      <c r="C28">
        <v>34632449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183</v>
      </c>
      <c r="J28" t="s">
        <v>3</v>
      </c>
      <c r="K28" t="s">
        <v>184</v>
      </c>
      <c r="L28">
        <v>1191</v>
      </c>
      <c r="N28">
        <v>1013</v>
      </c>
      <c r="O28" t="s">
        <v>165</v>
      </c>
      <c r="P28" t="s">
        <v>165</v>
      </c>
      <c r="Q28">
        <v>1</v>
      </c>
      <c r="W28">
        <v>0</v>
      </c>
      <c r="X28">
        <v>-876358395</v>
      </c>
      <c r="Y28">
        <v>3.78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3.78</v>
      </c>
      <c r="AU28" t="s">
        <v>3</v>
      </c>
      <c r="AV28">
        <v>1</v>
      </c>
      <c r="AW28">
        <v>2</v>
      </c>
      <c r="AX28">
        <v>34632453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3.78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34632348</v>
      </c>
      <c r="C29">
        <v>34632454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185</v>
      </c>
      <c r="J29" t="s">
        <v>3</v>
      </c>
      <c r="K29" t="s">
        <v>186</v>
      </c>
      <c r="L29">
        <v>1191</v>
      </c>
      <c r="N29">
        <v>1013</v>
      </c>
      <c r="O29" t="s">
        <v>165</v>
      </c>
      <c r="P29" t="s">
        <v>165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34632457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34632348</v>
      </c>
      <c r="C30">
        <v>34632454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187</v>
      </c>
      <c r="J30" t="s">
        <v>3</v>
      </c>
      <c r="K30" t="s">
        <v>188</v>
      </c>
      <c r="L30">
        <v>1191</v>
      </c>
      <c r="N30">
        <v>1013</v>
      </c>
      <c r="O30" t="s">
        <v>165</v>
      </c>
      <c r="P30" t="s">
        <v>165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34632458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34632349</v>
      </c>
      <c r="C31">
        <v>34632454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185</v>
      </c>
      <c r="J31" t="s">
        <v>3</v>
      </c>
      <c r="K31" t="s">
        <v>186</v>
      </c>
      <c r="L31">
        <v>1191</v>
      </c>
      <c r="N31">
        <v>1013</v>
      </c>
      <c r="O31" t="s">
        <v>165</v>
      </c>
      <c r="P31" t="s">
        <v>165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34632457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34632349</v>
      </c>
      <c r="C32">
        <v>34632454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187</v>
      </c>
      <c r="J32" t="s">
        <v>3</v>
      </c>
      <c r="K32" t="s">
        <v>188</v>
      </c>
      <c r="L32">
        <v>1191</v>
      </c>
      <c r="N32">
        <v>1013</v>
      </c>
      <c r="O32" t="s">
        <v>165</v>
      </c>
      <c r="P32" t="s">
        <v>165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34632458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34632418</v>
      </c>
      <c r="C1">
        <v>34632411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34632412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34632419</v>
      </c>
      <c r="C2">
        <v>34632411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34632413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34632420</v>
      </c>
      <c r="C3">
        <v>34632411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34632414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34632421</v>
      </c>
      <c r="C4">
        <v>34632411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34632415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34632422</v>
      </c>
      <c r="C5">
        <v>34632411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34632416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34632423</v>
      </c>
      <c r="C6">
        <v>34632411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34632417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34632424</v>
      </c>
      <c r="C7">
        <v>34632411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189</v>
      </c>
      <c r="J7" t="s">
        <v>190</v>
      </c>
      <c r="K7" t="s">
        <v>191</v>
      </c>
      <c r="L7">
        <v>1339</v>
      </c>
      <c r="N7">
        <v>1007</v>
      </c>
      <c r="O7" t="s">
        <v>192</v>
      </c>
      <c r="P7" t="s">
        <v>192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34632425</v>
      </c>
      <c r="C8">
        <v>34632411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193</v>
      </c>
      <c r="J8" t="s">
        <v>194</v>
      </c>
      <c r="K8" t="s">
        <v>195</v>
      </c>
      <c r="L8">
        <v>1346</v>
      </c>
      <c r="N8">
        <v>1009</v>
      </c>
      <c r="O8" t="s">
        <v>196</v>
      </c>
      <c r="P8" t="s">
        <v>196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34632426</v>
      </c>
      <c r="C9">
        <v>34632411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197</v>
      </c>
      <c r="J9" t="s">
        <v>198</v>
      </c>
      <c r="K9" t="s">
        <v>199</v>
      </c>
      <c r="L9">
        <v>1348</v>
      </c>
      <c r="N9">
        <v>1009</v>
      </c>
      <c r="O9" t="s">
        <v>200</v>
      </c>
      <c r="P9" t="s">
        <v>200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34632427</v>
      </c>
      <c r="C10">
        <v>34632411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201</v>
      </c>
      <c r="J10" t="s">
        <v>202</v>
      </c>
      <c r="K10" t="s">
        <v>203</v>
      </c>
      <c r="L10">
        <v>1348</v>
      </c>
      <c r="N10">
        <v>1009</v>
      </c>
      <c r="O10" t="s">
        <v>200</v>
      </c>
      <c r="P10" t="s">
        <v>200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34632428</v>
      </c>
      <c r="C11">
        <v>34632411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204</v>
      </c>
      <c r="J11" t="s">
        <v>205</v>
      </c>
      <c r="K11" t="s">
        <v>206</v>
      </c>
      <c r="L11">
        <v>1346</v>
      </c>
      <c r="N11">
        <v>1009</v>
      </c>
      <c r="O11" t="s">
        <v>196</v>
      </c>
      <c r="P11" t="s">
        <v>196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34632429</v>
      </c>
      <c r="C12">
        <v>34632411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207</v>
      </c>
      <c r="J12" t="s">
        <v>3</v>
      </c>
      <c r="K12" t="s">
        <v>208</v>
      </c>
      <c r="L12">
        <v>1374</v>
      </c>
      <c r="N12">
        <v>1013</v>
      </c>
      <c r="O12" t="s">
        <v>209</v>
      </c>
      <c r="P12" t="s">
        <v>209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34632418</v>
      </c>
      <c r="C13">
        <v>34632411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34632412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34632419</v>
      </c>
      <c r="C14">
        <v>34632411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34632413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34632420</v>
      </c>
      <c r="C15">
        <v>34632411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34632414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34632421</v>
      </c>
      <c r="C16">
        <v>34632411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34632415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34632422</v>
      </c>
      <c r="C17">
        <v>34632411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34632416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34632423</v>
      </c>
      <c r="C18">
        <v>34632411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34632417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34632424</v>
      </c>
      <c r="C19">
        <v>34632411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189</v>
      </c>
      <c r="J19" t="s">
        <v>190</v>
      </c>
      <c r="K19" t="s">
        <v>191</v>
      </c>
      <c r="L19">
        <v>1339</v>
      </c>
      <c r="N19">
        <v>1007</v>
      </c>
      <c r="O19" t="s">
        <v>192</v>
      </c>
      <c r="P19" t="s">
        <v>192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34632425</v>
      </c>
      <c r="C20">
        <v>34632411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193</v>
      </c>
      <c r="J20" t="s">
        <v>194</v>
      </c>
      <c r="K20" t="s">
        <v>195</v>
      </c>
      <c r="L20">
        <v>1346</v>
      </c>
      <c r="N20">
        <v>1009</v>
      </c>
      <c r="O20" t="s">
        <v>196</v>
      </c>
      <c r="P20" t="s">
        <v>196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34632426</v>
      </c>
      <c r="C21">
        <v>34632411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197</v>
      </c>
      <c r="J21" t="s">
        <v>198</v>
      </c>
      <c r="K21" t="s">
        <v>199</v>
      </c>
      <c r="L21">
        <v>1348</v>
      </c>
      <c r="N21">
        <v>1009</v>
      </c>
      <c r="O21" t="s">
        <v>200</v>
      </c>
      <c r="P21" t="s">
        <v>200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34632427</v>
      </c>
      <c r="C22">
        <v>34632411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201</v>
      </c>
      <c r="J22" t="s">
        <v>202</v>
      </c>
      <c r="K22" t="s">
        <v>203</v>
      </c>
      <c r="L22">
        <v>1348</v>
      </c>
      <c r="N22">
        <v>1009</v>
      </c>
      <c r="O22" t="s">
        <v>200</v>
      </c>
      <c r="P22" t="s">
        <v>200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34632428</v>
      </c>
      <c r="C23">
        <v>34632411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204</v>
      </c>
      <c r="J23" t="s">
        <v>205</v>
      </c>
      <c r="K23" t="s">
        <v>206</v>
      </c>
      <c r="L23">
        <v>1346</v>
      </c>
      <c r="N23">
        <v>1009</v>
      </c>
      <c r="O23" t="s">
        <v>196</v>
      </c>
      <c r="P23" t="s">
        <v>196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34632429</v>
      </c>
      <c r="C24">
        <v>34632411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207</v>
      </c>
      <c r="J24" t="s">
        <v>3</v>
      </c>
      <c r="K24" t="s">
        <v>208</v>
      </c>
      <c r="L24">
        <v>1374</v>
      </c>
      <c r="N24">
        <v>1013</v>
      </c>
      <c r="O24" t="s">
        <v>209</v>
      </c>
      <c r="P24" t="s">
        <v>209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34632437</v>
      </c>
      <c r="C25">
        <v>34632430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163</v>
      </c>
      <c r="J25" t="s">
        <v>3</v>
      </c>
      <c r="K25" t="s">
        <v>164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34632431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34632438</v>
      </c>
      <c r="C26">
        <v>34632430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166</v>
      </c>
      <c r="J26" t="s">
        <v>3</v>
      </c>
      <c r="K26" t="s">
        <v>167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34632432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34632439</v>
      </c>
      <c r="C27">
        <v>34632430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168</v>
      </c>
      <c r="J27" t="s">
        <v>169</v>
      </c>
      <c r="K27" t="s">
        <v>170</v>
      </c>
      <c r="L27">
        <v>1368</v>
      </c>
      <c r="N27">
        <v>1011</v>
      </c>
      <c r="O27" t="s">
        <v>171</v>
      </c>
      <c r="P27" t="s">
        <v>171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34632433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34632440</v>
      </c>
      <c r="C28">
        <v>34632430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172</v>
      </c>
      <c r="J28" t="s">
        <v>173</v>
      </c>
      <c r="K28" t="s">
        <v>174</v>
      </c>
      <c r="L28">
        <v>1368</v>
      </c>
      <c r="N28">
        <v>1011</v>
      </c>
      <c r="O28" t="s">
        <v>171</v>
      </c>
      <c r="P28" t="s">
        <v>171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34632434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34632441</v>
      </c>
      <c r="C29">
        <v>34632430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175</v>
      </c>
      <c r="J29" t="s">
        <v>176</v>
      </c>
      <c r="K29" t="s">
        <v>177</v>
      </c>
      <c r="L29">
        <v>1368</v>
      </c>
      <c r="N29">
        <v>1011</v>
      </c>
      <c r="O29" t="s">
        <v>171</v>
      </c>
      <c r="P29" t="s">
        <v>171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34632435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34632442</v>
      </c>
      <c r="C30">
        <v>34632430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178</v>
      </c>
      <c r="J30" t="s">
        <v>179</v>
      </c>
      <c r="K30" t="s">
        <v>180</v>
      </c>
      <c r="L30">
        <v>1368</v>
      </c>
      <c r="N30">
        <v>1011</v>
      </c>
      <c r="O30" t="s">
        <v>171</v>
      </c>
      <c r="P30" t="s">
        <v>171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34632436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34632443</v>
      </c>
      <c r="C31">
        <v>34632430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189</v>
      </c>
      <c r="J31" t="s">
        <v>190</v>
      </c>
      <c r="K31" t="s">
        <v>191</v>
      </c>
      <c r="L31">
        <v>1339</v>
      </c>
      <c r="N31">
        <v>1007</v>
      </c>
      <c r="O31" t="s">
        <v>192</v>
      </c>
      <c r="P31" t="s">
        <v>192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34632444</v>
      </c>
      <c r="C32">
        <v>34632430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193</v>
      </c>
      <c r="J32" t="s">
        <v>194</v>
      </c>
      <c r="K32" t="s">
        <v>195</v>
      </c>
      <c r="L32">
        <v>1346</v>
      </c>
      <c r="N32">
        <v>1009</v>
      </c>
      <c r="O32" t="s">
        <v>196</v>
      </c>
      <c r="P32" t="s">
        <v>196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34632445</v>
      </c>
      <c r="C33">
        <v>34632430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197</v>
      </c>
      <c r="J33" t="s">
        <v>198</v>
      </c>
      <c r="K33" t="s">
        <v>199</v>
      </c>
      <c r="L33">
        <v>1348</v>
      </c>
      <c r="N33">
        <v>1009</v>
      </c>
      <c r="O33" t="s">
        <v>200</v>
      </c>
      <c r="P33" t="s">
        <v>200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34632446</v>
      </c>
      <c r="C34">
        <v>34632430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201</v>
      </c>
      <c r="J34" t="s">
        <v>202</v>
      </c>
      <c r="K34" t="s">
        <v>203</v>
      </c>
      <c r="L34">
        <v>1348</v>
      </c>
      <c r="N34">
        <v>1009</v>
      </c>
      <c r="O34" t="s">
        <v>200</v>
      </c>
      <c r="P34" t="s">
        <v>200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34632447</v>
      </c>
      <c r="C35">
        <v>34632430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204</v>
      </c>
      <c r="J35" t="s">
        <v>205</v>
      </c>
      <c r="K35" t="s">
        <v>206</v>
      </c>
      <c r="L35">
        <v>1346</v>
      </c>
      <c r="N35">
        <v>1009</v>
      </c>
      <c r="O35" t="s">
        <v>196</v>
      </c>
      <c r="P35" t="s">
        <v>196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34632448</v>
      </c>
      <c r="C36">
        <v>34632430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207</v>
      </c>
      <c r="J36" t="s">
        <v>3</v>
      </c>
      <c r="K36" t="s">
        <v>208</v>
      </c>
      <c r="L36">
        <v>1374</v>
      </c>
      <c r="N36">
        <v>1013</v>
      </c>
      <c r="O36" t="s">
        <v>209</v>
      </c>
      <c r="P36" t="s">
        <v>209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34632437</v>
      </c>
      <c r="C37">
        <v>34632430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163</v>
      </c>
      <c r="J37" t="s">
        <v>3</v>
      </c>
      <c r="K37" t="s">
        <v>164</v>
      </c>
      <c r="L37">
        <v>1191</v>
      </c>
      <c r="N37">
        <v>1013</v>
      </c>
      <c r="O37" t="s">
        <v>165</v>
      </c>
      <c r="P37" t="s">
        <v>165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34632431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34632438</v>
      </c>
      <c r="C38">
        <v>34632430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166</v>
      </c>
      <c r="J38" t="s">
        <v>3</v>
      </c>
      <c r="K38" t="s">
        <v>167</v>
      </c>
      <c r="L38">
        <v>1191</v>
      </c>
      <c r="N38">
        <v>1013</v>
      </c>
      <c r="O38" t="s">
        <v>165</v>
      </c>
      <c r="P38" t="s">
        <v>165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34632432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34632439</v>
      </c>
      <c r="C39">
        <v>34632430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168</v>
      </c>
      <c r="J39" t="s">
        <v>169</v>
      </c>
      <c r="K39" t="s">
        <v>170</v>
      </c>
      <c r="L39">
        <v>1368</v>
      </c>
      <c r="N39">
        <v>1011</v>
      </c>
      <c r="O39" t="s">
        <v>171</v>
      </c>
      <c r="P39" t="s">
        <v>171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34632433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34632440</v>
      </c>
      <c r="C40">
        <v>34632430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172</v>
      </c>
      <c r="J40" t="s">
        <v>173</v>
      </c>
      <c r="K40" t="s">
        <v>174</v>
      </c>
      <c r="L40">
        <v>1368</v>
      </c>
      <c r="N40">
        <v>1011</v>
      </c>
      <c r="O40" t="s">
        <v>171</v>
      </c>
      <c r="P40" t="s">
        <v>171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34632434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34632441</v>
      </c>
      <c r="C41">
        <v>34632430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175</v>
      </c>
      <c r="J41" t="s">
        <v>176</v>
      </c>
      <c r="K41" t="s">
        <v>177</v>
      </c>
      <c r="L41">
        <v>1368</v>
      </c>
      <c r="N41">
        <v>1011</v>
      </c>
      <c r="O41" t="s">
        <v>171</v>
      </c>
      <c r="P41" t="s">
        <v>171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34632435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34632442</v>
      </c>
      <c r="C42">
        <v>34632430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178</v>
      </c>
      <c r="J42" t="s">
        <v>179</v>
      </c>
      <c r="K42" t="s">
        <v>180</v>
      </c>
      <c r="L42">
        <v>1368</v>
      </c>
      <c r="N42">
        <v>1011</v>
      </c>
      <c r="O42" t="s">
        <v>171</v>
      </c>
      <c r="P42" t="s">
        <v>171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34632436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34632443</v>
      </c>
      <c r="C43">
        <v>34632430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189</v>
      </c>
      <c r="J43" t="s">
        <v>190</v>
      </c>
      <c r="K43" t="s">
        <v>191</v>
      </c>
      <c r="L43">
        <v>1339</v>
      </c>
      <c r="N43">
        <v>1007</v>
      </c>
      <c r="O43" t="s">
        <v>192</v>
      </c>
      <c r="P43" t="s">
        <v>192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34632444</v>
      </c>
      <c r="C44">
        <v>34632430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193</v>
      </c>
      <c r="J44" t="s">
        <v>194</v>
      </c>
      <c r="K44" t="s">
        <v>195</v>
      </c>
      <c r="L44">
        <v>1346</v>
      </c>
      <c r="N44">
        <v>1009</v>
      </c>
      <c r="O44" t="s">
        <v>196</v>
      </c>
      <c r="P44" t="s">
        <v>196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34632445</v>
      </c>
      <c r="C45">
        <v>34632430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197</v>
      </c>
      <c r="J45" t="s">
        <v>198</v>
      </c>
      <c r="K45" t="s">
        <v>199</v>
      </c>
      <c r="L45">
        <v>1348</v>
      </c>
      <c r="N45">
        <v>1009</v>
      </c>
      <c r="O45" t="s">
        <v>200</v>
      </c>
      <c r="P45" t="s">
        <v>200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34632446</v>
      </c>
      <c r="C46">
        <v>34632430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201</v>
      </c>
      <c r="J46" t="s">
        <v>202</v>
      </c>
      <c r="K46" t="s">
        <v>203</v>
      </c>
      <c r="L46">
        <v>1348</v>
      </c>
      <c r="N46">
        <v>1009</v>
      </c>
      <c r="O46" t="s">
        <v>200</v>
      </c>
      <c r="P46" t="s">
        <v>200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34632447</v>
      </c>
      <c r="C47">
        <v>34632430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204</v>
      </c>
      <c r="J47" t="s">
        <v>205</v>
      </c>
      <c r="K47" t="s">
        <v>206</v>
      </c>
      <c r="L47">
        <v>1346</v>
      </c>
      <c r="N47">
        <v>1009</v>
      </c>
      <c r="O47" t="s">
        <v>196</v>
      </c>
      <c r="P47" t="s">
        <v>196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34632448</v>
      </c>
      <c r="C48">
        <v>34632430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207</v>
      </c>
      <c r="J48" t="s">
        <v>3</v>
      </c>
      <c r="K48" t="s">
        <v>208</v>
      </c>
      <c r="L48">
        <v>1374</v>
      </c>
      <c r="N48">
        <v>1013</v>
      </c>
      <c r="O48" t="s">
        <v>209</v>
      </c>
      <c r="P48" t="s">
        <v>209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34632452</v>
      </c>
      <c r="C49">
        <v>34632449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181</v>
      </c>
      <c r="J49" t="s">
        <v>3</v>
      </c>
      <c r="K49" t="s">
        <v>182</v>
      </c>
      <c r="L49">
        <v>1191</v>
      </c>
      <c r="N49">
        <v>1013</v>
      </c>
      <c r="O49" t="s">
        <v>165</v>
      </c>
      <c r="P49" t="s">
        <v>165</v>
      </c>
      <c r="Q49">
        <v>1</v>
      </c>
      <c r="X49">
        <v>2.52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2.52</v>
      </c>
      <c r="AH49">
        <v>2</v>
      </c>
      <c r="AI49">
        <v>34632450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34632453</v>
      </c>
      <c r="C50">
        <v>34632449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183</v>
      </c>
      <c r="J50" t="s">
        <v>3</v>
      </c>
      <c r="K50" t="s">
        <v>184</v>
      </c>
      <c r="L50">
        <v>1191</v>
      </c>
      <c r="N50">
        <v>1013</v>
      </c>
      <c r="O50" t="s">
        <v>165</v>
      </c>
      <c r="P50" t="s">
        <v>165</v>
      </c>
      <c r="Q50">
        <v>1</v>
      </c>
      <c r="X50">
        <v>3.78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3.78</v>
      </c>
      <c r="AH50">
        <v>2</v>
      </c>
      <c r="AI50">
        <v>34632451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34632452</v>
      </c>
      <c r="C51">
        <v>34632449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181</v>
      </c>
      <c r="J51" t="s">
        <v>3</v>
      </c>
      <c r="K51" t="s">
        <v>182</v>
      </c>
      <c r="L51">
        <v>1191</v>
      </c>
      <c r="N51">
        <v>1013</v>
      </c>
      <c r="O51" t="s">
        <v>165</v>
      </c>
      <c r="P51" t="s">
        <v>165</v>
      </c>
      <c r="Q51">
        <v>1</v>
      </c>
      <c r="X51">
        <v>2.52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2.52</v>
      </c>
      <c r="AH51">
        <v>2</v>
      </c>
      <c r="AI51">
        <v>34632450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34632453</v>
      </c>
      <c r="C52">
        <v>34632449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183</v>
      </c>
      <c r="J52" t="s">
        <v>3</v>
      </c>
      <c r="K52" t="s">
        <v>184</v>
      </c>
      <c r="L52">
        <v>1191</v>
      </c>
      <c r="N52">
        <v>1013</v>
      </c>
      <c r="O52" t="s">
        <v>165</v>
      </c>
      <c r="P52" t="s">
        <v>165</v>
      </c>
      <c r="Q52">
        <v>1</v>
      </c>
      <c r="X52">
        <v>3.78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3.78</v>
      </c>
      <c r="AH52">
        <v>2</v>
      </c>
      <c r="AI52">
        <v>34632451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34632457</v>
      </c>
      <c r="C53">
        <v>34632454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185</v>
      </c>
      <c r="J53" t="s">
        <v>3</v>
      </c>
      <c r="K53" t="s">
        <v>186</v>
      </c>
      <c r="L53">
        <v>1191</v>
      </c>
      <c r="N53">
        <v>1013</v>
      </c>
      <c r="O53" t="s">
        <v>165</v>
      </c>
      <c r="P53" t="s">
        <v>165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34632455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34632458</v>
      </c>
      <c r="C54">
        <v>34632454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187</v>
      </c>
      <c r="J54" t="s">
        <v>3</v>
      </c>
      <c r="K54" t="s">
        <v>188</v>
      </c>
      <c r="L54">
        <v>1191</v>
      </c>
      <c r="N54">
        <v>1013</v>
      </c>
      <c r="O54" t="s">
        <v>165</v>
      </c>
      <c r="P54" t="s">
        <v>165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34632456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34632457</v>
      </c>
      <c r="C55">
        <v>34632454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185</v>
      </c>
      <c r="J55" t="s">
        <v>3</v>
      </c>
      <c r="K55" t="s">
        <v>186</v>
      </c>
      <c r="L55">
        <v>1191</v>
      </c>
      <c r="N55">
        <v>1013</v>
      </c>
      <c r="O55" t="s">
        <v>165</v>
      </c>
      <c r="P55" t="s">
        <v>165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34632455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34632458</v>
      </c>
      <c r="C56">
        <v>34632454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187</v>
      </c>
      <c r="J56" t="s">
        <v>3</v>
      </c>
      <c r="K56" t="s">
        <v>188</v>
      </c>
      <c r="L56">
        <v>1191</v>
      </c>
      <c r="N56">
        <v>1013</v>
      </c>
      <c r="O56" t="s">
        <v>165</v>
      </c>
      <c r="P56" t="s">
        <v>165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34632456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2019-01-22T08:23:08Z</dcterms:created>
  <dcterms:modified xsi:type="dcterms:W3CDTF">2019-02-26T12:02:23Z</dcterms:modified>
</cp:coreProperties>
</file>