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2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96" i="1" l="1"/>
  <c r="C99" i="1" s="1"/>
  <c r="C102" i="1" s="1"/>
  <c r="C104" i="1" s="1"/>
  <c r="C83" i="1"/>
  <c r="D79" i="1"/>
  <c r="C85" i="1" s="1"/>
  <c r="C73" i="1"/>
  <c r="D70" i="1"/>
  <c r="C75" i="1" s="1"/>
  <c r="C59" i="1"/>
  <c r="C57" i="1"/>
  <c r="D50" i="1"/>
  <c r="C50" i="1"/>
  <c r="C51" i="1" s="1"/>
  <c r="C87" i="1" s="1"/>
  <c r="C47" i="1"/>
  <c r="C44" i="1"/>
  <c r="C24" i="1"/>
  <c r="F24" i="1" s="1"/>
  <c r="D30" i="1" s="1"/>
  <c r="C23" i="1"/>
  <c r="G20" i="1"/>
  <c r="C30" i="1" s="1"/>
  <c r="C20" i="1"/>
  <c r="F13" i="1"/>
  <c r="F12" i="1"/>
  <c r="F11" i="1"/>
  <c r="F10" i="1"/>
  <c r="F9" i="1"/>
  <c r="F14" i="1" s="1"/>
  <c r="F8" i="1"/>
  <c r="C109" i="1" l="1"/>
  <c r="C34" i="1"/>
  <c r="C37" i="1"/>
  <c r="F15" i="1"/>
  <c r="E30" i="1"/>
  <c r="D37" i="1" l="1"/>
  <c r="F37" i="1" s="1"/>
  <c r="D34" i="1"/>
  <c r="F34" i="1"/>
  <c r="E37" i="1" s="1"/>
</calcChain>
</file>

<file path=xl/sharedStrings.xml><?xml version="1.0" encoding="utf-8"?>
<sst xmlns="http://schemas.openxmlformats.org/spreadsheetml/2006/main" count="125" uniqueCount="104">
  <si>
    <t>Приложение 2</t>
  </si>
  <si>
    <t>к программе энергосбережения и повышения энергетической эффективности 2019 г.</t>
  </si>
  <si>
    <t>Расчет энергетической эффективности установки АСКУЭ (автоматизированной системы учета электроэнергии) в сетях 6/10 кВ.</t>
  </si>
  <si>
    <t>Затратная часть проекта</t>
  </si>
  <si>
    <t>Исходные данные для расчёта</t>
  </si>
  <si>
    <r>
      <rPr>
        <sz val="11"/>
        <color rgb="FF000000"/>
        <rFont val="Calibri"/>
        <charset val="204"/>
      </rPr>
      <t>1. Затраты на внедрение (</t>
    </r>
    <r>
      <rPr>
        <b/>
        <sz val="11"/>
        <color rgb="FF000000"/>
        <rFont val="Calibri"/>
        <charset val="204"/>
      </rPr>
      <t>ЗВ</t>
    </r>
    <r>
      <rPr>
        <sz val="11"/>
        <color rgb="FF000000"/>
        <rFont val="Calibri"/>
        <charset val="204"/>
      </rPr>
      <t>)</t>
    </r>
  </si>
  <si>
    <t>Наименование</t>
  </si>
  <si>
    <t>ед. изм.</t>
  </si>
  <si>
    <t>Кол-во</t>
  </si>
  <si>
    <t>Цена, т. руб</t>
  </si>
  <si>
    <t>Сумма, т. руб.</t>
  </si>
  <si>
    <t xml:space="preserve"> Оборудование АСКУЭ</t>
  </si>
  <si>
    <t>шт.</t>
  </si>
  <si>
    <t>Установка, наладка системы АСКУЭ</t>
  </si>
  <si>
    <t xml:space="preserve">ИТОГО </t>
  </si>
  <si>
    <t>Итого на один объект</t>
  </si>
  <si>
    <r>
      <rPr>
        <sz val="11"/>
        <color rgb="FF000000"/>
        <rFont val="Calibri"/>
        <charset val="204"/>
      </rPr>
      <t>2. Эксплуатационные затраты (</t>
    </r>
    <r>
      <rPr>
        <b/>
        <sz val="11"/>
        <color rgb="FF000000"/>
        <rFont val="Calibri"/>
        <charset val="204"/>
      </rPr>
      <t>ЭкспЗ</t>
    </r>
    <r>
      <rPr>
        <sz val="11"/>
        <color rgb="FF000000"/>
        <rFont val="Calibri"/>
        <charset val="204"/>
      </rPr>
      <t>)</t>
    </r>
  </si>
  <si>
    <t>Дополнительные издержки, связанные с эксплуатацией АСКУЭ составят:
- Затраты на организацию сбора информации в Центр диспетчеризаци и управления системой АО «Орелоблэнерго»:
Оплата  услуг сотовой связи. Сеанс связи с маршрутизатором  производится 1 раз в сутки в течение      5 мин., в ночное время суток.  При стоимости 1 мин. – 0,01$ (0,60 руб.)., сумма затрат  на организацию GSM-канала связи с 35 концентратором APLM составит:</t>
  </si>
  <si>
    <t>кол-во объектов</t>
  </si>
  <si>
    <t>цена</t>
  </si>
  <si>
    <t>время соед.</t>
  </si>
  <si>
    <t>дней в году</t>
  </si>
  <si>
    <t>Затраты</t>
  </si>
  <si>
    <t>шт</t>
  </si>
  <si>
    <t>руб</t>
  </si>
  <si>
    <t>мин</t>
  </si>
  <si>
    <t>дней</t>
  </si>
  <si>
    <t>тыс. руб.</t>
  </si>
  <si>
    <t>Затраты на ремонт и замену элементов системы в период ее эксплуатации исходя из опыта «пилотного» варианта потребуют приобретение ЗИП по стоимости 0,5  % первоначальных затрат на весь межповерочный период эксплуатации (16 лет)  и составят:</t>
  </si>
  <si>
    <t xml:space="preserve"> ЗИП 0,5%</t>
  </si>
  <si>
    <t>срок эксп</t>
  </si>
  <si>
    <t>Дополнительного персонала для проведения работ по эксплуатации системы не требуется. Увеличение количества электромонтеров по замене и технической проверке средств учета АСКУЭ будет произведено за счет перераспределения численности персонала, занятой выполнением работ по обслуживанию счетчиков. В случае привлечения подрядной организации для выполнения монтажных и пусконаладочных работ, в данном разделе необходимо учитывать затраты на перечисленные работы в соответствии с калькуляцией исполнителя.</t>
  </si>
  <si>
    <t>Общие эксплуатационные затраты составят:</t>
  </si>
  <si>
    <t>сбор инф</t>
  </si>
  <si>
    <t>Ремонт обор</t>
  </si>
  <si>
    <t>ВСЕГО</t>
  </si>
  <si>
    <r>
      <rPr>
        <sz val="11"/>
        <color rgb="FF000000"/>
        <rFont val="Calibri"/>
        <charset val="204"/>
      </rPr>
      <t>3.Среднегодовые затраты на амортизацию основных средств составят (</t>
    </r>
    <r>
      <rPr>
        <b/>
        <sz val="11"/>
        <color rgb="FF000000"/>
        <rFont val="Calibri"/>
        <charset val="204"/>
      </rPr>
      <t>СрЗАОС</t>
    </r>
    <r>
      <rPr>
        <sz val="11"/>
        <color rgb="FF000000"/>
        <rFont val="Calibri"/>
        <charset val="204"/>
      </rPr>
      <t>)</t>
    </r>
  </si>
  <si>
    <t>ЗВ</t>
  </si>
  <si>
    <t>ЭкспЗ</t>
  </si>
  <si>
    <t>Экспл. лет</t>
  </si>
  <si>
    <t>тыс. руб</t>
  </si>
  <si>
    <r>
      <rPr>
        <sz val="11"/>
        <color rgb="FF000000"/>
        <rFont val="Calibri"/>
        <charset val="204"/>
      </rPr>
      <t>Общие затраты (</t>
    </r>
    <r>
      <rPr>
        <b/>
        <sz val="11"/>
        <color rgb="FF000000"/>
        <rFont val="Calibri"/>
        <charset val="204"/>
      </rPr>
      <t>ОЗ</t>
    </r>
    <r>
      <rPr>
        <sz val="11"/>
        <color rgb="FF000000"/>
        <rFont val="Calibri"/>
        <charset val="204"/>
      </rPr>
      <t>)</t>
    </r>
  </si>
  <si>
    <t>СрЗАОС</t>
  </si>
  <si>
    <t>ОЗ</t>
  </si>
  <si>
    <t>5.Экономический эффект:</t>
  </si>
  <si>
    <t>Среднегодовой пробег автомобиля</t>
  </si>
  <si>
    <t>Расход бензина,л  на 100 км</t>
  </si>
  <si>
    <t>Цена бензина</t>
  </si>
  <si>
    <r>
      <rPr>
        <b/>
        <sz val="11"/>
        <color rgb="FF000000"/>
        <rFont val="Calibri"/>
        <charset val="204"/>
      </rPr>
      <t>расход на бензина</t>
    </r>
    <r>
      <rPr>
        <sz val="11"/>
        <color rgb="FF000000"/>
        <rFont val="Calibri"/>
        <charset val="204"/>
      </rPr>
      <t xml:space="preserve"> в год на авто (</t>
    </r>
    <r>
      <rPr>
        <b/>
        <sz val="11"/>
        <color rgb="FF000000"/>
        <rFont val="Calibri"/>
        <charset val="204"/>
      </rPr>
      <t>РБ</t>
    </r>
    <r>
      <rPr>
        <sz val="11"/>
        <color rgb="FF000000"/>
        <rFont val="Calibri"/>
        <charset val="204"/>
      </rPr>
      <t>)</t>
    </r>
  </si>
  <si>
    <t>Расход масла, л на 100 км</t>
  </si>
  <si>
    <t>Цена масла</t>
  </si>
  <si>
    <r>
      <rPr>
        <b/>
        <sz val="11"/>
        <color rgb="FF000000"/>
        <rFont val="Calibri"/>
        <charset val="204"/>
      </rPr>
      <t>расход на масло</t>
    </r>
    <r>
      <rPr>
        <sz val="11"/>
        <color rgb="FF000000"/>
        <rFont val="Calibri"/>
        <charset val="204"/>
      </rPr>
      <t xml:space="preserve"> в год на авто (</t>
    </r>
    <r>
      <rPr>
        <b/>
        <sz val="11"/>
        <color rgb="FF000000"/>
        <rFont val="Calibri"/>
        <charset val="204"/>
      </rPr>
      <t>РМ</t>
    </r>
    <r>
      <rPr>
        <sz val="11"/>
        <color rgb="FF000000"/>
        <rFont val="Calibri"/>
        <charset val="204"/>
      </rPr>
      <t>)</t>
    </r>
  </si>
  <si>
    <t>где норма расхода бензина на 100 км пробега 17 л, норма расхода масла на 100 литров топлива 2,2 л, цена бензина 29,28 рублей, цена масла 200 рублей.</t>
  </si>
  <si>
    <t>РБ</t>
  </si>
  <si>
    <t>РМ</t>
  </si>
  <si>
    <r>
      <rPr>
        <sz val="11"/>
        <color rgb="FF000000"/>
        <rFont val="Calibri"/>
        <charset val="204"/>
      </rPr>
      <t>Всего экономия ГСМ (</t>
    </r>
    <r>
      <rPr>
        <b/>
        <sz val="11"/>
        <color rgb="FF000000"/>
        <rFont val="Calibri"/>
        <charset val="204"/>
      </rPr>
      <t>ЭГСМ</t>
    </r>
    <r>
      <rPr>
        <sz val="11"/>
        <color rgb="FF000000"/>
        <rFont val="Calibri"/>
        <charset val="204"/>
      </rPr>
      <t>=</t>
    </r>
    <r>
      <rPr>
        <b/>
        <sz val="11"/>
        <color rgb="FF000000"/>
        <rFont val="Calibri"/>
        <charset val="204"/>
      </rPr>
      <t>РБ+РМ</t>
    </r>
    <r>
      <rPr>
        <sz val="11"/>
        <color rgb="FF000000"/>
        <rFont val="Calibri"/>
        <charset val="204"/>
      </rPr>
      <t>)</t>
    </r>
  </si>
  <si>
    <t>тыс .руб.</t>
  </si>
  <si>
    <r>
      <rPr>
        <sz val="11"/>
        <color rgb="FF000000"/>
        <rFont val="Times New Roman"/>
        <charset val="134"/>
      </rPr>
      <t xml:space="preserve">Экономия на оплату выделенной </t>
    </r>
    <r>
      <rPr>
        <b/>
        <sz val="11"/>
        <color rgb="FF000000"/>
        <rFont val="Times New Roman"/>
        <charset val="134"/>
      </rPr>
      <t>телефонной линии</t>
    </r>
  </si>
  <si>
    <t>стоимость аренды одной телефонной линии 500 руб в месяц * 12 месяцев = 6 000 рублей в год</t>
  </si>
  <si>
    <t>отказ от 5 выделенных телефонных линий за год (12 месяцев)</t>
  </si>
  <si>
    <t>Стоимость аренда 1 линии</t>
  </si>
  <si>
    <t>ЭТфЛ</t>
  </si>
  <si>
    <t>Относительная экономия ФЗП (фонда заработной платы) - элетромонтера, водителя и инженера</t>
  </si>
  <si>
    <t>ФЗП за 1 час работы электромонтера 4 разряда</t>
  </si>
  <si>
    <t>ФЗП за 1 час работы водителя</t>
  </si>
  <si>
    <t>ФЗП за 1 час работы инспектора</t>
  </si>
  <si>
    <t>Время выполнения работ</t>
  </si>
  <si>
    <t>Количество электромонтеров</t>
  </si>
  <si>
    <t>Количество водителей</t>
  </si>
  <si>
    <t>Количество инспекторов</t>
  </si>
  <si>
    <r>
      <rPr>
        <sz val="11"/>
        <color rgb="FF000000"/>
        <rFont val="Calibri"/>
        <charset val="204"/>
      </rPr>
      <t xml:space="preserve">ИТОГО </t>
    </r>
    <r>
      <rPr>
        <b/>
        <sz val="11"/>
        <color rgb="FF000000"/>
        <rFont val="Calibri"/>
        <charset val="204"/>
      </rPr>
      <t>ФЗП</t>
    </r>
  </si>
  <si>
    <t>ставка социального налога в процентах</t>
  </si>
  <si>
    <r>
      <rPr>
        <sz val="10"/>
        <color rgb="FF000000"/>
        <rFont val="Times New Roman"/>
        <charset val="134"/>
      </rPr>
      <t>Экономия единого социального налога (</t>
    </r>
    <r>
      <rPr>
        <b/>
        <sz val="10"/>
        <color rgb="FF000000"/>
        <rFont val="Times New Roman"/>
        <charset val="134"/>
      </rPr>
      <t>ЭЕСН</t>
    </r>
    <r>
      <rPr>
        <sz val="10"/>
        <color rgb="FF000000"/>
        <rFont val="Times New Roman"/>
        <charset val="134"/>
      </rPr>
      <t>)</t>
    </r>
  </si>
  <si>
    <r>
      <rPr>
        <sz val="10"/>
        <color rgb="FF000000"/>
        <rFont val="Calibri"/>
        <charset val="204"/>
      </rPr>
      <t>Всего относительная экономи ФЗП = ФЗП+ЭЕСН (</t>
    </r>
    <r>
      <rPr>
        <b/>
        <sz val="10"/>
        <color rgb="FF000000"/>
        <rFont val="Calibri"/>
        <charset val="204"/>
      </rPr>
      <t>ОЭФЗП</t>
    </r>
    <r>
      <rPr>
        <sz val="10"/>
        <color rgb="FF000000"/>
        <rFont val="Calibri"/>
        <charset val="204"/>
      </rPr>
      <t>)</t>
    </r>
  </si>
  <si>
    <t>Снижение затрат  на съем показаний, осмотры электроустановок,  отключение должников.</t>
  </si>
  <si>
    <t>ФЗП одного контролера с учётом всех отчислений за месяц составит:</t>
  </si>
  <si>
    <r>
      <rPr>
        <sz val="11"/>
        <color rgb="FF000000"/>
        <rFont val="Calibri"/>
        <charset val="204"/>
      </rPr>
      <t>за год (12 месяцев) (</t>
    </r>
    <r>
      <rPr>
        <b/>
        <sz val="11"/>
        <color rgb="FF000000"/>
        <rFont val="Calibri"/>
        <charset val="204"/>
      </rPr>
      <t>ФЗП Контр</t>
    </r>
    <r>
      <rPr>
        <sz val="11"/>
        <color rgb="FF000000"/>
        <rFont val="Calibri"/>
        <charset val="204"/>
      </rPr>
      <t>)</t>
    </r>
  </si>
  <si>
    <t>Норма абонентов на 1 контроллера в месяц</t>
  </si>
  <si>
    <t>Количество осмотров абонентов в месяц</t>
  </si>
  <si>
    <t>Количество высвобождающихся контроллеров</t>
  </si>
  <si>
    <t>единиц</t>
  </si>
  <si>
    <r>
      <rPr>
        <sz val="11"/>
        <color rgb="FF000000"/>
        <rFont val="Calibri"/>
        <charset val="204"/>
      </rPr>
      <t>Снижение затрат (</t>
    </r>
    <r>
      <rPr>
        <b/>
        <sz val="11"/>
        <color rgb="FF000000"/>
        <rFont val="Calibri"/>
        <charset val="204"/>
      </rPr>
      <t>СЗО</t>
    </r>
    <r>
      <rPr>
        <sz val="11"/>
        <color rgb="FF000000"/>
        <rFont val="Calibri"/>
        <charset val="204"/>
      </rPr>
      <t>)</t>
    </r>
  </si>
  <si>
    <t>Экономический эффект</t>
  </si>
  <si>
    <r>
      <rPr>
        <b/>
        <sz val="11"/>
        <color rgb="FF000000"/>
        <rFont val="Calibri"/>
        <charset val="204"/>
      </rPr>
      <t>ЭЭ</t>
    </r>
    <r>
      <rPr>
        <sz val="11"/>
        <color rgb="FF000000"/>
        <rFont val="Calibri"/>
        <charset val="204"/>
      </rPr>
      <t>=ЭГСМ+ЭТфЛ+ОЭФЗП+СЗО</t>
    </r>
  </si>
  <si>
    <t>Снижение коммерческих потерь.</t>
  </si>
  <si>
    <t>Анализ оплаты населением потребленной электроэнергии показал, что по жилым домам, где расчеты производятся по индукционным счетчикам на основании самосъема, средний уровень коммерческих потерь составляет не менее 25%</t>
  </si>
  <si>
    <t>По данным, полученным в ходе проведения контрольного съема показаний счетчиков внутридомового и поквартирного учета в многоэтажных домах и в домах частного сектора г. Орла после внедрения АСКУЭ, потребление возросло в среднем на 5%. А дисбаланс в распределительной сети 0,4 кВ в пределах ТП снизился в среднем с 25% до 5% .</t>
  </si>
  <si>
    <r>
      <rPr>
        <sz val="10"/>
        <color rgb="FF000000"/>
        <rFont val="Times New Roman"/>
        <charset val="134"/>
      </rPr>
      <t>Снижение коммерческих потерь и увеличение полезного отпуска электроэнергии в натуральном выражении(</t>
    </r>
    <r>
      <rPr>
        <b/>
        <sz val="10"/>
        <color rgb="FF000000"/>
        <rFont val="Times New Roman"/>
        <charset val="134"/>
      </rPr>
      <t>СКП</t>
    </r>
    <r>
      <rPr>
        <sz val="10"/>
        <color rgb="FF000000"/>
        <rFont val="Times New Roman"/>
        <charset val="134"/>
      </rPr>
      <t>)</t>
    </r>
  </si>
  <si>
    <r>
      <rPr>
        <sz val="10"/>
        <color rgb="FF000000"/>
        <rFont val="Times New Roman"/>
        <charset val="134"/>
      </rPr>
      <t>абонентов в среднем на одну трансформаторную подстанцию (</t>
    </r>
    <r>
      <rPr>
        <b/>
        <sz val="10"/>
        <color rgb="FF000000"/>
        <rFont val="Times New Roman"/>
        <charset val="134"/>
      </rPr>
      <t>А</t>
    </r>
    <r>
      <rPr>
        <sz val="10"/>
        <color rgb="FF000000"/>
        <rFont val="Times New Roman"/>
        <charset val="134"/>
      </rPr>
      <t>)</t>
    </r>
  </si>
  <si>
    <r>
      <rPr>
        <sz val="10"/>
        <color rgb="FF000000"/>
        <rFont val="Times New Roman"/>
        <charset val="134"/>
      </rPr>
      <t>среднее потребление одного абонента кВт*час (</t>
    </r>
    <r>
      <rPr>
        <b/>
        <sz val="10"/>
        <color rgb="FF000000"/>
        <rFont val="Times New Roman"/>
        <charset val="134"/>
      </rPr>
      <t>В</t>
    </r>
    <r>
      <rPr>
        <sz val="10"/>
        <color rgb="FF000000"/>
        <rFont val="Times New Roman"/>
        <charset val="134"/>
      </rPr>
      <t>)</t>
    </r>
  </si>
  <si>
    <r>
      <rPr>
        <sz val="10"/>
        <color rgb="FF000000"/>
        <rFont val="Times New Roman"/>
        <charset val="134"/>
      </rPr>
      <t>рост потребления в процентах (</t>
    </r>
    <r>
      <rPr>
        <b/>
        <sz val="10"/>
        <color rgb="FF000000"/>
        <rFont val="Times New Roman"/>
        <charset val="134"/>
      </rPr>
      <t>С</t>
    </r>
    <r>
      <rPr>
        <sz val="10"/>
        <color rgb="FF000000"/>
        <rFont val="Times New Roman"/>
        <charset val="134"/>
      </rPr>
      <t>)</t>
    </r>
  </si>
  <si>
    <r>
      <rPr>
        <sz val="10"/>
        <color rgb="FF000000"/>
        <rFont val="Times New Roman"/>
        <charset val="134"/>
      </rPr>
      <t>количество объектов автоматизированного учета (</t>
    </r>
    <r>
      <rPr>
        <b/>
        <sz val="10"/>
        <color rgb="FF000000"/>
        <rFont val="Times New Roman"/>
        <charset val="134"/>
      </rPr>
      <t>D</t>
    </r>
    <r>
      <rPr>
        <sz val="10"/>
        <color rgb="FF000000"/>
        <rFont val="Times New Roman"/>
        <charset val="134"/>
      </rPr>
      <t>)</t>
    </r>
  </si>
  <si>
    <r>
      <rPr>
        <sz val="10"/>
        <color rgb="FF000000"/>
        <rFont val="Calibri"/>
        <charset val="204"/>
      </rPr>
      <t>расчетный период год в месяцах (</t>
    </r>
    <r>
      <rPr>
        <b/>
        <sz val="10"/>
        <color rgb="FF000000"/>
        <rFont val="Calibri"/>
        <charset val="204"/>
      </rPr>
      <t>E</t>
    </r>
    <r>
      <rPr>
        <sz val="10"/>
        <color rgb="FF000000"/>
        <rFont val="Calibri"/>
        <charset val="204"/>
      </rPr>
      <t>)</t>
    </r>
  </si>
  <si>
    <t>СКП=A*B*E*C*D</t>
  </si>
  <si>
    <t>тыс. кВт*час</t>
  </si>
  <si>
    <r>
      <rPr>
        <sz val="11"/>
        <color rgb="FF000000"/>
        <rFont val="Calibri"/>
        <charset val="204"/>
      </rPr>
      <t>Снижение затрат на оплату потерь (</t>
    </r>
    <r>
      <rPr>
        <b/>
        <sz val="11"/>
        <color rgb="FF000000"/>
        <rFont val="Calibri"/>
        <charset val="204"/>
      </rPr>
      <t>СЗОП</t>
    </r>
    <r>
      <rPr>
        <sz val="11"/>
        <color rgb="FF000000"/>
        <rFont val="Calibri"/>
        <charset val="204"/>
      </rPr>
      <t>)</t>
    </r>
  </si>
  <si>
    <t>СКП</t>
  </si>
  <si>
    <t>тариф</t>
  </si>
  <si>
    <t>рублей</t>
  </si>
  <si>
    <t>СЗОП=СКП*тариф</t>
  </si>
  <si>
    <t xml:space="preserve">Общий экономический эффект: </t>
  </si>
  <si>
    <t>ЭЭ+СЗОП</t>
  </si>
  <si>
    <t>Главный инженер</t>
  </si>
  <si>
    <t>В.А. Тимохин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</si>
</sst>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6" formatCode="0.000"/>
  </numFmts>
  <fonts count="15">
    <font>
      <sz val="11"/>
      <color rgb="FF000000"/>
      <name val="Calibri"/>
      <charset val="204"/>
    </font>
    <font>
      <sz val="11"/>
      <color rgb="FF000000"/>
      <name val="Times New Roman"/>
    </font>
    <font>
      <b/>
      <sz val="14"/>
      <color rgb="FF1F4E79"/>
      <name val="Times New Roman"/>
      <family val="1"/>
      <charset val="1"/>
    </font>
    <font>
      <sz val="11"/>
      <color rgb="FF1F4E79"/>
      <name val="Calibri"/>
      <charset val="204"/>
    </font>
    <font>
      <b/>
      <sz val="11"/>
      <color rgb="FF000000"/>
      <name val="Calibri"/>
      <charset val="204"/>
    </font>
    <font>
      <sz val="11"/>
      <color rgb="FF000000"/>
      <name val="Times New Roman"/>
      <charset val="134"/>
    </font>
    <font>
      <sz val="10"/>
      <color rgb="FF000000"/>
      <name val="Calibri"/>
      <charset val="204"/>
    </font>
    <font>
      <b/>
      <sz val="12"/>
      <color rgb="FF000000"/>
      <name val="Calibri"/>
      <charset val="204"/>
    </font>
    <font>
      <b/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rgb="FF000000"/>
      <name val="Calibri"/>
      <charset val="204"/>
    </font>
    <font>
      <b/>
      <sz val="12"/>
      <color rgb="FF000000"/>
      <name val="Times New Roman"/>
      <charset val="134"/>
    </font>
    <font>
      <b/>
      <sz val="14"/>
      <color rgb="FF000000"/>
      <name val="Calibri"/>
      <charset val="204"/>
    </font>
    <font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0" fillId="0" borderId="1" xfId="0" applyFill="1" applyBorder="1">
      <alignment vertical="center"/>
    </xf>
    <xf numFmtId="0" fontId="5" fillId="0" borderId="1" xfId="0" applyFont="1" applyFill="1" applyBorder="1">
      <alignment vertical="center"/>
    </xf>
    <xf numFmtId="0" fontId="14" fillId="0" borderId="1" xfId="1" applyFill="1" applyBorder="1" applyAlignment="1"/>
    <xf numFmtId="0" fontId="5" fillId="0" borderId="1" xfId="0" applyFont="1" applyFill="1" applyBorder="1" applyAlignment="1">
      <alignment vertical="center" wrapText="1"/>
    </xf>
    <xf numFmtId="0" fontId="14" fillId="0" borderId="1" xfId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10" fontId="0" fillId="0" borderId="1" xfId="1" applyNumberFormat="1" applyFont="1" applyFill="1" applyBorder="1" applyAlignment="1"/>
    <xf numFmtId="164" fontId="14" fillId="0" borderId="1" xfId="1" applyNumberFormat="1" applyFill="1" applyBorder="1" applyAlignment="1"/>
    <xf numFmtId="0" fontId="0" fillId="0" borderId="1" xfId="1" applyFont="1" applyFill="1" applyBorder="1" applyAlignment="1"/>
    <xf numFmtId="0" fontId="4" fillId="0" borderId="1" xfId="1" applyFont="1" applyFill="1" applyBorder="1" applyAlignment="1"/>
    <xf numFmtId="0" fontId="4" fillId="0" borderId="1" xfId="1" applyFont="1" applyFill="1" applyBorder="1" applyAlignment="1">
      <alignment wrapText="1"/>
    </xf>
    <xf numFmtId="0" fontId="0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0" fillId="0" borderId="1" xfId="1" applyFont="1" applyFill="1" applyBorder="1" applyAlignment="1">
      <alignment horizontal="right" wrapText="1"/>
    </xf>
    <xf numFmtId="0" fontId="0" fillId="0" borderId="1" xfId="1" applyFont="1" applyFill="1" applyBorder="1" applyAlignment="1">
      <alignment horizontal="left"/>
    </xf>
    <xf numFmtId="0" fontId="14" fillId="0" borderId="1" xfId="1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6" fillId="0" borderId="1" xfId="1" applyFont="1" applyFill="1" applyBorder="1" applyAlignment="1"/>
    <xf numFmtId="0" fontId="13" fillId="0" borderId="1" xfId="1" applyFont="1" applyFill="1" applyBorder="1" applyAlignment="1"/>
    <xf numFmtId="0" fontId="9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wrapText="1"/>
    </xf>
    <xf numFmtId="0" fontId="0" fillId="0" borderId="1" xfId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  <xf numFmtId="166" fontId="14" fillId="0" borderId="1" xfId="1" applyNumberFormat="1" applyFill="1" applyBorder="1" applyAlignment="1"/>
    <xf numFmtId="166" fontId="0" fillId="0" borderId="1" xfId="0" applyNumberFormat="1" applyFill="1" applyBorder="1">
      <alignment vertical="center"/>
    </xf>
    <xf numFmtId="166" fontId="7" fillId="0" borderId="1" xfId="1" applyNumberFormat="1" applyFont="1" applyFill="1" applyBorder="1" applyAlignment="1"/>
    <xf numFmtId="166" fontId="4" fillId="0" borderId="1" xfId="1" applyNumberFormat="1" applyFont="1" applyFill="1" applyBorder="1" applyAlignmen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topLeftCell="A103" zoomScaleNormal="100" workbookViewId="0">
      <selection activeCell="I117" sqref="I117"/>
    </sheetView>
  </sheetViews>
  <sheetFormatPr defaultRowHeight="15"/>
  <cols>
    <col min="1" max="1" width="2.85546875" style="1" customWidth="1"/>
    <col min="2" max="2" width="28.85546875" style="1" customWidth="1"/>
    <col min="3" max="3" width="13.42578125" style="1" customWidth="1"/>
    <col min="4" max="4" width="13.85546875" style="1" customWidth="1"/>
    <col min="5" max="5" width="12.7109375" style="1" customWidth="1"/>
    <col min="6" max="6" width="10.7109375" style="1" customWidth="1"/>
    <col min="7" max="8" width="8.5703125" style="1" customWidth="1"/>
    <col min="9" max="9" width="11.28515625" style="1" customWidth="1"/>
    <col min="10" max="1025" width="8.5703125" style="1" customWidth="1"/>
    <col min="1026" max="16384" width="9.140625" style="1"/>
  </cols>
  <sheetData>
    <row r="1" spans="1:11">
      <c r="E1" s="31" t="s">
        <v>0</v>
      </c>
      <c r="F1" s="31"/>
    </row>
    <row r="2" spans="1:11" ht="89.25" customHeight="1">
      <c r="E2" s="32" t="s">
        <v>1</v>
      </c>
      <c r="F2" s="32"/>
    </row>
    <row r="3" spans="1:11" ht="32.85" customHeight="1">
      <c r="A3" s="33" t="s">
        <v>2</v>
      </c>
      <c r="B3" s="33"/>
      <c r="C3" s="33"/>
      <c r="D3" s="33"/>
      <c r="E3" s="33"/>
      <c r="F3" s="33"/>
      <c r="G3" s="33"/>
      <c r="H3" s="2"/>
      <c r="I3" s="2"/>
      <c r="J3" s="2"/>
      <c r="K3" s="2"/>
    </row>
    <row r="4" spans="1:11">
      <c r="A4" s="34" t="s">
        <v>3</v>
      </c>
      <c r="B4" s="34"/>
      <c r="C4" s="34"/>
      <c r="D4" s="34"/>
      <c r="E4" s="34"/>
      <c r="F4" s="34"/>
      <c r="G4" s="34"/>
      <c r="H4" s="3"/>
      <c r="I4" s="3"/>
      <c r="J4" s="3"/>
      <c r="K4" s="3"/>
    </row>
    <row r="5" spans="1:11">
      <c r="A5" s="34" t="s">
        <v>4</v>
      </c>
      <c r="B5" s="34"/>
      <c r="C5" s="34"/>
      <c r="D5" s="34"/>
      <c r="E5" s="34"/>
      <c r="F5" s="34"/>
      <c r="G5" s="34"/>
      <c r="H5" s="3"/>
      <c r="I5" s="3"/>
      <c r="J5" s="3"/>
      <c r="K5" s="3"/>
    </row>
    <row r="6" spans="1:11">
      <c r="A6" s="26" t="s">
        <v>5</v>
      </c>
      <c r="B6" s="26"/>
      <c r="C6" s="4"/>
      <c r="D6" s="4"/>
      <c r="E6" s="4"/>
      <c r="F6" s="4"/>
      <c r="G6" s="4"/>
    </row>
    <row r="7" spans="1:11">
      <c r="A7" s="4"/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/>
    </row>
    <row r="8" spans="1:11">
      <c r="A8" s="4">
        <v>1</v>
      </c>
      <c r="B8" s="5" t="s">
        <v>11</v>
      </c>
      <c r="C8" s="4" t="s">
        <v>12</v>
      </c>
      <c r="D8" s="6">
        <v>5</v>
      </c>
      <c r="E8" s="35">
        <v>180</v>
      </c>
      <c r="F8" s="36">
        <f t="shared" ref="F8:F13" si="0">E8*D8</f>
        <v>900</v>
      </c>
      <c r="G8" s="4"/>
    </row>
    <row r="9" spans="1:11" ht="30">
      <c r="A9" s="4">
        <v>2</v>
      </c>
      <c r="B9" s="7" t="s">
        <v>13</v>
      </c>
      <c r="C9" s="4" t="s">
        <v>12</v>
      </c>
      <c r="D9" s="6">
        <v>5</v>
      </c>
      <c r="E9" s="35">
        <v>154</v>
      </c>
      <c r="F9" s="36">
        <f t="shared" si="0"/>
        <v>770</v>
      </c>
      <c r="G9" s="4"/>
    </row>
    <row r="10" spans="1:11">
      <c r="A10" s="4"/>
      <c r="B10" s="5" t="s">
        <v>11</v>
      </c>
      <c r="C10" s="4" t="s">
        <v>12</v>
      </c>
      <c r="D10" s="6">
        <v>5</v>
      </c>
      <c r="E10" s="35">
        <v>141</v>
      </c>
      <c r="F10" s="36">
        <f t="shared" si="0"/>
        <v>705</v>
      </c>
      <c r="G10" s="4"/>
    </row>
    <row r="11" spans="1:11" ht="30">
      <c r="A11" s="4"/>
      <c r="B11" s="7" t="s">
        <v>13</v>
      </c>
      <c r="C11" s="4" t="s">
        <v>12</v>
      </c>
      <c r="D11" s="6">
        <v>5</v>
      </c>
      <c r="E11" s="35">
        <v>110</v>
      </c>
      <c r="F11" s="36">
        <f t="shared" si="0"/>
        <v>550</v>
      </c>
      <c r="G11" s="4"/>
    </row>
    <row r="12" spans="1:11">
      <c r="A12" s="4"/>
      <c r="B12" s="5" t="s">
        <v>11</v>
      </c>
      <c r="C12" s="4" t="s">
        <v>12</v>
      </c>
      <c r="D12" s="6">
        <v>3</v>
      </c>
      <c r="E12" s="35">
        <v>245</v>
      </c>
      <c r="F12" s="36">
        <f t="shared" si="0"/>
        <v>735</v>
      </c>
      <c r="G12" s="4"/>
    </row>
    <row r="13" spans="1:11" ht="30">
      <c r="A13" s="4"/>
      <c r="B13" s="7" t="s">
        <v>13</v>
      </c>
      <c r="C13" s="4" t="s">
        <v>12</v>
      </c>
      <c r="D13" s="6">
        <v>3</v>
      </c>
      <c r="E13" s="35">
        <v>127</v>
      </c>
      <c r="F13" s="36">
        <f t="shared" si="0"/>
        <v>381</v>
      </c>
      <c r="G13" s="4"/>
    </row>
    <row r="14" spans="1:11">
      <c r="A14" s="4"/>
      <c r="B14" s="4" t="s">
        <v>14</v>
      </c>
      <c r="C14" s="4"/>
      <c r="D14" s="4"/>
      <c r="E14" s="36"/>
      <c r="F14" s="36">
        <f>F8+F9+F10+F11+F12+F13</f>
        <v>4041</v>
      </c>
      <c r="G14" s="4"/>
    </row>
    <row r="15" spans="1:11">
      <c r="A15" s="4"/>
      <c r="B15" s="4" t="s">
        <v>15</v>
      </c>
      <c r="C15" s="4"/>
      <c r="D15" s="4"/>
      <c r="E15" s="36"/>
      <c r="F15" s="36">
        <f>F14/D9</f>
        <v>808.2</v>
      </c>
      <c r="G15" s="4"/>
    </row>
    <row r="16" spans="1:11">
      <c r="A16" s="26" t="s">
        <v>16</v>
      </c>
      <c r="B16" s="26"/>
      <c r="C16" s="4"/>
      <c r="D16" s="4"/>
      <c r="E16" s="4"/>
      <c r="F16" s="4"/>
      <c r="G16" s="4"/>
    </row>
    <row r="17" spans="1:7" ht="75.95" customHeight="1">
      <c r="A17" s="25" t="s">
        <v>17</v>
      </c>
      <c r="B17" s="25"/>
      <c r="C17" s="25"/>
      <c r="D17" s="25"/>
      <c r="E17" s="25"/>
      <c r="F17" s="25"/>
      <c r="G17" s="8"/>
    </row>
    <row r="18" spans="1:7" ht="30">
      <c r="A18" s="4"/>
      <c r="B18" s="4"/>
      <c r="C18" s="9" t="s">
        <v>18</v>
      </c>
      <c r="D18" s="4" t="s">
        <v>19</v>
      </c>
      <c r="E18" s="4" t="s">
        <v>20</v>
      </c>
      <c r="F18" s="4" t="s">
        <v>21</v>
      </c>
      <c r="G18" s="4" t="s">
        <v>22</v>
      </c>
    </row>
    <row r="19" spans="1:7">
      <c r="A19" s="4"/>
      <c r="B19" s="4"/>
      <c r="C19" s="4" t="s">
        <v>23</v>
      </c>
      <c r="D19" s="4" t="s">
        <v>24</v>
      </c>
      <c r="E19" s="4" t="s">
        <v>25</v>
      </c>
      <c r="F19" s="4" t="s">
        <v>26</v>
      </c>
      <c r="G19" s="4" t="s">
        <v>27</v>
      </c>
    </row>
    <row r="20" spans="1:7">
      <c r="A20" s="4"/>
      <c r="B20" s="4"/>
      <c r="C20" s="6">
        <f>D8</f>
        <v>5</v>
      </c>
      <c r="D20" s="6">
        <v>0.6</v>
      </c>
      <c r="E20" s="6">
        <v>5</v>
      </c>
      <c r="F20" s="4">
        <v>365</v>
      </c>
      <c r="G20" s="4">
        <f>(C20*D20*E20*F20)/1000</f>
        <v>5.4749999999999996</v>
      </c>
    </row>
    <row r="21" spans="1:7">
      <c r="A21" s="4"/>
      <c r="B21" s="4"/>
      <c r="C21" s="4"/>
      <c r="D21" s="4"/>
      <c r="E21" s="4"/>
      <c r="F21" s="4"/>
      <c r="G21" s="4"/>
    </row>
    <row r="22" spans="1:7" ht="39" customHeight="1">
      <c r="A22" s="25" t="s">
        <v>28</v>
      </c>
      <c r="B22" s="25"/>
      <c r="C22" s="25"/>
      <c r="D22" s="25"/>
      <c r="E22" s="25"/>
      <c r="F22" s="25"/>
      <c r="G22" s="4"/>
    </row>
    <row r="23" spans="1:7" ht="24.95" customHeight="1">
      <c r="A23" s="4"/>
      <c r="B23" s="4"/>
      <c r="C23" s="8" t="str">
        <f>B8</f>
        <v xml:space="preserve"> Оборудование АСКУЭ</v>
      </c>
      <c r="D23" s="10" t="s">
        <v>29</v>
      </c>
      <c r="E23" s="4" t="s">
        <v>30</v>
      </c>
      <c r="F23" s="4"/>
      <c r="G23" s="4"/>
    </row>
    <row r="24" spans="1:7">
      <c r="A24" s="4"/>
      <c r="B24" s="4"/>
      <c r="C24" s="4">
        <f>F8</f>
        <v>900</v>
      </c>
      <c r="D24" s="6">
        <v>5.0000000000000001E-3</v>
      </c>
      <c r="E24" s="6">
        <v>16</v>
      </c>
      <c r="F24" s="4">
        <f>C24*D24/E24</f>
        <v>0.28125</v>
      </c>
      <c r="G24" s="4"/>
    </row>
    <row r="25" spans="1:7">
      <c r="A25" s="4"/>
      <c r="B25" s="4"/>
      <c r="C25" s="4"/>
      <c r="D25" s="4"/>
      <c r="E25" s="4"/>
      <c r="F25" s="4"/>
      <c r="G25" s="4"/>
    </row>
    <row r="26" spans="1:7" ht="63" customHeight="1">
      <c r="A26" s="25" t="s">
        <v>31</v>
      </c>
      <c r="B26" s="25"/>
      <c r="C26" s="25"/>
      <c r="D26" s="25"/>
      <c r="E26" s="25"/>
      <c r="F26" s="25"/>
      <c r="G26" s="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 t="s">
        <v>32</v>
      </c>
      <c r="B28" s="4"/>
      <c r="C28" s="4"/>
      <c r="D28" s="4"/>
      <c r="E28" s="4"/>
      <c r="F28" s="4"/>
      <c r="G28" s="4"/>
    </row>
    <row r="29" spans="1:7">
      <c r="A29" s="4"/>
      <c r="B29" s="4"/>
      <c r="C29" s="4" t="s">
        <v>33</v>
      </c>
      <c r="D29" s="4" t="s">
        <v>34</v>
      </c>
      <c r="E29" s="4" t="s">
        <v>35</v>
      </c>
      <c r="F29" s="4"/>
      <c r="G29" s="4"/>
    </row>
    <row r="30" spans="1:7">
      <c r="A30" s="4"/>
      <c r="B30" s="4"/>
      <c r="C30" s="11">
        <f>G20</f>
        <v>5.4749999999999996</v>
      </c>
      <c r="D30" s="11">
        <f>F24</f>
        <v>0.28125</v>
      </c>
      <c r="E30" s="11">
        <f>C30+D30</f>
        <v>5.7562499999999996</v>
      </c>
      <c r="F30" s="4"/>
      <c r="G30" s="4"/>
    </row>
    <row r="31" spans="1:7">
      <c r="A31" s="4"/>
      <c r="B31" s="4"/>
      <c r="C31" s="4"/>
      <c r="D31" s="4"/>
      <c r="E31" s="4"/>
      <c r="F31" s="4"/>
      <c r="G31" s="4"/>
    </row>
    <row r="32" spans="1:7">
      <c r="A32" s="12" t="s">
        <v>36</v>
      </c>
      <c r="B32" s="4"/>
      <c r="C32" s="4"/>
      <c r="D32" s="4"/>
      <c r="E32" s="4"/>
      <c r="F32" s="4"/>
      <c r="G32" s="4"/>
    </row>
    <row r="33" spans="1:7">
      <c r="A33" s="4"/>
      <c r="B33" s="4"/>
      <c r="C33" s="13" t="s">
        <v>37</v>
      </c>
      <c r="D33" s="13" t="s">
        <v>38</v>
      </c>
      <c r="E33" s="4" t="s">
        <v>39</v>
      </c>
      <c r="F33" s="4" t="s">
        <v>40</v>
      </c>
      <c r="G33" s="4"/>
    </row>
    <row r="34" spans="1:7">
      <c r="A34" s="4"/>
      <c r="B34" s="4"/>
      <c r="C34" s="4">
        <f>F14</f>
        <v>4041</v>
      </c>
      <c r="D34" s="36">
        <f>E30</f>
        <v>5.7562499999999996</v>
      </c>
      <c r="E34" s="6">
        <v>20</v>
      </c>
      <c r="F34" s="36">
        <f>((C34+D34)/E34)</f>
        <v>202.33781249999998</v>
      </c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12" t="s">
        <v>41</v>
      </c>
      <c r="B36" s="4"/>
      <c r="C36" s="13" t="s">
        <v>37</v>
      </c>
      <c r="D36" s="13" t="s">
        <v>38</v>
      </c>
      <c r="E36" s="13" t="s">
        <v>42</v>
      </c>
      <c r="F36" s="13" t="s">
        <v>43</v>
      </c>
      <c r="G36" s="4"/>
    </row>
    <row r="37" spans="1:7" ht="15.75">
      <c r="A37" s="4"/>
      <c r="B37" s="4"/>
      <c r="C37" s="4">
        <f>F14</f>
        <v>4041</v>
      </c>
      <c r="D37" s="36">
        <f>E30</f>
        <v>5.7562499999999996</v>
      </c>
      <c r="E37" s="36">
        <f>F34</f>
        <v>202.33781249999998</v>
      </c>
      <c r="F37" s="37">
        <f>C37+D37+E37</f>
        <v>4249.0940625000003</v>
      </c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 t="s">
        <v>44</v>
      </c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 t="s">
        <v>45</v>
      </c>
      <c r="C41" s="4">
        <v>864</v>
      </c>
      <c r="D41" s="4"/>
      <c r="E41" s="4"/>
      <c r="F41" s="4"/>
      <c r="G41" s="4"/>
    </row>
    <row r="42" spans="1:7">
      <c r="A42" s="4"/>
      <c r="B42" s="4" t="s">
        <v>46</v>
      </c>
      <c r="C42" s="6">
        <v>17</v>
      </c>
      <c r="D42" s="4">
        <v>100</v>
      </c>
      <c r="E42" s="4"/>
      <c r="F42" s="4"/>
      <c r="G42" s="4"/>
    </row>
    <row r="43" spans="1:7">
      <c r="A43" s="4"/>
      <c r="B43" s="4" t="s">
        <v>47</v>
      </c>
      <c r="C43" s="6">
        <v>29.28</v>
      </c>
      <c r="D43" s="4"/>
      <c r="E43" s="4"/>
      <c r="F43" s="4"/>
      <c r="G43" s="4"/>
    </row>
    <row r="44" spans="1:7" ht="30">
      <c r="A44" s="4"/>
      <c r="B44" s="14" t="s">
        <v>48</v>
      </c>
      <c r="C44" s="36">
        <f>C42/D42*C41*C43</f>
        <v>4300.6464000000005</v>
      </c>
      <c r="D44" s="4" t="s">
        <v>24</v>
      </c>
      <c r="E44" s="4"/>
      <c r="F44" s="4"/>
      <c r="G44" s="4"/>
    </row>
    <row r="45" spans="1:7">
      <c r="A45" s="4"/>
      <c r="B45" s="4" t="s">
        <v>49</v>
      </c>
      <c r="C45" s="6">
        <v>2.2000000000000002</v>
      </c>
      <c r="D45" s="4"/>
      <c r="E45" s="4"/>
      <c r="F45" s="4"/>
      <c r="G45" s="4"/>
    </row>
    <row r="46" spans="1:7">
      <c r="A46" s="4"/>
      <c r="B46" s="4" t="s">
        <v>50</v>
      </c>
      <c r="C46" s="6">
        <v>200</v>
      </c>
      <c r="D46" s="4"/>
      <c r="E46" s="4"/>
      <c r="F46" s="4"/>
      <c r="G46" s="4"/>
    </row>
    <row r="47" spans="1:7" ht="30">
      <c r="A47" s="4"/>
      <c r="B47" s="14" t="s">
        <v>51</v>
      </c>
      <c r="C47" s="4">
        <f>(C45/D42)*(C42/D42)*C41*C46</f>
        <v>646.27200000000005</v>
      </c>
      <c r="D47" s="4" t="s">
        <v>24</v>
      </c>
      <c r="E47" s="4"/>
      <c r="F47" s="4"/>
      <c r="G47" s="4"/>
    </row>
    <row r="48" spans="1:7" ht="26.1" customHeight="1">
      <c r="A48" s="25" t="s">
        <v>52</v>
      </c>
      <c r="B48" s="25"/>
      <c r="C48" s="25"/>
      <c r="D48" s="25"/>
      <c r="E48" s="25"/>
      <c r="F48" s="4"/>
      <c r="G48" s="4"/>
    </row>
    <row r="49" spans="1:7">
      <c r="A49" s="4"/>
      <c r="B49" s="4"/>
      <c r="C49" s="4" t="s">
        <v>53</v>
      </c>
      <c r="D49" s="4" t="s">
        <v>54</v>
      </c>
      <c r="E49" s="4"/>
      <c r="F49" s="4"/>
      <c r="G49" s="4"/>
    </row>
    <row r="50" spans="1:7">
      <c r="A50" s="4"/>
      <c r="B50" s="4"/>
      <c r="C50" s="36">
        <f>C44</f>
        <v>4300.6464000000005</v>
      </c>
      <c r="D50" s="4">
        <f>C47</f>
        <v>646.27200000000005</v>
      </c>
      <c r="E50" s="4"/>
      <c r="F50" s="4"/>
      <c r="G50" s="4"/>
    </row>
    <row r="51" spans="1:7" ht="30">
      <c r="A51" s="4"/>
      <c r="B51" s="15" t="s">
        <v>55</v>
      </c>
      <c r="C51" s="37">
        <f>(C50+D50)/1000</f>
        <v>4.9469184000000004</v>
      </c>
      <c r="D51" s="4" t="s">
        <v>56</v>
      </c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29" t="s">
        <v>57</v>
      </c>
      <c r="B53" s="29"/>
      <c r="C53" s="29"/>
      <c r="D53" s="29"/>
      <c r="E53" s="29"/>
      <c r="F53" s="29"/>
      <c r="G53" s="29"/>
    </row>
    <row r="54" spans="1:7">
      <c r="A54" s="4"/>
      <c r="B54" s="4"/>
      <c r="C54" s="4"/>
      <c r="D54" s="4"/>
      <c r="E54" s="4"/>
      <c r="F54" s="4"/>
      <c r="G54" s="4"/>
    </row>
    <row r="55" spans="1:7">
      <c r="A55" s="30" t="s">
        <v>58</v>
      </c>
      <c r="B55" s="30"/>
      <c r="C55" s="30"/>
      <c r="D55" s="30"/>
      <c r="E55" s="30"/>
      <c r="F55" s="30"/>
      <c r="G55" s="30"/>
    </row>
    <row r="56" spans="1:7">
      <c r="A56" s="4"/>
      <c r="B56" s="4"/>
      <c r="C56" s="4"/>
      <c r="D56" s="4"/>
      <c r="E56" s="4"/>
      <c r="F56" s="4"/>
      <c r="G56" s="4"/>
    </row>
    <row r="57" spans="1:7" ht="39">
      <c r="A57" s="4"/>
      <c r="B57" s="16" t="s">
        <v>59</v>
      </c>
      <c r="C57" s="6">
        <f>D8</f>
        <v>5</v>
      </c>
      <c r="D57" s="4">
        <v>12</v>
      </c>
      <c r="E57" s="4"/>
      <c r="F57" s="4"/>
      <c r="G57" s="4"/>
    </row>
    <row r="58" spans="1:7">
      <c r="A58" s="4"/>
      <c r="B58" s="4" t="s">
        <v>60</v>
      </c>
      <c r="C58" s="6">
        <v>351.69</v>
      </c>
      <c r="D58" s="4" t="s">
        <v>24</v>
      </c>
      <c r="E58" s="4"/>
      <c r="F58" s="4"/>
      <c r="G58" s="4"/>
    </row>
    <row r="59" spans="1:7" ht="15.75">
      <c r="A59" s="4"/>
      <c r="B59" s="13" t="s">
        <v>61</v>
      </c>
      <c r="C59" s="37">
        <f>(C57*D57*C58)/1000</f>
        <v>21.101400000000002</v>
      </c>
      <c r="D59" s="4" t="s">
        <v>40</v>
      </c>
      <c r="E59" s="4"/>
      <c r="F59" s="4"/>
      <c r="G59" s="4"/>
    </row>
    <row r="60" spans="1:7">
      <c r="A60" s="4"/>
      <c r="B60" s="4"/>
      <c r="C60" s="4"/>
      <c r="D60" s="4"/>
      <c r="E60" s="4"/>
      <c r="F60" s="4"/>
      <c r="G60" s="4"/>
    </row>
    <row r="61" spans="1:7">
      <c r="A61" s="30" t="s">
        <v>62</v>
      </c>
      <c r="B61" s="30"/>
      <c r="C61" s="30"/>
      <c r="D61" s="30"/>
      <c r="E61" s="30"/>
      <c r="F61" s="30"/>
      <c r="G61" s="30"/>
    </row>
    <row r="62" spans="1:7">
      <c r="A62" s="4"/>
      <c r="B62" s="4"/>
      <c r="C62" s="4"/>
      <c r="D62" s="4"/>
      <c r="E62" s="4"/>
      <c r="F62" s="4"/>
      <c r="G62" s="4"/>
    </row>
    <row r="63" spans="1:7">
      <c r="A63" s="5" t="s">
        <v>63</v>
      </c>
      <c r="B63" s="4"/>
      <c r="C63" s="4"/>
      <c r="D63" s="6">
        <v>128.97</v>
      </c>
      <c r="E63" s="4"/>
      <c r="F63" s="4"/>
      <c r="G63" s="4"/>
    </row>
    <row r="64" spans="1:7">
      <c r="A64" s="5" t="s">
        <v>64</v>
      </c>
      <c r="B64" s="4"/>
      <c r="C64" s="4"/>
      <c r="D64" s="6">
        <v>109.79</v>
      </c>
      <c r="E64" s="4"/>
      <c r="F64" s="4"/>
      <c r="G64" s="4"/>
    </row>
    <row r="65" spans="1:7">
      <c r="A65" s="5" t="s">
        <v>65</v>
      </c>
      <c r="B65" s="4"/>
      <c r="C65" s="4"/>
      <c r="D65" s="6">
        <v>134.5</v>
      </c>
      <c r="E65" s="4"/>
      <c r="F65" s="4"/>
      <c r="G65" s="4"/>
    </row>
    <row r="66" spans="1:7" ht="45">
      <c r="A66" s="5"/>
      <c r="B66" s="4"/>
      <c r="C66" s="4"/>
      <c r="D66" s="8" t="s">
        <v>66</v>
      </c>
      <c r="E66" s="4"/>
      <c r="F66" s="4"/>
      <c r="G66" s="4"/>
    </row>
    <row r="67" spans="1:7">
      <c r="A67" s="4" t="s">
        <v>67</v>
      </c>
      <c r="B67" s="4"/>
      <c r="C67" s="6">
        <v>2</v>
      </c>
      <c r="D67" s="6">
        <v>48</v>
      </c>
      <c r="E67" s="4"/>
      <c r="F67" s="4"/>
      <c r="G67" s="4"/>
    </row>
    <row r="68" spans="1:7">
      <c r="A68" s="4" t="s">
        <v>68</v>
      </c>
      <c r="B68" s="4"/>
      <c r="C68" s="6">
        <v>1</v>
      </c>
      <c r="D68" s="6">
        <v>84</v>
      </c>
      <c r="E68" s="4"/>
      <c r="F68" s="4"/>
      <c r="G68" s="4"/>
    </row>
    <row r="69" spans="1:7">
      <c r="A69" s="4" t="s">
        <v>69</v>
      </c>
      <c r="B69" s="4"/>
      <c r="C69" s="6">
        <v>1</v>
      </c>
      <c r="D69" s="6">
        <v>36</v>
      </c>
      <c r="E69" s="4"/>
      <c r="F69" s="4"/>
      <c r="G69" s="4"/>
    </row>
    <row r="70" spans="1:7">
      <c r="A70" s="4"/>
      <c r="B70" s="4"/>
      <c r="C70" s="12" t="s">
        <v>70</v>
      </c>
      <c r="D70" s="38">
        <f>D63*C67*D67+D64*C68*D68+D65*C69*D69</f>
        <v>26445.48</v>
      </c>
      <c r="E70" s="4"/>
      <c r="F70" s="4"/>
      <c r="G70" s="4"/>
    </row>
    <row r="71" spans="1:7">
      <c r="A71" s="4"/>
      <c r="B71" s="4"/>
      <c r="C71" s="4"/>
      <c r="D71" s="13"/>
      <c r="E71" s="4"/>
      <c r="F71" s="4"/>
      <c r="G71" s="4"/>
    </row>
    <row r="72" spans="1:7" ht="60">
      <c r="A72" s="4"/>
      <c r="B72" s="4"/>
      <c r="C72" s="17" t="s">
        <v>71</v>
      </c>
      <c r="D72" s="4">
        <v>30.4</v>
      </c>
      <c r="E72" s="4"/>
      <c r="F72" s="4"/>
      <c r="G72" s="4"/>
    </row>
    <row r="73" spans="1:7" ht="29.1" customHeight="1">
      <c r="A73" s="24" t="s">
        <v>72</v>
      </c>
      <c r="B73" s="24"/>
      <c r="C73" s="38">
        <f>D70*D72/100</f>
        <v>8039.4259199999997</v>
      </c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 ht="24.95" customHeight="1">
      <c r="A75" s="25" t="s">
        <v>73</v>
      </c>
      <c r="B75" s="25"/>
      <c r="C75" s="38">
        <f>(D70+C73)/1000</f>
        <v>34.484905919999996</v>
      </c>
      <c r="D75" s="4" t="s">
        <v>27</v>
      </c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 ht="21" customHeight="1">
      <c r="A77" s="24" t="s">
        <v>74</v>
      </c>
      <c r="B77" s="24"/>
      <c r="C77" s="24"/>
      <c r="D77" s="24"/>
      <c r="E77" s="24"/>
      <c r="F77" s="4"/>
      <c r="G77" s="4"/>
    </row>
    <row r="78" spans="1:7" ht="24" customHeight="1">
      <c r="A78" s="24" t="s">
        <v>75</v>
      </c>
      <c r="B78" s="24"/>
      <c r="C78" s="6"/>
      <c r="D78" s="6">
        <v>17.75</v>
      </c>
      <c r="E78" s="4"/>
      <c r="F78" s="4"/>
      <c r="G78" s="4"/>
    </row>
    <row r="79" spans="1:7">
      <c r="A79" s="4"/>
      <c r="B79" s="12" t="s">
        <v>76</v>
      </c>
      <c r="C79" s="6">
        <v>12</v>
      </c>
      <c r="D79" s="38">
        <f>D78*C79</f>
        <v>213</v>
      </c>
      <c r="E79" s="4" t="s">
        <v>27</v>
      </c>
      <c r="F79" s="4"/>
      <c r="G79" s="4"/>
    </row>
    <row r="80" spans="1:7">
      <c r="A80" s="4"/>
      <c r="B80" s="4"/>
      <c r="C80" s="4"/>
      <c r="D80" s="4"/>
      <c r="E80" s="4"/>
      <c r="F80" s="4"/>
      <c r="G80" s="4"/>
    </row>
    <row r="81" spans="1:7">
      <c r="A81" s="28" t="s">
        <v>77</v>
      </c>
      <c r="B81" s="28"/>
      <c r="C81" s="6">
        <v>3125</v>
      </c>
      <c r="D81" s="4"/>
      <c r="E81" s="4"/>
      <c r="F81" s="4"/>
      <c r="G81" s="4"/>
    </row>
    <row r="82" spans="1:7">
      <c r="A82" s="28" t="s">
        <v>78</v>
      </c>
      <c r="B82" s="28"/>
      <c r="C82" s="6">
        <v>1500</v>
      </c>
      <c r="D82" s="4"/>
      <c r="E82" s="4"/>
      <c r="F82" s="4"/>
      <c r="G82" s="4"/>
    </row>
    <row r="83" spans="1:7" ht="24" customHeight="1">
      <c r="A83" s="25" t="s">
        <v>79</v>
      </c>
      <c r="B83" s="25"/>
      <c r="C83" s="13">
        <f>C82/C81</f>
        <v>0.48</v>
      </c>
      <c r="D83" s="4" t="s">
        <v>80</v>
      </c>
      <c r="E83" s="4"/>
      <c r="F83" s="4"/>
      <c r="G83" s="4"/>
    </row>
    <row r="84" spans="1:7">
      <c r="A84" s="4"/>
      <c r="B84" s="4"/>
      <c r="C84" s="4"/>
      <c r="D84" s="4"/>
      <c r="E84" s="4"/>
      <c r="F84" s="4"/>
      <c r="G84" s="4"/>
    </row>
    <row r="85" spans="1:7">
      <c r="A85" s="26" t="s">
        <v>81</v>
      </c>
      <c r="B85" s="26"/>
      <c r="C85" s="13">
        <f>D79*C83</f>
        <v>102.24</v>
      </c>
      <c r="D85" s="4" t="s">
        <v>27</v>
      </c>
      <c r="E85" s="4"/>
      <c r="F85" s="4"/>
      <c r="G85" s="4"/>
    </row>
    <row r="86" spans="1:7">
      <c r="A86" s="18"/>
      <c r="B86" s="19"/>
      <c r="C86" s="13"/>
      <c r="D86" s="4"/>
      <c r="E86" s="4"/>
      <c r="F86" s="4"/>
      <c r="G86" s="4"/>
    </row>
    <row r="87" spans="1:7">
      <c r="A87" s="4" t="s">
        <v>82</v>
      </c>
      <c r="B87" s="4"/>
      <c r="C87" s="38">
        <f>C51+C59+C75+C85</f>
        <v>162.77322432</v>
      </c>
      <c r="D87" s="4"/>
      <c r="E87" s="4"/>
      <c r="F87" s="4"/>
      <c r="G87" s="4"/>
    </row>
    <row r="88" spans="1:7">
      <c r="A88" s="4"/>
      <c r="B88" s="13" t="s">
        <v>83</v>
      </c>
      <c r="C88" s="4"/>
      <c r="D88" s="4"/>
      <c r="E88" s="4"/>
      <c r="F88" s="4"/>
      <c r="G88" s="4"/>
    </row>
    <row r="89" spans="1:7" ht="26.1" customHeight="1">
      <c r="A89" s="27" t="s">
        <v>84</v>
      </c>
      <c r="B89" s="27"/>
      <c r="C89" s="27"/>
      <c r="D89" s="27"/>
      <c r="E89" s="27"/>
      <c r="F89" s="4"/>
      <c r="G89" s="4"/>
    </row>
    <row r="90" spans="1:7" ht="41.1" customHeight="1">
      <c r="A90" s="25" t="s">
        <v>85</v>
      </c>
      <c r="B90" s="25"/>
      <c r="C90" s="25"/>
      <c r="D90" s="25"/>
      <c r="E90" s="6"/>
      <c r="F90" s="4"/>
      <c r="G90" s="4"/>
    </row>
    <row r="91" spans="1:7" ht="50.1" customHeight="1">
      <c r="A91" s="25" t="s">
        <v>86</v>
      </c>
      <c r="B91" s="25"/>
      <c r="C91" s="25"/>
      <c r="D91" s="25"/>
      <c r="E91" s="6"/>
      <c r="F91" s="4"/>
      <c r="G91" s="4"/>
    </row>
    <row r="92" spans="1:7" ht="26.1" customHeight="1">
      <c r="A92" s="24" t="s">
        <v>87</v>
      </c>
      <c r="B92" s="24"/>
      <c r="C92" s="24"/>
      <c r="D92" s="24"/>
      <c r="E92" s="4"/>
      <c r="F92" s="4"/>
      <c r="G92" s="4"/>
    </row>
    <row r="93" spans="1:7" ht="38.25">
      <c r="A93" s="4"/>
      <c r="B93" s="20" t="s">
        <v>88</v>
      </c>
      <c r="C93" s="19">
        <v>105</v>
      </c>
      <c r="D93" s="4"/>
      <c r="E93" s="4"/>
      <c r="F93" s="4"/>
      <c r="G93" s="4"/>
    </row>
    <row r="94" spans="1:7" ht="25.5">
      <c r="A94" s="4"/>
      <c r="B94" s="20" t="s">
        <v>89</v>
      </c>
      <c r="C94" s="19">
        <v>115</v>
      </c>
      <c r="D94" s="4"/>
      <c r="E94" s="4"/>
      <c r="F94" s="4"/>
      <c r="G94" s="4"/>
    </row>
    <row r="95" spans="1:7">
      <c r="A95" s="4"/>
      <c r="B95" s="21" t="s">
        <v>90</v>
      </c>
      <c r="C95" s="19">
        <v>3.7</v>
      </c>
      <c r="D95" s="4"/>
      <c r="E95" s="4"/>
      <c r="F95" s="4"/>
      <c r="G95" s="4"/>
    </row>
    <row r="96" spans="1:7" ht="25.5">
      <c r="A96" s="4"/>
      <c r="B96" s="20" t="s">
        <v>91</v>
      </c>
      <c r="C96" s="19">
        <f>D8</f>
        <v>5</v>
      </c>
      <c r="D96" s="4"/>
      <c r="E96" s="4"/>
      <c r="F96" s="4"/>
      <c r="G96" s="4"/>
    </row>
    <row r="97" spans="1:7">
      <c r="A97" s="4"/>
      <c r="B97" s="22" t="s">
        <v>92</v>
      </c>
      <c r="C97" s="19">
        <v>12</v>
      </c>
      <c r="D97" s="4"/>
      <c r="E97" s="4"/>
      <c r="F97" s="4"/>
      <c r="G97" s="4"/>
    </row>
    <row r="98" spans="1:7">
      <c r="A98" s="4"/>
      <c r="B98" s="4"/>
      <c r="C98" s="4"/>
      <c r="D98" s="4"/>
      <c r="E98" s="4"/>
      <c r="F98" s="4"/>
      <c r="G98" s="4"/>
    </row>
    <row r="99" spans="1:7">
      <c r="A99" s="4"/>
      <c r="B99" s="4" t="s">
        <v>93</v>
      </c>
      <c r="C99" s="36">
        <f>(C93*C94*C97*(C95/100)*C96)/1000</f>
        <v>26.806500000000007</v>
      </c>
      <c r="D99" s="4" t="s">
        <v>94</v>
      </c>
      <c r="E99" s="4"/>
      <c r="F99" s="4"/>
      <c r="G99" s="4"/>
    </row>
    <row r="100" spans="1:7">
      <c r="A100" s="4"/>
      <c r="B100" s="4"/>
      <c r="C100" s="36"/>
      <c r="D100" s="4"/>
      <c r="E100" s="4"/>
      <c r="F100" s="4"/>
      <c r="G100" s="4"/>
    </row>
    <row r="101" spans="1:7" ht="30">
      <c r="A101" s="4"/>
      <c r="B101" s="15" t="s">
        <v>95</v>
      </c>
      <c r="C101" s="36"/>
      <c r="D101" s="4"/>
      <c r="E101" s="4"/>
      <c r="F101" s="4"/>
      <c r="G101" s="4"/>
    </row>
    <row r="102" spans="1:7">
      <c r="A102" s="4"/>
      <c r="B102" s="4" t="s">
        <v>96</v>
      </c>
      <c r="C102" s="36">
        <f>C99</f>
        <v>26.806500000000007</v>
      </c>
      <c r="D102" s="4" t="s">
        <v>94</v>
      </c>
      <c r="E102" s="4"/>
      <c r="F102" s="4"/>
      <c r="G102" s="4"/>
    </row>
    <row r="103" spans="1:7">
      <c r="A103" s="4"/>
      <c r="B103" s="4" t="s">
        <v>97</v>
      </c>
      <c r="C103" s="35">
        <v>2.2538</v>
      </c>
      <c r="D103" s="4" t="s">
        <v>98</v>
      </c>
      <c r="E103" s="4"/>
      <c r="F103" s="4"/>
      <c r="G103" s="4"/>
    </row>
    <row r="104" spans="1:7">
      <c r="A104" s="4"/>
      <c r="B104" s="4" t="s">
        <v>99</v>
      </c>
      <c r="C104" s="38">
        <f>C102*C103</f>
        <v>60.416489700000014</v>
      </c>
      <c r="D104" s="4" t="s">
        <v>27</v>
      </c>
      <c r="E104" s="4"/>
      <c r="F104" s="4"/>
      <c r="G104" s="4"/>
    </row>
    <row r="105" spans="1:7">
      <c r="A105" s="4"/>
      <c r="B105" s="4"/>
      <c r="C105" s="4"/>
      <c r="D105" s="4"/>
      <c r="E105" s="4"/>
      <c r="F105" s="4"/>
      <c r="G105" s="4"/>
    </row>
    <row r="106" spans="1:7">
      <c r="A106" s="4"/>
      <c r="B106" s="4"/>
      <c r="C106" s="4"/>
      <c r="D106" s="4"/>
      <c r="E106" s="4"/>
      <c r="F106" s="4"/>
      <c r="G106" s="4"/>
    </row>
    <row r="107" spans="1:7" ht="18.75">
      <c r="A107" s="4"/>
      <c r="B107" s="23" t="s">
        <v>100</v>
      </c>
      <c r="C107" s="4"/>
      <c r="D107" s="4"/>
      <c r="E107" s="4"/>
      <c r="F107" s="4"/>
      <c r="G107" s="4"/>
    </row>
    <row r="108" spans="1:7">
      <c r="A108" s="4"/>
      <c r="B108" s="4"/>
      <c r="C108" s="4"/>
      <c r="D108" s="4"/>
      <c r="E108" s="4"/>
      <c r="F108" s="4"/>
      <c r="G108" s="4"/>
    </row>
    <row r="109" spans="1:7">
      <c r="A109" s="4"/>
      <c r="B109" s="4" t="s">
        <v>101</v>
      </c>
      <c r="C109" s="38">
        <f>C104+C87</f>
        <v>223.18971402</v>
      </c>
      <c r="D109" s="4" t="s">
        <v>40</v>
      </c>
      <c r="E109" s="4"/>
      <c r="F109" s="4"/>
      <c r="G109" s="4"/>
    </row>
    <row r="111" spans="1:7">
      <c r="B111" s="1" t="s">
        <v>102</v>
      </c>
      <c r="E111" s="1" t="s">
        <v>103</v>
      </c>
    </row>
  </sheetData>
  <mergeCells count="26">
    <mergeCell ref="E1:F1"/>
    <mergeCell ref="E2:F2"/>
    <mergeCell ref="A3:G3"/>
    <mergeCell ref="A4:G4"/>
    <mergeCell ref="A5:G5"/>
    <mergeCell ref="A6:B6"/>
    <mergeCell ref="A16:B16"/>
    <mergeCell ref="A17:F17"/>
    <mergeCell ref="A22:F22"/>
    <mergeCell ref="A26:F26"/>
    <mergeCell ref="A48:E48"/>
    <mergeCell ref="A53:G53"/>
    <mergeCell ref="A55:G55"/>
    <mergeCell ref="A61:G61"/>
    <mergeCell ref="A73:B73"/>
    <mergeCell ref="A75:B75"/>
    <mergeCell ref="A77:E77"/>
    <mergeCell ref="A78:B78"/>
    <mergeCell ref="A81:B81"/>
    <mergeCell ref="A82:B82"/>
    <mergeCell ref="A92:D92"/>
    <mergeCell ref="A83:B83"/>
    <mergeCell ref="A85:B85"/>
    <mergeCell ref="A89:E89"/>
    <mergeCell ref="A90:D90"/>
    <mergeCell ref="A91:D91"/>
  </mergeCells>
  <pageMargins left="0.69930555555555496" right="0.69930555555555496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Поплыко Сергей Алексеевич</dc:creator>
  <dc:description/>
  <cp:lastModifiedBy>PTO-Kurlinova</cp:lastModifiedBy>
  <cp:revision>3</cp:revision>
  <dcterms:created xsi:type="dcterms:W3CDTF">2018-02-15T17:31:00Z</dcterms:created>
  <dcterms:modified xsi:type="dcterms:W3CDTF">2019-02-22T07:24:58Z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1049-10.1.0.5672</vt:lpwstr>
  </property>
</Properties>
</file>