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230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'1.Смета.или.Акт'!$A$1:$K$132</definedName>
    <definedName name="_xlnm.Print_Area" localSheetId="0">'2.КС3'!$A$1:$F$48</definedName>
  </definedNames>
  <calcPr calcId="145621"/>
</workbook>
</file>

<file path=xl/calcChain.xml><?xml version="1.0" encoding="utf-8"?>
<calcChain xmlns="http://schemas.openxmlformats.org/spreadsheetml/2006/main">
  <c r="BZ44" i="8" l="1"/>
  <c r="BY44" i="8"/>
  <c r="BZ41" i="8"/>
  <c r="BY41" i="8"/>
  <c r="F36" i="8"/>
  <c r="E36" i="8"/>
  <c r="E37" i="8" s="1"/>
  <c r="D36" i="8"/>
  <c r="D37" i="8" s="1"/>
  <c r="BT24" i="8"/>
  <c r="BW14" i="8"/>
  <c r="BS12" i="8"/>
  <c r="BS11" i="8"/>
  <c r="BR10" i="8"/>
  <c r="BR9" i="8"/>
  <c r="BR8" i="8"/>
  <c r="BR7" i="8"/>
  <c r="BZ128" i="6"/>
  <c r="BY128" i="6"/>
  <c r="BZ125" i="6"/>
  <c r="BY125" i="6"/>
  <c r="BZ119" i="6"/>
  <c r="BY119" i="6"/>
  <c r="BZ116" i="6"/>
  <c r="BY116" i="6"/>
  <c r="FV93" i="6"/>
  <c r="FU93" i="6"/>
  <c r="FT93" i="6"/>
  <c r="FS93" i="6"/>
  <c r="FP93" i="6"/>
  <c r="H107" i="6" s="1"/>
  <c r="FH93" i="6"/>
  <c r="FG93" i="6"/>
  <c r="FF93" i="6"/>
  <c r="FD93" i="6"/>
  <c r="FA93" i="6"/>
  <c r="BC41" i="1"/>
  <c r="ES41" i="1"/>
  <c r="AL41" i="1"/>
  <c r="I41" i="1"/>
  <c r="I40" i="1"/>
  <c r="DW41" i="1"/>
  <c r="G41" i="1"/>
  <c r="F41" i="1"/>
  <c r="BC39" i="1"/>
  <c r="ES39" i="1"/>
  <c r="AL39" i="1"/>
  <c r="I39" i="1"/>
  <c r="I38" i="1"/>
  <c r="DW39" i="1"/>
  <c r="G39" i="1"/>
  <c r="F39" i="1"/>
  <c r="BC37" i="1"/>
  <c r="ES37" i="1"/>
  <c r="AL37" i="1"/>
  <c r="I37" i="1"/>
  <c r="I36" i="1"/>
  <c r="DW37" i="1"/>
  <c r="G37" i="1"/>
  <c r="F37" i="1"/>
  <c r="BC35" i="1"/>
  <c r="ES35" i="1"/>
  <c r="AL35" i="1"/>
  <c r="I35" i="1"/>
  <c r="I34" i="1"/>
  <c r="DW35" i="1"/>
  <c r="G35" i="1"/>
  <c r="F35" i="1"/>
  <c r="EW33" i="1"/>
  <c r="AQ33" i="1"/>
  <c r="BA33" i="1"/>
  <c r="EV33" i="1"/>
  <c r="ER33" i="1" s="1"/>
  <c r="AO33" i="1"/>
  <c r="AK33" i="1" s="1"/>
  <c r="F75" i="6" s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F37" i="8" l="1"/>
  <c r="F38" i="8" s="1"/>
  <c r="D38" i="8"/>
  <c r="E38" i="8"/>
  <c r="ER31" i="1"/>
  <c r="AK31" i="1"/>
  <c r="F66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CV24" i="1"/>
  <c r="U24" i="1" s="1"/>
  <c r="CW24" i="1"/>
  <c r="V24" i="1" s="1"/>
  <c r="FR24" i="1"/>
  <c r="GL24" i="1"/>
  <c r="GN24" i="1"/>
  <c r="GO24" i="1"/>
  <c r="GV24" i="1"/>
  <c r="GX24" i="1" s="1"/>
  <c r="C25" i="1"/>
  <c r="D25" i="1"/>
  <c r="AC25" i="1"/>
  <c r="AE25" i="1"/>
  <c r="AD25" i="1" s="1"/>
  <c r="CR25" i="1" s="1"/>
  <c r="Q25" i="1" s="1"/>
  <c r="AF25" i="1"/>
  <c r="AG25" i="1"/>
  <c r="AH25" i="1"/>
  <c r="AI25" i="1"/>
  <c r="AJ25" i="1"/>
  <c r="CX25" i="1" s="1"/>
  <c r="W25" i="1" s="1"/>
  <c r="CQ25" i="1"/>
  <c r="P25" i="1" s="1"/>
  <c r="CS25" i="1"/>
  <c r="R25" i="1" s="1"/>
  <c r="CU25" i="1"/>
  <c r="T25" i="1" s="1"/>
  <c r="CW25" i="1"/>
  <c r="V25" i="1" s="1"/>
  <c r="FR25" i="1"/>
  <c r="GL25" i="1"/>
  <c r="GN25" i="1"/>
  <c r="GO25" i="1"/>
  <c r="GV25" i="1"/>
  <c r="GX25" i="1" s="1"/>
  <c r="C26" i="1"/>
  <c r="D26" i="1"/>
  <c r="AC26" i="1"/>
  <c r="AD26" i="1"/>
  <c r="CR26" i="1" s="1"/>
  <c r="Q26" i="1" s="1"/>
  <c r="AE26" i="1"/>
  <c r="AF26" i="1"/>
  <c r="CT26" i="1" s="1"/>
  <c r="S26" i="1" s="1"/>
  <c r="AG26" i="1"/>
  <c r="CU26" i="1" s="1"/>
  <c r="T26" i="1" s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W26" i="1"/>
  <c r="V26" i="1" s="1"/>
  <c r="FR26" i="1"/>
  <c r="GL26" i="1"/>
  <c r="GN26" i="1"/>
  <c r="GO26" i="1"/>
  <c r="GV26" i="1"/>
  <c r="GX26" i="1"/>
  <c r="C27" i="1"/>
  <c r="D27" i="1"/>
  <c r="AC27" i="1"/>
  <c r="AD27" i="1"/>
  <c r="CR27" i="1" s="1"/>
  <c r="Q27" i="1" s="1"/>
  <c r="AE27" i="1"/>
  <c r="AF27" i="1"/>
  <c r="AG27" i="1"/>
  <c r="CU27" i="1" s="1"/>
  <c r="T27" i="1" s="1"/>
  <c r="AH27" i="1"/>
  <c r="AI27" i="1"/>
  <c r="AJ27" i="1"/>
  <c r="CX27" i="1" s="1"/>
  <c r="W27" i="1" s="1"/>
  <c r="CQ27" i="1"/>
  <c r="P27" i="1" s="1"/>
  <c r="CS27" i="1"/>
  <c r="R27" i="1" s="1"/>
  <c r="GK27" i="1" s="1"/>
  <c r="CW27" i="1"/>
  <c r="V27" i="1" s="1"/>
  <c r="FR27" i="1"/>
  <c r="GL27" i="1"/>
  <c r="GN27" i="1"/>
  <c r="GO27" i="1"/>
  <c r="GV27" i="1"/>
  <c r="GX27" i="1"/>
  <c r="C28" i="1"/>
  <c r="D28" i="1"/>
  <c r="AC28" i="1"/>
  <c r="AB28" i="1" s="1"/>
  <c r="AD28" i="1"/>
  <c r="CR28" i="1" s="1"/>
  <c r="Q28" i="1" s="1"/>
  <c r="AE28" i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Q28" i="1"/>
  <c r="P28" i="1" s="1"/>
  <c r="CS28" i="1"/>
  <c r="R28" i="1" s="1"/>
  <c r="GK28" i="1" s="1"/>
  <c r="CW28" i="1"/>
  <c r="V28" i="1" s="1"/>
  <c r="CX28" i="1"/>
  <c r="W28" i="1" s="1"/>
  <c r="FR28" i="1"/>
  <c r="GL28" i="1"/>
  <c r="GN28" i="1"/>
  <c r="GP28" i="1"/>
  <c r="GV28" i="1"/>
  <c r="GX28" i="1"/>
  <c r="C29" i="1"/>
  <c r="D29" i="1"/>
  <c r="AC29" i="1"/>
  <c r="CQ29" i="1" s="1"/>
  <c r="P29" i="1" s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N29" i="1"/>
  <c r="GP29" i="1"/>
  <c r="GV29" i="1"/>
  <c r="GX29" i="1" s="1"/>
  <c r="C30" i="1"/>
  <c r="D30" i="1"/>
  <c r="AC30" i="1"/>
  <c r="AD30" i="1"/>
  <c r="CR30" i="1" s="1"/>
  <c r="Q30" i="1" s="1"/>
  <c r="AE30" i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X30" i="1" s="1"/>
  <c r="W30" i="1" s="1"/>
  <c r="CS30" i="1"/>
  <c r="R30" i="1" s="1"/>
  <c r="GK30" i="1" s="1"/>
  <c r="CW30" i="1"/>
  <c r="V30" i="1" s="1"/>
  <c r="FR30" i="1"/>
  <c r="GL30" i="1"/>
  <c r="GN30" i="1"/>
  <c r="GP30" i="1"/>
  <c r="GV30" i="1"/>
  <c r="GX30" i="1" s="1"/>
  <c r="C31" i="1"/>
  <c r="D31" i="1"/>
  <c r="AC31" i="1"/>
  <c r="AE31" i="1"/>
  <c r="AF31" i="1"/>
  <c r="AG31" i="1"/>
  <c r="GW70" i="6" s="1"/>
  <c r="AH31" i="1"/>
  <c r="AI31" i="1"/>
  <c r="CW31" i="1" s="1"/>
  <c r="V31" i="1" s="1"/>
  <c r="AJ31" i="1"/>
  <c r="CX31" i="1" s="1"/>
  <c r="W31" i="1" s="1"/>
  <c r="CU31" i="1"/>
  <c r="T31" i="1" s="1"/>
  <c r="FR31" i="1"/>
  <c r="GL31" i="1"/>
  <c r="GN31" i="1"/>
  <c r="GP31" i="1"/>
  <c r="GV31" i="1"/>
  <c r="GX31" i="1" s="1"/>
  <c r="C32" i="1"/>
  <c r="D32" i="1"/>
  <c r="P32" i="1"/>
  <c r="AC32" i="1"/>
  <c r="AE32" i="1"/>
  <c r="AD32" i="1" s="1"/>
  <c r="CR32" i="1" s="1"/>
  <c r="Q32" i="1" s="1"/>
  <c r="AF32" i="1"/>
  <c r="AG32" i="1"/>
  <c r="CU32" i="1" s="1"/>
  <c r="T32" i="1" s="1"/>
  <c r="AH32" i="1"/>
  <c r="CV32" i="1" s="1"/>
  <c r="U32" i="1" s="1"/>
  <c r="AI32" i="1"/>
  <c r="CW32" i="1" s="1"/>
  <c r="V32" i="1" s="1"/>
  <c r="AJ32" i="1"/>
  <c r="CX32" i="1" s="1"/>
  <c r="W32" i="1" s="1"/>
  <c r="CQ32" i="1"/>
  <c r="CT32" i="1"/>
  <c r="S32" i="1" s="1"/>
  <c r="FR32" i="1"/>
  <c r="GL32" i="1"/>
  <c r="GN32" i="1"/>
  <c r="GO32" i="1"/>
  <c r="GV32" i="1"/>
  <c r="GX32" i="1" s="1"/>
  <c r="C33" i="1"/>
  <c r="D33" i="1"/>
  <c r="AC33" i="1"/>
  <c r="CQ33" i="1" s="1"/>
  <c r="P33" i="1" s="1"/>
  <c r="AE33" i="1"/>
  <c r="AD33" i="1" s="1"/>
  <c r="CR33" i="1" s="1"/>
  <c r="Q33" i="1" s="1"/>
  <c r="AF33" i="1"/>
  <c r="AG33" i="1"/>
  <c r="AH33" i="1"/>
  <c r="AI33" i="1"/>
  <c r="AJ33" i="1"/>
  <c r="CX33" i="1" s="1"/>
  <c r="W33" i="1" s="1"/>
  <c r="CS33" i="1"/>
  <c r="R33" i="1" s="1"/>
  <c r="GK33" i="1" s="1"/>
  <c r="CU33" i="1"/>
  <c r="T33" i="1" s="1"/>
  <c r="CW33" i="1"/>
  <c r="V33" i="1" s="1"/>
  <c r="FR33" i="1"/>
  <c r="GL33" i="1"/>
  <c r="GN33" i="1"/>
  <c r="GO33" i="1"/>
  <c r="GV33" i="1"/>
  <c r="GX33" i="1"/>
  <c r="AC34" i="1"/>
  <c r="AE34" i="1"/>
  <c r="AD34" i="1" s="1"/>
  <c r="CR34" i="1" s="1"/>
  <c r="Q34" i="1" s="1"/>
  <c r="AF34" i="1"/>
  <c r="CT34" i="1" s="1"/>
  <c r="S34" i="1" s="1"/>
  <c r="AG34" i="1"/>
  <c r="AH34" i="1"/>
  <c r="AI34" i="1"/>
  <c r="CW34" i="1" s="1"/>
  <c r="V34" i="1" s="1"/>
  <c r="AJ34" i="1"/>
  <c r="CX34" i="1" s="1"/>
  <c r="W34" i="1" s="1"/>
  <c r="CQ34" i="1"/>
  <c r="P34" i="1" s="1"/>
  <c r="CU34" i="1"/>
  <c r="T34" i="1" s="1"/>
  <c r="CV34" i="1"/>
  <c r="U34" i="1" s="1"/>
  <c r="FR34" i="1"/>
  <c r="GL34" i="1"/>
  <c r="GO34" i="1"/>
  <c r="GP34" i="1"/>
  <c r="GV34" i="1"/>
  <c r="GX34" i="1"/>
  <c r="AC35" i="1"/>
  <c r="AE35" i="1"/>
  <c r="AD35" i="1" s="1"/>
  <c r="CR35" i="1" s="1"/>
  <c r="Q35" i="1" s="1"/>
  <c r="AF35" i="1"/>
  <c r="CT35" i="1" s="1"/>
  <c r="S35" i="1" s="1"/>
  <c r="AG35" i="1"/>
  <c r="CU35" i="1" s="1"/>
  <c r="T35" i="1" s="1"/>
  <c r="AH35" i="1"/>
  <c r="AI35" i="1"/>
  <c r="CW35" i="1" s="1"/>
  <c r="V35" i="1" s="1"/>
  <c r="AJ35" i="1"/>
  <c r="CX35" i="1" s="1"/>
  <c r="W35" i="1" s="1"/>
  <c r="CS35" i="1"/>
  <c r="R35" i="1" s="1"/>
  <c r="GK35" i="1" s="1"/>
  <c r="CV35" i="1"/>
  <c r="U35" i="1" s="1"/>
  <c r="FR35" i="1"/>
  <c r="GL35" i="1"/>
  <c r="GO35" i="1"/>
  <c r="GP35" i="1"/>
  <c r="GV35" i="1"/>
  <c r="GX35" i="1" s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AH36" i="1"/>
  <c r="CV36" i="1" s="1"/>
  <c r="U36" i="1" s="1"/>
  <c r="AI36" i="1"/>
  <c r="CW36" i="1" s="1"/>
  <c r="V36" i="1" s="1"/>
  <c r="AJ36" i="1"/>
  <c r="CX36" i="1" s="1"/>
  <c r="W36" i="1" s="1"/>
  <c r="CS36" i="1"/>
  <c r="R36" i="1" s="1"/>
  <c r="GK36" i="1" s="1"/>
  <c r="CU36" i="1"/>
  <c r="T36" i="1" s="1"/>
  <c r="FR36" i="1"/>
  <c r="GL36" i="1"/>
  <c r="GO36" i="1"/>
  <c r="GP36" i="1"/>
  <c r="GV36" i="1"/>
  <c r="GX36" i="1" s="1"/>
  <c r="AC37" i="1"/>
  <c r="AE37" i="1"/>
  <c r="AD37" i="1" s="1"/>
  <c r="CR37" i="1" s="1"/>
  <c r="Q37" i="1" s="1"/>
  <c r="AF37" i="1"/>
  <c r="CT37" i="1" s="1"/>
  <c r="S37" i="1" s="1"/>
  <c r="AG37" i="1"/>
  <c r="GW84" i="6" s="1"/>
  <c r="AH37" i="1"/>
  <c r="CV37" i="1" s="1"/>
  <c r="U37" i="1" s="1"/>
  <c r="AI37" i="1"/>
  <c r="AJ37" i="1"/>
  <c r="CX37" i="1" s="1"/>
  <c r="W37" i="1" s="1"/>
  <c r="CS37" i="1"/>
  <c r="R37" i="1" s="1"/>
  <c r="GK37" i="1" s="1"/>
  <c r="CU37" i="1"/>
  <c r="T37" i="1" s="1"/>
  <c r="CW37" i="1"/>
  <c r="V37" i="1" s="1"/>
  <c r="FR37" i="1"/>
  <c r="GL37" i="1"/>
  <c r="GO37" i="1"/>
  <c r="GP37" i="1"/>
  <c r="GV37" i="1"/>
  <c r="GX37" i="1"/>
  <c r="AC38" i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CV38" i="1" s="1"/>
  <c r="U38" i="1" s="1"/>
  <c r="AI38" i="1"/>
  <c r="AJ38" i="1"/>
  <c r="CX38" i="1" s="1"/>
  <c r="W38" i="1" s="1"/>
  <c r="CQ38" i="1"/>
  <c r="P38" i="1" s="1"/>
  <c r="CW38" i="1"/>
  <c r="V38" i="1" s="1"/>
  <c r="FR38" i="1"/>
  <c r="GL38" i="1"/>
  <c r="GO38" i="1"/>
  <c r="GP38" i="1"/>
  <c r="GV38" i="1"/>
  <c r="GX38" i="1"/>
  <c r="AC39" i="1"/>
  <c r="AE39" i="1"/>
  <c r="AD39" i="1" s="1"/>
  <c r="CR39" i="1" s="1"/>
  <c r="Q39" i="1" s="1"/>
  <c r="AF39" i="1"/>
  <c r="CT39" i="1" s="1"/>
  <c r="S39" i="1" s="1"/>
  <c r="AG39" i="1"/>
  <c r="GW87" i="6" s="1"/>
  <c r="AH39" i="1"/>
  <c r="AI39" i="1"/>
  <c r="CW39" i="1" s="1"/>
  <c r="V39" i="1" s="1"/>
  <c r="AJ39" i="1"/>
  <c r="CX39" i="1" s="1"/>
  <c r="W39" i="1" s="1"/>
  <c r="CV39" i="1"/>
  <c r="U39" i="1" s="1"/>
  <c r="FR39" i="1"/>
  <c r="GL39" i="1"/>
  <c r="GO39" i="1"/>
  <c r="GP39" i="1"/>
  <c r="GV39" i="1"/>
  <c r="GX39" i="1" s="1"/>
  <c r="R40" i="1"/>
  <c r="GK40" i="1" s="1"/>
  <c r="AC40" i="1"/>
  <c r="CQ40" i="1" s="1"/>
  <c r="P40" i="1" s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AI40" i="1"/>
  <c r="AJ40" i="1"/>
  <c r="CX40" i="1" s="1"/>
  <c r="W40" i="1" s="1"/>
  <c r="CS40" i="1"/>
  <c r="CV40" i="1"/>
  <c r="U40" i="1" s="1"/>
  <c r="CW40" i="1"/>
  <c r="V40" i="1" s="1"/>
  <c r="FR40" i="1"/>
  <c r="GL40" i="1"/>
  <c r="GO40" i="1"/>
  <c r="GP40" i="1"/>
  <c r="GV40" i="1"/>
  <c r="GX40" i="1" s="1"/>
  <c r="AC41" i="1"/>
  <c r="CQ41" i="1" s="1"/>
  <c r="P41" i="1" s="1"/>
  <c r="AE41" i="1"/>
  <c r="AD41" i="1" s="1"/>
  <c r="CR41" i="1" s="1"/>
  <c r="Q41" i="1" s="1"/>
  <c r="AF41" i="1"/>
  <c r="CT41" i="1" s="1"/>
  <c r="S41" i="1" s="1"/>
  <c r="AG41" i="1"/>
  <c r="GW90" i="6" s="1"/>
  <c r="AH41" i="1"/>
  <c r="CV41" i="1" s="1"/>
  <c r="U41" i="1" s="1"/>
  <c r="AI41" i="1"/>
  <c r="AJ41" i="1"/>
  <c r="CU41" i="1"/>
  <c r="T41" i="1" s="1"/>
  <c r="CW41" i="1"/>
  <c r="V41" i="1" s="1"/>
  <c r="FR41" i="1"/>
  <c r="GL41" i="1"/>
  <c r="GO41" i="1"/>
  <c r="GP41" i="1"/>
  <c r="GV41" i="1"/>
  <c r="GX41" i="1"/>
  <c r="B43" i="1"/>
  <c r="B22" i="1" s="1"/>
  <c r="C43" i="1"/>
  <c r="C22" i="1" s="1"/>
  <c r="D43" i="1"/>
  <c r="D22" i="1" s="1"/>
  <c r="F43" i="1"/>
  <c r="F22" i="1" s="1"/>
  <c r="G43" i="1"/>
  <c r="BX43" i="1"/>
  <c r="BX22" i="1" s="1"/>
  <c r="CK43" i="1"/>
  <c r="CL43" i="1"/>
  <c r="CL22" i="1" s="1"/>
  <c r="FP43" i="1"/>
  <c r="FP22" i="1" s="1"/>
  <c r="GC43" i="1"/>
  <c r="GD43" i="1"/>
  <c r="GD22" i="1" s="1"/>
  <c r="B72" i="1"/>
  <c r="B18" i="1" s="1"/>
  <c r="C72" i="1"/>
  <c r="C18" i="1" s="1"/>
  <c r="D72" i="1"/>
  <c r="D18" i="1" s="1"/>
  <c r="F72" i="1"/>
  <c r="F18" i="1" s="1"/>
  <c r="G72" i="1"/>
  <c r="G18" i="1" s="1"/>
  <c r="GW81" i="6" l="1"/>
  <c r="FI93" i="6" s="1"/>
  <c r="GX87" i="6"/>
  <c r="CS41" i="1"/>
  <c r="R41" i="1" s="1"/>
  <c r="GK41" i="1" s="1"/>
  <c r="CU39" i="1"/>
  <c r="T39" i="1" s="1"/>
  <c r="AB39" i="1"/>
  <c r="CS34" i="1"/>
  <c r="R34" i="1" s="1"/>
  <c r="GK34" i="1" s="1"/>
  <c r="CS32" i="1"/>
  <c r="R32" i="1" s="1"/>
  <c r="GK32" i="1" s="1"/>
  <c r="GX84" i="6"/>
  <c r="AO43" i="1"/>
  <c r="CX41" i="1"/>
  <c r="W41" i="1" s="1"/>
  <c r="GX90" i="6"/>
  <c r="CS39" i="1"/>
  <c r="R39" i="1" s="1"/>
  <c r="GK39" i="1" s="1"/>
  <c r="GX81" i="6"/>
  <c r="G22" i="1"/>
  <c r="AC93" i="6"/>
  <c r="CS38" i="1"/>
  <c r="R38" i="1" s="1"/>
  <c r="GK38" i="1" s="1"/>
  <c r="GX70" i="6"/>
  <c r="FJ93" i="6" s="1"/>
  <c r="CQ39" i="1"/>
  <c r="P39" i="1" s="1"/>
  <c r="CP41" i="1"/>
  <c r="O41" i="1" s="1"/>
  <c r="U90" i="6"/>
  <c r="T90" i="6"/>
  <c r="H90" i="6"/>
  <c r="AB41" i="1"/>
  <c r="T87" i="6"/>
  <c r="H87" i="6"/>
  <c r="CP39" i="1"/>
  <c r="O39" i="1" s="1"/>
  <c r="U87" i="6"/>
  <c r="AB37" i="1"/>
  <c r="T84" i="6"/>
  <c r="H84" i="6"/>
  <c r="CQ37" i="1"/>
  <c r="P37" i="1" s="1"/>
  <c r="CZ32" i="1"/>
  <c r="Y32" i="1" s="1"/>
  <c r="AB35" i="1"/>
  <c r="H81" i="6"/>
  <c r="T81" i="6"/>
  <c r="CQ35" i="1"/>
  <c r="P35" i="1" s="1"/>
  <c r="CY32" i="1"/>
  <c r="X32" i="1" s="1"/>
  <c r="CT33" i="1"/>
  <c r="S33" i="1" s="1"/>
  <c r="U76" i="6" s="1"/>
  <c r="T77" i="6"/>
  <c r="H78" i="6"/>
  <c r="H76" i="6"/>
  <c r="T78" i="6"/>
  <c r="H77" i="6"/>
  <c r="T76" i="6"/>
  <c r="CV33" i="1"/>
  <c r="U33" i="1" s="1"/>
  <c r="I79" i="6" s="1"/>
  <c r="H79" i="6"/>
  <c r="AB33" i="1"/>
  <c r="H75" i="6" s="1"/>
  <c r="CY30" i="1"/>
  <c r="X30" i="1" s="1"/>
  <c r="CT31" i="1"/>
  <c r="S31" i="1" s="1"/>
  <c r="U67" i="6" s="1"/>
  <c r="T67" i="6"/>
  <c r="T71" i="6"/>
  <c r="H67" i="6"/>
  <c r="T72" i="6"/>
  <c r="H71" i="6"/>
  <c r="H72" i="6"/>
  <c r="CV31" i="1"/>
  <c r="U31" i="1" s="1"/>
  <c r="I73" i="6" s="1"/>
  <c r="H73" i="6"/>
  <c r="CQ31" i="1"/>
  <c r="P31" i="1" s="1"/>
  <c r="U70" i="6" s="1"/>
  <c r="K70" i="6" s="1"/>
  <c r="H70" i="6"/>
  <c r="T70" i="6"/>
  <c r="AD31" i="1"/>
  <c r="T68" i="6" s="1"/>
  <c r="GM69" i="6"/>
  <c r="I69" i="6" s="1"/>
  <c r="H69" i="6"/>
  <c r="BY43" i="1"/>
  <c r="AP43" i="1" s="1"/>
  <c r="CS31" i="1"/>
  <c r="R31" i="1" s="1"/>
  <c r="CZ31" i="1" s="1"/>
  <c r="Y31" i="1" s="1"/>
  <c r="U72" i="6" s="1"/>
  <c r="K72" i="6" s="1"/>
  <c r="FQ43" i="1"/>
  <c r="FQ22" i="1" s="1"/>
  <c r="EB43" i="1"/>
  <c r="EB22" i="1" s="1"/>
  <c r="AI43" i="1"/>
  <c r="V43" i="1" s="1"/>
  <c r="CV29" i="1"/>
  <c r="U29" i="1" s="1"/>
  <c r="I64" i="6" s="1"/>
  <c r="H64" i="6"/>
  <c r="AD29" i="1"/>
  <c r="H60" i="6" s="1"/>
  <c r="H61" i="6"/>
  <c r="GM61" i="6"/>
  <c r="AJ43" i="1"/>
  <c r="AJ22" i="1" s="1"/>
  <c r="CT29" i="1"/>
  <c r="S29" i="1" s="1"/>
  <c r="U59" i="6" s="1"/>
  <c r="T59" i="6"/>
  <c r="T62" i="6"/>
  <c r="H59" i="6"/>
  <c r="T63" i="6"/>
  <c r="H62" i="6"/>
  <c r="H63" i="6"/>
  <c r="CS29" i="1"/>
  <c r="R29" i="1" s="1"/>
  <c r="T60" i="6"/>
  <c r="CV27" i="1"/>
  <c r="U27" i="1" s="1"/>
  <c r="I56" i="6" s="1"/>
  <c r="H56" i="6"/>
  <c r="DY43" i="1"/>
  <c r="DL43" i="1" s="1"/>
  <c r="DL93" i="6" s="1"/>
  <c r="CT27" i="1"/>
  <c r="S27" i="1" s="1"/>
  <c r="U53" i="6" s="1"/>
  <c r="T54" i="6"/>
  <c r="T55" i="6"/>
  <c r="H54" i="6"/>
  <c r="T53" i="6"/>
  <c r="H55" i="6"/>
  <c r="H53" i="6"/>
  <c r="FR43" i="1"/>
  <c r="FY43" i="1" s="1"/>
  <c r="FY22" i="1" s="1"/>
  <c r="CT25" i="1"/>
  <c r="S25" i="1" s="1"/>
  <c r="CY25" i="1" s="1"/>
  <c r="X25" i="1" s="1"/>
  <c r="U48" i="6" s="1"/>
  <c r="K48" i="6" s="1"/>
  <c r="T48" i="6"/>
  <c r="T49" i="6"/>
  <c r="H48" i="6"/>
  <c r="T47" i="6"/>
  <c r="H49" i="6"/>
  <c r="H47" i="6"/>
  <c r="CV25" i="1"/>
  <c r="U25" i="1" s="1"/>
  <c r="I50" i="6" s="1"/>
  <c r="H50" i="6"/>
  <c r="GB43" i="1"/>
  <c r="GB22" i="1" s="1"/>
  <c r="BZ43" i="1"/>
  <c r="CG43" i="1" s="1"/>
  <c r="CG22" i="1" s="1"/>
  <c r="CY40" i="1"/>
  <c r="X40" i="1" s="1"/>
  <c r="CZ40" i="1"/>
  <c r="Y40" i="1" s="1"/>
  <c r="CY38" i="1"/>
  <c r="X38" i="1" s="1"/>
  <c r="CZ38" i="1"/>
  <c r="Y38" i="1" s="1"/>
  <c r="CY36" i="1"/>
  <c r="X36" i="1" s="1"/>
  <c r="CZ36" i="1"/>
  <c r="Y36" i="1" s="1"/>
  <c r="CJ43" i="1"/>
  <c r="CY34" i="1"/>
  <c r="X34" i="1" s="1"/>
  <c r="CZ34" i="1"/>
  <c r="Y34" i="1" s="1"/>
  <c r="AH43" i="1"/>
  <c r="GK25" i="1"/>
  <c r="AG43" i="1"/>
  <c r="GC22" i="1"/>
  <c r="ET43" i="1"/>
  <c r="DX93" i="6" s="1"/>
  <c r="CQ30" i="1"/>
  <c r="P30" i="1" s="1"/>
  <c r="CP30" i="1" s="1"/>
  <c r="O30" i="1" s="1"/>
  <c r="AB30" i="1"/>
  <c r="EA43" i="1"/>
  <c r="AD43" i="1"/>
  <c r="GK24" i="1"/>
  <c r="AE43" i="1"/>
  <c r="CP32" i="1"/>
  <c r="O32" i="1" s="1"/>
  <c r="EU43" i="1"/>
  <c r="DY93" i="6" s="1"/>
  <c r="CK22" i="1"/>
  <c r="BB43" i="1"/>
  <c r="CY41" i="1"/>
  <c r="X41" i="1" s="1"/>
  <c r="CZ41" i="1"/>
  <c r="Y41" i="1" s="1"/>
  <c r="CY39" i="1"/>
  <c r="X39" i="1" s="1"/>
  <c r="CZ39" i="1"/>
  <c r="Y39" i="1" s="1"/>
  <c r="CY37" i="1"/>
  <c r="X37" i="1" s="1"/>
  <c r="CZ37" i="1"/>
  <c r="Y37" i="1" s="1"/>
  <c r="CY35" i="1"/>
  <c r="X35" i="1" s="1"/>
  <c r="CZ35" i="1"/>
  <c r="Y35" i="1" s="1"/>
  <c r="AB32" i="1"/>
  <c r="CZ30" i="1"/>
  <c r="Y30" i="1" s="1"/>
  <c r="AF43" i="1"/>
  <c r="EG43" i="1"/>
  <c r="DD93" i="6" s="1"/>
  <c r="CP40" i="1"/>
  <c r="O40" i="1" s="1"/>
  <c r="AB40" i="1"/>
  <c r="CP38" i="1"/>
  <c r="O38" i="1" s="1"/>
  <c r="AB38" i="1"/>
  <c r="CP36" i="1"/>
  <c r="O36" i="1" s="1"/>
  <c r="AB36" i="1"/>
  <c r="CP34" i="1"/>
  <c r="O34" i="1" s="1"/>
  <c r="AB34" i="1"/>
  <c r="CP28" i="1"/>
  <c r="O28" i="1" s="1"/>
  <c r="CP26" i="1"/>
  <c r="O26" i="1" s="1"/>
  <c r="CZ24" i="1"/>
  <c r="Y24" i="1" s="1"/>
  <c r="CY24" i="1"/>
  <c r="X24" i="1" s="1"/>
  <c r="BC43" i="1"/>
  <c r="CZ26" i="1"/>
  <c r="Y26" i="1" s="1"/>
  <c r="CY26" i="1"/>
  <c r="X26" i="1" s="1"/>
  <c r="CZ28" i="1"/>
  <c r="Y28" i="1" s="1"/>
  <c r="CY28" i="1"/>
  <c r="X28" i="1" s="1"/>
  <c r="AB24" i="1"/>
  <c r="AB27" i="1"/>
  <c r="H52" i="6" s="1"/>
  <c r="AB25" i="1"/>
  <c r="H46" i="6" s="1"/>
  <c r="CQ24" i="1"/>
  <c r="P24" i="1" s="1"/>
  <c r="AB26" i="1"/>
  <c r="I61" i="6" l="1"/>
  <c r="EY93" i="6"/>
  <c r="AO22" i="1"/>
  <c r="F47" i="1"/>
  <c r="AO72" i="1"/>
  <c r="CZ33" i="1"/>
  <c r="Y33" i="1" s="1"/>
  <c r="U78" i="6" s="1"/>
  <c r="K78" i="6" s="1"/>
  <c r="R92" i="6"/>
  <c r="HB90" i="6"/>
  <c r="GQ90" i="6"/>
  <c r="I90" i="6"/>
  <c r="GP90" i="6"/>
  <c r="GN90" i="6"/>
  <c r="GS90" i="6"/>
  <c r="GJ90" i="6"/>
  <c r="S92" i="6"/>
  <c r="J92" i="6" s="1"/>
  <c r="K90" i="6"/>
  <c r="GN41" i="1"/>
  <c r="CY33" i="1"/>
  <c r="X33" i="1" s="1"/>
  <c r="U77" i="6" s="1"/>
  <c r="K77" i="6" s="1"/>
  <c r="GN39" i="1"/>
  <c r="S89" i="6"/>
  <c r="J89" i="6" s="1"/>
  <c r="K87" i="6"/>
  <c r="CP33" i="1"/>
  <c r="O33" i="1" s="1"/>
  <c r="GP33" i="1" s="1"/>
  <c r="R89" i="6"/>
  <c r="HB87" i="6"/>
  <c r="GQ87" i="6"/>
  <c r="I87" i="6"/>
  <c r="GP87" i="6"/>
  <c r="GJ87" i="6"/>
  <c r="GN87" i="6"/>
  <c r="GS87" i="6"/>
  <c r="GM39" i="1"/>
  <c r="CP37" i="1"/>
  <c r="O37" i="1" s="1"/>
  <c r="GM37" i="1" s="1"/>
  <c r="U84" i="6"/>
  <c r="R86" i="6"/>
  <c r="HB84" i="6"/>
  <c r="GQ84" i="6"/>
  <c r="I84" i="6"/>
  <c r="GP84" i="6"/>
  <c r="GN84" i="6"/>
  <c r="GS84" i="6"/>
  <c r="GJ84" i="6"/>
  <c r="CP35" i="1"/>
  <c r="O35" i="1" s="1"/>
  <c r="GM35" i="1" s="1"/>
  <c r="U81" i="6"/>
  <c r="DU43" i="1"/>
  <c r="DU22" i="1" s="1"/>
  <c r="R83" i="6"/>
  <c r="HB81" i="6"/>
  <c r="FN93" i="6" s="1"/>
  <c r="GQ81" i="6"/>
  <c r="I81" i="6"/>
  <c r="GN81" i="6"/>
  <c r="GP81" i="6"/>
  <c r="GS81" i="6"/>
  <c r="GJ81" i="6"/>
  <c r="CR31" i="1"/>
  <c r="Q31" i="1" s="1"/>
  <c r="CP31" i="1" s="1"/>
  <c r="O31" i="1" s="1"/>
  <c r="R80" i="6"/>
  <c r="I76" i="6"/>
  <c r="GJ76" i="6"/>
  <c r="HE76" i="6"/>
  <c r="GK76" i="6"/>
  <c r="BY22" i="1"/>
  <c r="AI22" i="1"/>
  <c r="I77" i="6"/>
  <c r="HE77" i="6"/>
  <c r="GY77" i="6"/>
  <c r="GZ78" i="6"/>
  <c r="I78" i="6"/>
  <c r="HE78" i="6"/>
  <c r="K76" i="6"/>
  <c r="GN70" i="6"/>
  <c r="EZ93" i="6" s="1"/>
  <c r="H99" i="6" s="1"/>
  <c r="GS70" i="6"/>
  <c r="FE93" i="6" s="1"/>
  <c r="GJ70" i="6"/>
  <c r="HC70" i="6"/>
  <c r="GQ70" i="6"/>
  <c r="FC93" i="6" s="1"/>
  <c r="I70" i="6"/>
  <c r="GP70" i="6"/>
  <c r="FB93" i="6" s="1"/>
  <c r="CZ29" i="1"/>
  <c r="Y29" i="1" s="1"/>
  <c r="U63" i="6" s="1"/>
  <c r="K63" i="6" s="1"/>
  <c r="AB29" i="1"/>
  <c r="H58" i="6" s="1"/>
  <c r="CP25" i="1"/>
  <c r="O25" i="1" s="1"/>
  <c r="CY31" i="1"/>
  <c r="X31" i="1" s="1"/>
  <c r="U71" i="6" s="1"/>
  <c r="K71" i="6" s="1"/>
  <c r="DO43" i="1"/>
  <c r="H68" i="6"/>
  <c r="I71" i="6"/>
  <c r="HC71" i="6"/>
  <c r="GY71" i="6"/>
  <c r="CZ25" i="1"/>
  <c r="Y25" i="1" s="1"/>
  <c r="U49" i="6" s="1"/>
  <c r="K49" i="6" s="1"/>
  <c r="AB31" i="1"/>
  <c r="H66" i="6" s="1"/>
  <c r="R74" i="6"/>
  <c r="HC67" i="6"/>
  <c r="GK67" i="6"/>
  <c r="GJ67" i="6"/>
  <c r="I67" i="6"/>
  <c r="GK31" i="1"/>
  <c r="K69" i="6"/>
  <c r="GZ72" i="6"/>
  <c r="I72" i="6"/>
  <c r="HC72" i="6"/>
  <c r="K67" i="6"/>
  <c r="AQ43" i="1"/>
  <c r="F53" i="1" s="1"/>
  <c r="EH43" i="1"/>
  <c r="CI43" i="1"/>
  <c r="CI22" i="1" s="1"/>
  <c r="HC68" i="6"/>
  <c r="GL68" i="6"/>
  <c r="GJ68" i="6"/>
  <c r="I68" i="6"/>
  <c r="FR22" i="1"/>
  <c r="EP43" i="1"/>
  <c r="GA43" i="1"/>
  <c r="ER43" i="1" s="1"/>
  <c r="DK93" i="6" s="1"/>
  <c r="K59" i="6"/>
  <c r="W43" i="1"/>
  <c r="F67" i="1" s="1"/>
  <c r="GK29" i="1"/>
  <c r="K61" i="6"/>
  <c r="DW43" i="1"/>
  <c r="DW22" i="1" s="1"/>
  <c r="I62" i="6"/>
  <c r="GY62" i="6"/>
  <c r="HC62" i="6"/>
  <c r="GZ63" i="6"/>
  <c r="I63" i="6"/>
  <c r="HC63" i="6"/>
  <c r="CR29" i="1"/>
  <c r="Q29" i="1" s="1"/>
  <c r="R65" i="6"/>
  <c r="HC59" i="6"/>
  <c r="FO93" i="6" s="1"/>
  <c r="H106" i="6" s="1"/>
  <c r="GK59" i="6"/>
  <c r="GJ59" i="6"/>
  <c r="I59" i="6"/>
  <c r="CY29" i="1"/>
  <c r="X29" i="1" s="1"/>
  <c r="HC60" i="6"/>
  <c r="GL60" i="6"/>
  <c r="EX93" i="6" s="1"/>
  <c r="H98" i="6" s="1"/>
  <c r="GJ60" i="6"/>
  <c r="I60" i="6"/>
  <c r="EI43" i="1"/>
  <c r="AX43" i="1"/>
  <c r="F50" i="1" s="1"/>
  <c r="DY22" i="1"/>
  <c r="CZ27" i="1"/>
  <c r="Y27" i="1" s="1"/>
  <c r="U55" i="6" s="1"/>
  <c r="K55" i="6" s="1"/>
  <c r="K53" i="6"/>
  <c r="CP27" i="1"/>
  <c r="O27" i="1" s="1"/>
  <c r="I53" i="6"/>
  <c r="HE53" i="6"/>
  <c r="GK53" i="6"/>
  <c r="R57" i="6"/>
  <c r="GJ53" i="6"/>
  <c r="CY27" i="1"/>
  <c r="X27" i="1" s="1"/>
  <c r="U54" i="6" s="1"/>
  <c r="K54" i="6" s="1"/>
  <c r="I55" i="6"/>
  <c r="HE55" i="6"/>
  <c r="GZ55" i="6"/>
  <c r="HE54" i="6"/>
  <c r="GY54" i="6"/>
  <c r="I54" i="6"/>
  <c r="ES43" i="1"/>
  <c r="DW93" i="6" s="1"/>
  <c r="BZ22" i="1"/>
  <c r="GZ49" i="6"/>
  <c r="I49" i="6"/>
  <c r="HE49" i="6"/>
  <c r="I48" i="6"/>
  <c r="HE48" i="6"/>
  <c r="GY48" i="6"/>
  <c r="FK93" i="6" s="1"/>
  <c r="H101" i="6" s="1"/>
  <c r="DZ43" i="1"/>
  <c r="DZ22" i="1" s="1"/>
  <c r="R51" i="6"/>
  <c r="P93" i="6" s="1"/>
  <c r="GJ47" i="6"/>
  <c r="I47" i="6"/>
  <c r="HE47" i="6"/>
  <c r="GK47" i="6"/>
  <c r="EW93" i="6" s="1"/>
  <c r="U47" i="6"/>
  <c r="DX43" i="1"/>
  <c r="EG22" i="1"/>
  <c r="P47" i="1"/>
  <c r="EG72" i="1"/>
  <c r="DL22" i="1"/>
  <c r="P64" i="1"/>
  <c r="DL72" i="1"/>
  <c r="BC22" i="1"/>
  <c r="F59" i="1"/>
  <c r="BC72" i="1"/>
  <c r="GM26" i="1"/>
  <c r="GP26" i="1"/>
  <c r="GM34" i="1"/>
  <c r="GN34" i="1"/>
  <c r="GM38" i="1"/>
  <c r="GN38" i="1"/>
  <c r="GM32" i="1"/>
  <c r="GP32" i="1"/>
  <c r="AE22" i="1"/>
  <c r="R43" i="1"/>
  <c r="EA22" i="1"/>
  <c r="DN43" i="1"/>
  <c r="AP22" i="1"/>
  <c r="F52" i="1"/>
  <c r="G16" i="2" s="1"/>
  <c r="G18" i="2" s="1"/>
  <c r="AP72" i="1"/>
  <c r="EU22" i="1"/>
  <c r="EU72" i="1"/>
  <c r="P59" i="1"/>
  <c r="GM41" i="1"/>
  <c r="CP24" i="1"/>
  <c r="O24" i="1" s="1"/>
  <c r="AC43" i="1"/>
  <c r="AK43" i="1"/>
  <c r="BB22" i="1"/>
  <c r="BB72" i="1"/>
  <c r="F56" i="1"/>
  <c r="GM33" i="1"/>
  <c r="GM30" i="1"/>
  <c r="GO30" i="1"/>
  <c r="AH22" i="1"/>
  <c r="U43" i="1"/>
  <c r="V22" i="1"/>
  <c r="V72" i="1"/>
  <c r="F66" i="1"/>
  <c r="AF22" i="1"/>
  <c r="S43" i="1"/>
  <c r="AD22" i="1"/>
  <c r="Q43" i="1"/>
  <c r="ET22" i="1"/>
  <c r="P56" i="1"/>
  <c r="ET72" i="1"/>
  <c r="AL43" i="1"/>
  <c r="GM28" i="1"/>
  <c r="GO28" i="1"/>
  <c r="GM36" i="1"/>
  <c r="GN36" i="1"/>
  <c r="GM40" i="1"/>
  <c r="GN40" i="1"/>
  <c r="AG22" i="1"/>
  <c r="T43" i="1"/>
  <c r="CJ22" i="1"/>
  <c r="BA43" i="1"/>
  <c r="H97" i="6" l="1"/>
  <c r="I40" i="6"/>
  <c r="EU93" i="6"/>
  <c r="CX93" i="6"/>
  <c r="FQ93" i="6"/>
  <c r="H108" i="6" s="1"/>
  <c r="DO22" i="1"/>
  <c r="DM93" i="6"/>
  <c r="EH72" i="1"/>
  <c r="DS93" i="6"/>
  <c r="J107" i="6" s="1"/>
  <c r="DI93" i="6"/>
  <c r="H105" i="6"/>
  <c r="FR93" i="6"/>
  <c r="EV93" i="6"/>
  <c r="H95" i="6" s="1"/>
  <c r="FL93" i="6"/>
  <c r="H102" i="6" s="1"/>
  <c r="EI22" i="1"/>
  <c r="DJ93" i="6"/>
  <c r="EP22" i="1"/>
  <c r="DG93" i="6"/>
  <c r="AO18" i="1"/>
  <c r="F76" i="1"/>
  <c r="GN37" i="1"/>
  <c r="HA92" i="6"/>
  <c r="H92" i="6"/>
  <c r="HA89" i="6"/>
  <c r="H89" i="6"/>
  <c r="GP25" i="1"/>
  <c r="AX72" i="1"/>
  <c r="AX18" i="1" s="1"/>
  <c r="GN35" i="1"/>
  <c r="FT43" i="1" s="1"/>
  <c r="FT22" i="1" s="1"/>
  <c r="U68" i="6"/>
  <c r="K68" i="6" s="1"/>
  <c r="DV43" i="1"/>
  <c r="DI43" i="1" s="1"/>
  <c r="HA86" i="6"/>
  <c r="H86" i="6"/>
  <c r="P52" i="1"/>
  <c r="V16" i="2" s="1"/>
  <c r="V18" i="2" s="1"/>
  <c r="W72" i="1"/>
  <c r="W18" i="1" s="1"/>
  <c r="P50" i="1"/>
  <c r="S86" i="6"/>
  <c r="J86" i="6" s="1"/>
  <c r="K84" i="6"/>
  <c r="FW43" i="1"/>
  <c r="EN43" i="1" s="1"/>
  <c r="DE93" i="6" s="1"/>
  <c r="AX22" i="1"/>
  <c r="CP29" i="1"/>
  <c r="O29" i="1" s="1"/>
  <c r="GM29" i="1" s="1"/>
  <c r="FX43" i="1"/>
  <c r="EO43" i="1" s="1"/>
  <c r="DF93" i="6" s="1"/>
  <c r="GA22" i="1"/>
  <c r="FZ43" i="1"/>
  <c r="EQ43" i="1" s="1"/>
  <c r="DH93" i="6" s="1"/>
  <c r="S83" i="6"/>
  <c r="J83" i="6" s="1"/>
  <c r="K81" i="6"/>
  <c r="HA83" i="6"/>
  <c r="H83" i="6"/>
  <c r="DH43" i="1"/>
  <c r="AQ72" i="1"/>
  <c r="AQ18" i="1" s="1"/>
  <c r="CC43" i="1"/>
  <c r="CC22" i="1" s="1"/>
  <c r="EH22" i="1"/>
  <c r="GM25" i="1"/>
  <c r="W22" i="1"/>
  <c r="GO31" i="1"/>
  <c r="AZ43" i="1"/>
  <c r="F54" i="1" s="1"/>
  <c r="P67" i="1"/>
  <c r="HA80" i="6"/>
  <c r="H80" i="6"/>
  <c r="AQ22" i="1"/>
  <c r="S80" i="6"/>
  <c r="J80" i="6" s="1"/>
  <c r="EP72" i="1"/>
  <c r="EP18" i="1" s="1"/>
  <c r="HA74" i="6"/>
  <c r="H74" i="6"/>
  <c r="DO72" i="1"/>
  <c r="DO18" i="1" s="1"/>
  <c r="GM31" i="1"/>
  <c r="S74" i="6"/>
  <c r="J74" i="6" s="1"/>
  <c r="U60" i="6"/>
  <c r="K60" i="6" s="1"/>
  <c r="P53" i="1"/>
  <c r="DJ43" i="1"/>
  <c r="EI72" i="1"/>
  <c r="EI18" i="1" s="1"/>
  <c r="EC43" i="1"/>
  <c r="EC22" i="1" s="1"/>
  <c r="U62" i="6"/>
  <c r="K62" i="6" s="1"/>
  <c r="ED43" i="1"/>
  <c r="DQ43" i="1" s="1"/>
  <c r="DO93" i="6" s="1"/>
  <c r="J102" i="6" s="1"/>
  <c r="HA65" i="6"/>
  <c r="H65" i="6"/>
  <c r="GP27" i="1"/>
  <c r="FV43" i="1" s="1"/>
  <c r="HA57" i="6"/>
  <c r="H57" i="6"/>
  <c r="GM27" i="1"/>
  <c r="S57" i="6"/>
  <c r="J57" i="6" s="1"/>
  <c r="DM43" i="1"/>
  <c r="ES22" i="1"/>
  <c r="P63" i="1"/>
  <c r="ES72" i="1"/>
  <c r="HA51" i="6"/>
  <c r="FM93" i="6" s="1"/>
  <c r="H51" i="6"/>
  <c r="DK43" i="1"/>
  <c r="CZ93" i="6" s="1"/>
  <c r="DX22" i="1"/>
  <c r="S51" i="6"/>
  <c r="K47" i="6"/>
  <c r="T22" i="1"/>
  <c r="F64" i="1"/>
  <c r="T72" i="1"/>
  <c r="FZ22" i="1"/>
  <c r="EG18" i="1"/>
  <c r="P76" i="1"/>
  <c r="U22" i="1"/>
  <c r="U72" i="1"/>
  <c r="F65" i="1"/>
  <c r="EH18" i="1"/>
  <c r="P81" i="1"/>
  <c r="R22" i="1"/>
  <c r="F57" i="1"/>
  <c r="R72" i="1"/>
  <c r="AL22" i="1"/>
  <c r="Y43" i="1"/>
  <c r="CB43" i="1"/>
  <c r="BC18" i="1"/>
  <c r="F88" i="1"/>
  <c r="DL18" i="1"/>
  <c r="P93" i="1"/>
  <c r="S22" i="1"/>
  <c r="F58" i="1"/>
  <c r="J16" i="2" s="1"/>
  <c r="J18" i="2" s="1"/>
  <c r="S72" i="1"/>
  <c r="BB18" i="1"/>
  <c r="F85" i="1"/>
  <c r="GM24" i="1"/>
  <c r="CA43" i="1" s="1"/>
  <c r="GP24" i="1"/>
  <c r="CD43" i="1" s="1"/>
  <c r="AB43" i="1"/>
  <c r="AK22" i="1"/>
  <c r="X43" i="1"/>
  <c r="AP18" i="1"/>
  <c r="F81" i="1"/>
  <c r="ER22" i="1"/>
  <c r="P54" i="1"/>
  <c r="ER72" i="1"/>
  <c r="AZ72" i="1"/>
  <c r="Q22" i="1"/>
  <c r="Q72" i="1"/>
  <c r="F55" i="1"/>
  <c r="BA22" i="1"/>
  <c r="F63" i="1"/>
  <c r="BA72" i="1"/>
  <c r="ET18" i="1"/>
  <c r="P85" i="1"/>
  <c r="V18" i="1"/>
  <c r="F95" i="1"/>
  <c r="AC22" i="1"/>
  <c r="CH43" i="1"/>
  <c r="CE43" i="1"/>
  <c r="P43" i="1"/>
  <c r="CF43" i="1"/>
  <c r="EU18" i="1"/>
  <c r="P88" i="1"/>
  <c r="DN22" i="1"/>
  <c r="P66" i="1"/>
  <c r="DN72" i="1"/>
  <c r="DH22" i="1" l="1"/>
  <c r="DC93" i="6"/>
  <c r="J99" i="6" s="1"/>
  <c r="J97" i="6"/>
  <c r="P55" i="1"/>
  <c r="DA93" i="6"/>
  <c r="J98" i="6" s="1"/>
  <c r="J51" i="6"/>
  <c r="H103" i="6"/>
  <c r="H110" i="6" s="1"/>
  <c r="I38" i="6" s="1"/>
  <c r="H93" i="6"/>
  <c r="DM22" i="1"/>
  <c r="ET93" i="6"/>
  <c r="I39" i="6" s="1"/>
  <c r="CW93" i="6"/>
  <c r="J39" i="6" s="1"/>
  <c r="DJ22" i="1"/>
  <c r="DB93" i="6"/>
  <c r="J40" i="6" s="1"/>
  <c r="FX22" i="1"/>
  <c r="DT43" i="1"/>
  <c r="DG43" i="1" s="1"/>
  <c r="CY93" i="6" s="1"/>
  <c r="J95" i="6" s="1"/>
  <c r="DH72" i="1"/>
  <c r="GO29" i="1"/>
  <c r="FU43" i="1" s="1"/>
  <c r="EL43" i="1" s="1"/>
  <c r="DR93" i="6" s="1"/>
  <c r="J106" i="6" s="1"/>
  <c r="AZ22" i="1"/>
  <c r="F96" i="1"/>
  <c r="F79" i="1"/>
  <c r="FW22" i="1"/>
  <c r="EK43" i="1"/>
  <c r="DV22" i="1"/>
  <c r="DI22" i="1"/>
  <c r="DI72" i="1"/>
  <c r="P84" i="1" s="1"/>
  <c r="F82" i="1"/>
  <c r="P79" i="1"/>
  <c r="AT43" i="1"/>
  <c r="AT72" i="1" s="1"/>
  <c r="P46" i="1"/>
  <c r="P96" i="1"/>
  <c r="DJ72" i="1"/>
  <c r="P86" i="1" s="1"/>
  <c r="P57" i="1"/>
  <c r="ED22" i="1"/>
  <c r="P82" i="1"/>
  <c r="DP43" i="1"/>
  <c r="FS43" i="1"/>
  <c r="FS22" i="1" s="1"/>
  <c r="S65" i="6"/>
  <c r="J65" i="6" s="1"/>
  <c r="DM72" i="1"/>
  <c r="DM18" i="1" s="1"/>
  <c r="P65" i="1"/>
  <c r="ES18" i="1"/>
  <c r="P92" i="1"/>
  <c r="DK72" i="1"/>
  <c r="DK22" i="1"/>
  <c r="P58" i="1"/>
  <c r="Y16" i="2" s="1"/>
  <c r="Y18" i="2" s="1"/>
  <c r="EO22" i="1"/>
  <c r="P49" i="1"/>
  <c r="EO72" i="1"/>
  <c r="Y22" i="1"/>
  <c r="Y72" i="1"/>
  <c r="F69" i="1"/>
  <c r="CF22" i="1"/>
  <c r="AW43" i="1"/>
  <c r="AZ18" i="1"/>
  <c r="F83" i="1"/>
  <c r="X22" i="1"/>
  <c r="X72" i="1"/>
  <c r="F68" i="1"/>
  <c r="AB22" i="1"/>
  <c r="O43" i="1"/>
  <c r="DT22" i="1"/>
  <c r="EN22" i="1"/>
  <c r="P48" i="1"/>
  <c r="EN72" i="1"/>
  <c r="R18" i="1"/>
  <c r="F86" i="1"/>
  <c r="AT22" i="1"/>
  <c r="F61" i="1"/>
  <c r="F16" i="2" s="1"/>
  <c r="F18" i="2" s="1"/>
  <c r="DN18" i="1"/>
  <c r="P95" i="1"/>
  <c r="ER18" i="1"/>
  <c r="P83" i="1"/>
  <c r="Q18" i="1"/>
  <c r="F84" i="1"/>
  <c r="DQ22" i="1"/>
  <c r="P69" i="1"/>
  <c r="DQ72" i="1"/>
  <c r="CD22" i="1"/>
  <c r="AU43" i="1"/>
  <c r="S18" i="1"/>
  <c r="F87" i="1"/>
  <c r="DH18" i="1"/>
  <c r="P75" i="1"/>
  <c r="P60" i="1"/>
  <c r="T16" i="2" s="1"/>
  <c r="EK72" i="1"/>
  <c r="CH22" i="1"/>
  <c r="AY43" i="1"/>
  <c r="FV22" i="1"/>
  <c r="EM43" i="1"/>
  <c r="DT93" i="6" s="1"/>
  <c r="J108" i="6" s="1"/>
  <c r="P22" i="1"/>
  <c r="P72" i="1"/>
  <c r="F46" i="1"/>
  <c r="BA18" i="1"/>
  <c r="F92" i="1"/>
  <c r="CE22" i="1"/>
  <c r="AV43" i="1"/>
  <c r="CA22" i="1"/>
  <c r="AR43" i="1"/>
  <c r="G8" i="1" s="1"/>
  <c r="CB22" i="1"/>
  <c r="AS43" i="1"/>
  <c r="U18" i="1"/>
  <c r="F94" i="1"/>
  <c r="EQ22" i="1"/>
  <c r="EQ72" i="1"/>
  <c r="P51" i="1"/>
  <c r="T18" i="1"/>
  <c r="F93" i="1"/>
  <c r="EK22" i="1" l="1"/>
  <c r="DU93" i="6"/>
  <c r="DQ93" i="6"/>
  <c r="J105" i="6" s="1"/>
  <c r="Q93" i="6"/>
  <c r="P68" i="1"/>
  <c r="DN93" i="6"/>
  <c r="J101" i="6" s="1"/>
  <c r="DI18" i="1"/>
  <c r="FU22" i="1"/>
  <c r="DJ18" i="1"/>
  <c r="P94" i="1"/>
  <c r="DP72" i="1"/>
  <c r="DP18" i="1" s="1"/>
  <c r="DP22" i="1"/>
  <c r="EJ43" i="1"/>
  <c r="DK18" i="1"/>
  <c r="P87" i="1"/>
  <c r="P18" i="1"/>
  <c r="F75" i="1"/>
  <c r="EQ18" i="1"/>
  <c r="P80" i="1"/>
  <c r="AS22" i="1"/>
  <c r="AS72" i="1"/>
  <c r="F60" i="1"/>
  <c r="E16" i="2" s="1"/>
  <c r="EL22" i="1"/>
  <c r="EL72" i="1"/>
  <c r="P61" i="1"/>
  <c r="U16" i="2" s="1"/>
  <c r="U18" i="2" s="1"/>
  <c r="DG22" i="1"/>
  <c r="DG72" i="1"/>
  <c r="P45" i="1"/>
  <c r="EO18" i="1"/>
  <c r="P78" i="1"/>
  <c r="AY22" i="1"/>
  <c r="F51" i="1"/>
  <c r="AY72" i="1"/>
  <c r="AU22" i="1"/>
  <c r="F62" i="1"/>
  <c r="H16" i="2" s="1"/>
  <c r="H18" i="2" s="1"/>
  <c r="AU72" i="1"/>
  <c r="EM22" i="1"/>
  <c r="P62" i="1"/>
  <c r="W16" i="2" s="1"/>
  <c r="W18" i="2" s="1"/>
  <c r="EM72" i="1"/>
  <c r="EK18" i="1"/>
  <c r="P89" i="1"/>
  <c r="DQ18" i="1"/>
  <c r="P98" i="1"/>
  <c r="EN18" i="1"/>
  <c r="P77" i="1"/>
  <c r="X18" i="1"/>
  <c r="F97" i="1"/>
  <c r="AW22" i="1"/>
  <c r="F49" i="1"/>
  <c r="AW72" i="1"/>
  <c r="AR22" i="1"/>
  <c r="AR72" i="1"/>
  <c r="F70" i="1"/>
  <c r="AV22" i="1"/>
  <c r="AV72" i="1"/>
  <c r="F48" i="1"/>
  <c r="T18" i="2"/>
  <c r="AT18" i="1"/>
  <c r="F90" i="1"/>
  <c r="O22" i="1"/>
  <c r="F45" i="1"/>
  <c r="O72" i="1"/>
  <c r="Y18" i="1"/>
  <c r="F98" i="1"/>
  <c r="EJ22" i="1" l="1"/>
  <c r="DP93" i="6"/>
  <c r="P97" i="1"/>
  <c r="EJ72" i="1"/>
  <c r="EJ18" i="1" s="1"/>
  <c r="P70" i="1"/>
  <c r="AW18" i="1"/>
  <c r="F78" i="1"/>
  <c r="X16" i="2"/>
  <c r="X18" i="2" s="1"/>
  <c r="AY18" i="1"/>
  <c r="F80" i="1"/>
  <c r="EL18" i="1"/>
  <c r="P90" i="1"/>
  <c r="AR18" i="1"/>
  <c r="F99" i="1"/>
  <c r="AU18" i="1"/>
  <c r="F91" i="1"/>
  <c r="E18" i="2"/>
  <c r="I16" i="2"/>
  <c r="I18" i="2" s="1"/>
  <c r="O18" i="1"/>
  <c r="F74" i="1"/>
  <c r="AV18" i="1"/>
  <c r="F77" i="1"/>
  <c r="EM18" i="1"/>
  <c r="P91" i="1"/>
  <c r="DG18" i="1"/>
  <c r="P74" i="1"/>
  <c r="AS18" i="1"/>
  <c r="F89" i="1"/>
  <c r="J93" i="6" l="1"/>
  <c r="J103" i="6"/>
  <c r="J110" i="6" s="1"/>
  <c r="P99" i="1"/>
  <c r="J111" i="6" l="1"/>
  <c r="J112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1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1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1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2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2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<sst xmlns="http://schemas.openxmlformats.org/spreadsheetml/2006/main" count="1998" uniqueCount="362">
  <si>
    <t>Smeta.RU  (495) 974-1589</t>
  </si>
  <si>
    <t>_PS_</t>
  </si>
  <si>
    <t>Smeta.RU</t>
  </si>
  <si>
    <t/>
  </si>
  <si>
    <t>Замена АВМ на ВА 5543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</si>
  <si>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</si>
  <si>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</si>
  <si>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</si>
  <si>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</si>
  <si>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</si>
  <si>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</si>
  <si>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</si>
  <si>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</si>
  <si>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п01-03-008-05</t>
  </si>
  <si>
    <t>Выключатель автоматический с электромагнитным дутьем или вакуумный и элегазовый напряжением до 11 кВ (демонтаж АВМ)</t>
  </si>
  <si>
    <t>ШТ</t>
  </si>
  <si>
    <t>ФЕРп-2001, п01-03-008-05,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</si>
  <si>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</si>
  <si>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</si>
  <si>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</si>
  <si>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</si>
  <si>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</si>
  <si>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</si>
  <si>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Табл.3, п.2</t>
  </si>
  <si>
    <t>*0,85</t>
  </si>
  <si>
    <t>*0,8</t>
  </si>
  <si>
    <t>2</t>
  </si>
  <si>
    <t>Выключатель автоматический с электромагнитным дутьем или вакуумный и элегазовый напряжением до 11 кВ</t>
  </si>
  <si>
    <t>3</t>
  </si>
  <si>
    <t>м08-01-087-03</t>
  </si>
  <si>
    <t>Металлические конструкции</t>
  </si>
  <si>
    <t>т</t>
  </si>
  <si>
    <t>ФЕРм-2001, м08-01-087-03,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</si>
  <si>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</si>
  <si>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</si>
  <si>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</si>
  <si>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</si>
  <si>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</si>
  <si>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</si>
  <si>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100 м</t>
  </si>
  <si>
    <t>ФЕРм-2001, м08-02-472-06, приказ Минстроя России №1039/пр от 30.12.2016г.</t>
  </si>
  <si>
    <t>5</t>
  </si>
  <si>
    <t>п01-12-021-02</t>
  </si>
  <si>
    <t>Испытание аппарата коммутационного напряжением до 35 кВ</t>
  </si>
  <si>
    <t>испытание</t>
  </si>
  <si>
    <t>ФЕРп-2001, п01-12-021-02, приказ Минстроя России №1039/пр от 30.12.2016г.</t>
  </si>
  <si>
    <t>6</t>
  </si>
  <si>
    <t>Прайс-лист</t>
  </si>
  <si>
    <t>Выключатель автоматический ВА 55 43</t>
  </si>
  <si>
    <t>Материалы ( строительные )</t>
  </si>
  <si>
    <t>Материалы, изделия и конструкции</t>
  </si>
  <si>
    <t>ресурс_Материалы (03)</t>
  </si>
  <si>
    <t>[106 450 /  7,5]</t>
  </si>
  <si>
    <t>7</t>
  </si>
  <si>
    <t>Круг отрезной 125х1,2х22</t>
  </si>
  <si>
    <t>кг</t>
  </si>
  <si>
    <t>[34,68 /  7,5]</t>
  </si>
  <si>
    <t>8</t>
  </si>
  <si>
    <t>Перфоуголок К-237 50х36х2000</t>
  </si>
  <si>
    <t>[572,88 /  7,5]</t>
  </si>
  <si>
    <t>9</t>
  </si>
  <si>
    <t>Шина алюминиевая АД 31 6х60х4000</t>
  </si>
  <si>
    <t>[357,83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</si>
  <si>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</si>
  <si>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</si>
  <si>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</si>
  <si>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</si>
  <si>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</si>
  <si>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</si>
  <si>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</si>
  <si>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</si>
  <si>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</si>
  <si>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</si>
  <si>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</si>
  <si>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</si>
  <si>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</si>
  <si>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</si>
  <si>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</si>
  <si>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</si>
  <si>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</si>
  <si>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</si>
  <si>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</si>
  <si>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</si>
  <si>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</si>
  <si>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</si>
  <si>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</si>
  <si>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</si>
  <si>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</si>
  <si>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</si>
  <si>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</si>
  <si>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</si>
  <si>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</si>
  <si>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</si>
  <si>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</si>
  <si>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</si>
  <si>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</si>
  <si>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</si>
  <si>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</si>
  <si>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</si>
  <si>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</si>
  <si>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</si>
  <si>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</si>
  <si>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</si>
  <si>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</si>
  <si>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</si>
  <si>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</si>
  <si>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</si>
  <si>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</si>
  <si>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</si>
  <si>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</si>
  <si>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</si>
  <si>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</si>
  <si>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</si>
  <si>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</si>
  <si>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</si>
  <si>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</si>
  <si>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</si>
  <si>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</si>
  <si>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</si>
  <si>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</si>
  <si>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</si>
  <si>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</si>
  <si>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</si>
  <si>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</si>
  <si>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</si>
  <si>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</si>
  <si>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</si>
  <si>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</si>
  <si>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</si>
  <si>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</si>
  <si>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</si>
  <si>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</si>
  <si>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</si>
  <si>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</si>
  <si>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</si>
  <si>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</si>
  <si>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</si>
  <si>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</si>
  <si>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</si>
  <si>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</si>
  <si>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</si>
  <si>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</si>
  <si>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</si>
  <si>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</si>
  <si>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</si>
  <si>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</si>
  <si>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</si>
  <si>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</si>
  <si>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</si>
  <si>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</si>
  <si>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</si>
  <si>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</si>
  <si>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</si>
  <si>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</si>
  <si>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</si>
  <si>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</si>
  <si>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</si>
  <si>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</si>
  <si>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</si>
  <si>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</si>
  <si>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</si>
  <si>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</si>
  <si>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</si>
  <si>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</si>
  <si>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</si>
  <si>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</si>
  <si>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</si>
  <si>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</si>
  <si>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</si>
  <si>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</si>
  <si>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</si>
  <si>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</si>
  <si>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</si>
  <si>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</si>
  <si>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</si>
  <si>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</si>
  <si>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</si>
  <si>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</si>
  <si>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2-200-40</t>
  </si>
  <si>
    <t>Электромонтажник-наладчик, разряд IV</t>
  </si>
  <si>
    <t>чел.-ч.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</si>
  <si>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</si>
  <si>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</si>
  <si>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</si>
  <si>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</si>
  <si>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1-100-40</t>
  </si>
  <si>
    <t>Рабочий среднего разряда 4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</si>
  <si>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</si>
  <si>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</si>
  <si>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</si>
  <si>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</si>
  <si>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</si>
  <si>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</si>
  <si>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</si>
  <si>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</si>
  <si>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</si>
  <si>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</si>
  <si>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</si>
  <si>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</si>
  <si>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1-100-38</t>
  </si>
  <si>
    <t>Рабочий среднего разряда 3.8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</si>
  <si>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</si>
  <si>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</si>
  <si>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</si>
  <si>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</si>
  <si>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</si>
  <si>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</si>
  <si>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01.7.15.07-0031</t>
  </si>
  <si>
    <t>ФССЦ-2001, 01.7.15.07-0031, приказ Минстроя России №1039/пр от 30.12.2016г.</t>
  </si>
  <si>
    <t>Дюбели распорные с гайкой</t>
  </si>
  <si>
    <t>100 шт.</t>
  </si>
  <si>
    <t>02.3.01.02-0020</t>
  </si>
  <si>
    <t>ФССЦ-2001, 02.3.01.02-0020, приказ Минстроя России №1039/пр от 30.12.2016г.</t>
  </si>
  <si>
    <t>Песок природный для строительных растворов средний</t>
  </si>
  <si>
    <t>м3</t>
  </si>
  <si>
    <t>03.2.01.01-0003</t>
  </si>
  <si>
    <t>ФССЦ-2001, 03.2.01.01-0003, приказ Минстроя России №1039/пр от 30.12.2016г.</t>
  </si>
  <si>
    <t>Портландцемент общестроительного назначения бездобавочный, марки 500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</si>
  <si>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</si>
  <si>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</si>
  <si>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</si>
  <si>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999-9950</t>
  </si>
  <si>
    <t>Вспомогательные ненормируемые материалы (2% от ОЗП)</t>
  </si>
  <si>
    <t>РУБ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</si>
  <si>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</si>
  <si>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</si>
  <si>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</si>
  <si>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</si>
  <si>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</si>
  <si>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</si>
  <si>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</si>
  <si>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</si>
  <si>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</si>
  <si>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</si>
  <si>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</si>
  <si>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</si>
  <si>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</si>
  <si>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</si>
  <si>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</si>
  <si>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</si>
  <si>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</si>
  <si>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</si>
  <si>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</si>
  <si>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</si>
  <si>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</si>
  <si>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</si>
  <si>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</si>
  <si>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</si>
  <si>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</si>
  <si>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</si>
  <si>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</si>
  <si>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</si>
  <si>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</si>
  <si>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</si>
  <si>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</si>
  <si>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</si>
  <si>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</si>
  <si>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</si>
  <si>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</si>
  <si>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</si>
  <si>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</si>
  <si>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</si>
  <si>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</si>
  <si>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</si>
  <si>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</si>
  <si>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</si>
  <si>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</si>
  <si>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</si>
  <si>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</si>
  <si>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</si>
  <si>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</si>
  <si>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</si>
  <si>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</si>
  <si>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</si>
  <si>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</si>
  <si>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</si>
  <si>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</si>
  <si>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</si>
  <si>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</si>
  <si>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</si>
  <si>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</si>
  <si>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</si>
  <si>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</si>
  <si>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</si>
  <si>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</si>
  <si>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</si>
  <si>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</si>
  <si>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</si>
  <si>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</si>
  <si>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</si>
  <si>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</si>
  <si>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</si>
  <si>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</si>
  <si>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</si>
  <si>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</si>
  <si>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</si>
  <si>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</si>
  <si>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 xml:space="preserve">   ЭММ</t>
  </si>
  <si>
    <t xml:space="preserve">   в т.ч. ЗПМ</t>
  </si>
  <si>
    <t>95%*0,85=81%</t>
  </si>
  <si>
    <t>65%*0,8=52%</t>
  </si>
  <si>
    <t xml:space="preserve">   Материальные ресурсы</t>
  </si>
  <si>
    <t xml:space="preserve"> Расчет цены </t>
  </si>
  <si>
    <t xml:space="preserve">   [106 450 /  7,5] = 14193.33</t>
  </si>
  <si>
    <t xml:space="preserve">   [34,68 /  7,5] = 4.62</t>
  </si>
  <si>
    <t xml:space="preserve">   [572,88 /  7,5] = 76.38</t>
  </si>
  <si>
    <t xml:space="preserve">   [357,83 /  7,5] = 47.71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</si>
  <si>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</si>
  <si>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</si>
  <si>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</si>
  <si>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</si>
  <si>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</si>
  <si>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</si>
  <si>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</si>
  <si>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</si>
  <si>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</si>
  <si>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</si>
  <si>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</si>
  <si>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</si>
  <si>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</si>
  <si>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</si>
  <si>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</si>
  <si>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</si>
  <si>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</si>
  <si>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</si>
  <si>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</si>
  <si>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</si>
  <si>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</si>
  <si>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</si>
  <si>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</si>
  <si>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</si>
  <si>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</si>
  <si>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</si>
  <si>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</si>
  <si>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</si>
  <si>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</si>
  <si>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</si>
  <si>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</si>
  <si>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</si>
  <si>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</si>
  <si>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</si>
  <si>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</si>
  <si>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</si>
  <si>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</si>
  <si>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</si>
  <si>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</si>
  <si>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</si>
  <si>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</si>
  <si>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</si>
  <si>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</si>
  <si>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</si>
  <si>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</si>
  <si>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</si>
  <si>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</si>
  <si>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</si>
  <si>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</si>
  <si>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</si>
  <si>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</si>
  <si>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 xml:space="preserve">ЛОКАЛЬНАЯ СМЕТА </t>
  </si>
  <si>
    <t>Составлена в уровне цен : 2019 г.</t>
  </si>
  <si>
    <t>ВСЕГО,            в уровне цен 2019 г., руб.</t>
  </si>
  <si>
    <t>Замена оборудования РУ 0,4 кВ, АВМ на ВА 5543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</si>
</sst>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0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4" fontId="12" fillId="0" borderId="30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5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left" vertical="top" wrapText="1"/>
    </xf>
    <xf numFmtId="4" fontId="20" fillId="2" borderId="22" xfId="0" applyNumberFormat="1" applyFont="1" applyFill="1" applyBorder="1" applyAlignment="1">
      <alignment horizontal="right" shrinkToFit="1"/>
    </xf>
    <xf numFmtId="4" fontId="20" fillId="2" borderId="21" xfId="0" applyNumberFormat="1" applyFont="1" applyFill="1" applyBorder="1" applyAlignment="1">
      <alignment horizontal="right" shrinkToFit="1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left" vertical="top" wrapText="1"/>
    </xf>
    <xf numFmtId="4" fontId="20" fillId="0" borderId="4" xfId="0" applyNumberFormat="1" applyFont="1" applyBorder="1" applyAlignment="1">
      <alignment horizontal="right" shrinkToFit="1"/>
    </xf>
    <xf numFmtId="4" fontId="20" fillId="0" borderId="6" xfId="0" applyNumberFormat="1" applyFont="1" applyBorder="1" applyAlignment="1">
      <alignment horizontal="right" shrinkToFi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 vertical="top" wrapText="1"/>
    </xf>
    <xf numFmtId="4" fontId="20" fillId="0" borderId="2" xfId="0" applyNumberFormat="1" applyFont="1" applyBorder="1" applyAlignment="1">
      <alignment horizontal="right" shrinkToFit="1"/>
    </xf>
    <xf numFmtId="4" fontId="20" fillId="0" borderId="10" xfId="0" applyNumberFormat="1" applyFont="1" applyBorder="1" applyAlignment="1">
      <alignment horizontal="right" shrinkToFit="1"/>
    </xf>
    <xf numFmtId="4" fontId="20" fillId="2" borderId="2" xfId="0" applyNumberFormat="1" applyFont="1" applyFill="1" applyBorder="1" applyAlignment="1">
      <alignment horizontal="right" shrinkToFit="1"/>
    </xf>
    <xf numFmtId="4" fontId="20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235</v>
      </c>
    </row>
    <row r="2" spans="1:255" x14ac:dyDescent="0.2">
      <c r="C2" s="146" t="s">
        <v>334</v>
      </c>
      <c r="D2" s="147"/>
      <c r="E2" s="147"/>
      <c r="F2" s="147"/>
    </row>
    <row r="3" spans="1:255" x14ac:dyDescent="0.2">
      <c r="C3" s="146" t="s">
        <v>237</v>
      </c>
      <c r="D3" s="147"/>
      <c r="E3" s="147"/>
      <c r="F3" s="147"/>
    </row>
    <row r="4" spans="1:255" x14ac:dyDescent="0.2">
      <c r="C4" s="146" t="s">
        <v>238</v>
      </c>
      <c r="D4" s="147"/>
      <c r="E4" s="147"/>
      <c r="F4" s="147"/>
    </row>
    <row r="5" spans="1:255" s="13" customFormat="1" ht="11.25" x14ac:dyDescent="0.2">
      <c r="E5" s="148" t="s">
        <v>239</v>
      </c>
      <c r="F5" s="143"/>
    </row>
    <row r="6" spans="1:255" s="13" customFormat="1" ht="11.25" x14ac:dyDescent="0.2">
      <c r="D6" s="86" t="s">
        <v>240</v>
      </c>
      <c r="E6" s="138" t="s">
        <v>335</v>
      </c>
      <c r="F6" s="143"/>
    </row>
    <row r="7" spans="1:255" x14ac:dyDescent="0.2">
      <c r="A7" s="18" t="s">
        <v>242</v>
      </c>
      <c r="B7" s="149"/>
      <c r="C7" s="150"/>
      <c r="D7" s="16" t="s">
        <v>243</v>
      </c>
      <c r="E7" s="138"/>
      <c r="F7" s="145"/>
      <c r="BR7" s="83">
        <f>B7</f>
        <v>0</v>
      </c>
      <c r="IU7" s="20"/>
    </row>
    <row r="8" spans="1:255" x14ac:dyDescent="0.2">
      <c r="A8" s="18" t="s">
        <v>244</v>
      </c>
      <c r="B8" s="144"/>
      <c r="C8" s="137"/>
      <c r="D8" s="16" t="s">
        <v>243</v>
      </c>
      <c r="E8" s="138"/>
      <c r="F8" s="145"/>
      <c r="BR8" s="83">
        <f>B8</f>
        <v>0</v>
      </c>
      <c r="IU8" s="20"/>
    </row>
    <row r="9" spans="1:255" x14ac:dyDescent="0.2">
      <c r="A9" s="18" t="s">
        <v>245</v>
      </c>
      <c r="B9" s="144"/>
      <c r="C9" s="137"/>
      <c r="D9" s="16" t="s">
        <v>243</v>
      </c>
      <c r="E9" s="138"/>
      <c r="F9" s="145"/>
      <c r="BR9" s="83">
        <f>B9</f>
        <v>0</v>
      </c>
      <c r="IU9" s="20"/>
    </row>
    <row r="10" spans="1:255" x14ac:dyDescent="0.2">
      <c r="A10" s="18" t="s">
        <v>246</v>
      </c>
      <c r="B10" s="144"/>
      <c r="C10" s="137"/>
      <c r="D10" s="16" t="s">
        <v>243</v>
      </c>
      <c r="E10" s="138"/>
      <c r="F10" s="145"/>
      <c r="BR10" s="83">
        <f>B10</f>
        <v>0</v>
      </c>
      <c r="IU10" s="20"/>
    </row>
    <row r="11" spans="1:255" x14ac:dyDescent="0.2">
      <c r="A11" s="87" t="s">
        <v>247</v>
      </c>
      <c r="B11" s="136"/>
      <c r="C11" s="137"/>
      <c r="E11" s="138"/>
      <c r="F11" s="139"/>
      <c r="BS11" s="25">
        <f>B11</f>
        <v>0</v>
      </c>
      <c r="IU11" s="20"/>
    </row>
    <row r="12" spans="1:255" x14ac:dyDescent="0.2">
      <c r="A12" s="87" t="s">
        <v>336</v>
      </c>
      <c r="B12" s="140" t="s">
        <v>4</v>
      </c>
      <c r="C12" s="141"/>
      <c r="E12" s="138"/>
      <c r="F12" s="139"/>
      <c r="BS12" s="25" t="str">
        <f>B12</f>
        <v>Замена АВМ на ВА 5543</v>
      </c>
      <c r="IU12" s="20"/>
    </row>
    <row r="13" spans="1:255" s="13" customFormat="1" ht="11.25" x14ac:dyDescent="0.2">
      <c r="B13" s="142" t="s">
        <v>337</v>
      </c>
      <c r="C13" s="142"/>
      <c r="D13" s="142"/>
      <c r="E13" s="138"/>
      <c r="F13" s="143"/>
    </row>
    <row r="14" spans="1:255" s="13" customFormat="1" x14ac:dyDescent="0.2">
      <c r="B14" s="126" t="s">
        <v>251</v>
      </c>
      <c r="C14" s="126"/>
      <c r="D14" s="88" t="s">
        <v>252</v>
      </c>
      <c r="E14" s="127"/>
      <c r="F14" s="128"/>
      <c r="BW14" s="91">
        <f>E14</f>
        <v>0</v>
      </c>
      <c r="IU14" s="90"/>
    </row>
    <row r="15" spans="1:255" s="13" customFormat="1" x14ac:dyDescent="0.2">
      <c r="D15" s="89" t="s">
        <v>253</v>
      </c>
      <c r="E15" s="129"/>
      <c r="F15" s="130"/>
    </row>
    <row r="16" spans="1:255" s="13" customFormat="1" x14ac:dyDescent="0.2">
      <c r="D16" s="92" t="s">
        <v>254</v>
      </c>
      <c r="E16" s="131"/>
      <c r="F16" s="132"/>
    </row>
    <row r="18" spans="1:255" x14ac:dyDescent="0.2">
      <c r="C18" s="133" t="s">
        <v>255</v>
      </c>
      <c r="D18" s="133" t="s">
        <v>256</v>
      </c>
      <c r="E18" s="133" t="s">
        <v>257</v>
      </c>
      <c r="F18" s="135"/>
    </row>
    <row r="19" spans="1:255" ht="13.5" thickBot="1" x14ac:dyDescent="0.25">
      <c r="C19" s="134"/>
      <c r="D19" s="134"/>
      <c r="E19" s="28" t="s">
        <v>258</v>
      </c>
      <c r="F19" s="29" t="s">
        <v>259</v>
      </c>
    </row>
    <row r="20" spans="1:255" ht="13.5" thickBot="1" x14ac:dyDescent="0.25">
      <c r="A20" s="93"/>
      <c r="B20" s="93"/>
      <c r="C20" s="94"/>
      <c r="D20" s="95"/>
      <c r="E20" s="96"/>
      <c r="F20" s="97"/>
    </row>
    <row r="22" spans="1:255" ht="14.25" x14ac:dyDescent="0.3">
      <c r="A22" s="119" t="s">
        <v>338</v>
      </c>
      <c r="B22" s="120"/>
      <c r="C22" s="120"/>
      <c r="D22" s="120"/>
      <c r="E22" s="120"/>
      <c r="F22" s="120"/>
    </row>
    <row r="23" spans="1:255" ht="13.5" x14ac:dyDescent="0.25">
      <c r="A23" s="121" t="s">
        <v>339</v>
      </c>
      <c r="B23" s="120"/>
      <c r="C23" s="120"/>
      <c r="D23" s="120"/>
      <c r="E23" s="120"/>
      <c r="F23" s="120"/>
    </row>
    <row r="24" spans="1:255" x14ac:dyDescent="0.2">
      <c r="A24" s="122"/>
      <c r="B24" s="120"/>
      <c r="C24" s="120"/>
      <c r="D24" s="120"/>
      <c r="E24" s="120"/>
      <c r="F24" s="120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0" t="s">
        <v>340</v>
      </c>
      <c r="B26" s="100" t="s">
        <v>342</v>
      </c>
      <c r="C26" s="100"/>
      <c r="D26" s="123" t="s">
        <v>352</v>
      </c>
      <c r="E26" s="124"/>
      <c r="F26" s="125"/>
    </row>
    <row r="27" spans="1:255" x14ac:dyDescent="0.2">
      <c r="A27" s="101" t="s">
        <v>341</v>
      </c>
      <c r="B27" s="101" t="s">
        <v>343</v>
      </c>
      <c r="C27" s="101" t="s">
        <v>239</v>
      </c>
      <c r="D27" s="101" t="s">
        <v>345</v>
      </c>
      <c r="E27" s="101" t="s">
        <v>345</v>
      </c>
      <c r="F27" s="99" t="s">
        <v>349</v>
      </c>
    </row>
    <row r="28" spans="1:255" x14ac:dyDescent="0.2">
      <c r="A28" s="98"/>
      <c r="B28" s="101" t="s">
        <v>344</v>
      </c>
      <c r="C28" s="101"/>
      <c r="D28" s="101" t="s">
        <v>346</v>
      </c>
      <c r="E28" s="101" t="s">
        <v>348</v>
      </c>
      <c r="F28" s="99" t="s">
        <v>350</v>
      </c>
    </row>
    <row r="29" spans="1:255" ht="13.5" thickBot="1" x14ac:dyDescent="0.25">
      <c r="A29" s="98"/>
      <c r="B29" s="98"/>
      <c r="C29" s="98"/>
      <c r="D29" s="101" t="s">
        <v>347</v>
      </c>
      <c r="E29" s="101"/>
      <c r="F29" s="99" t="s">
        <v>351</v>
      </c>
    </row>
    <row r="30" spans="1:255" ht="13.5" thickBot="1" x14ac:dyDescent="0.25">
      <c r="A30" s="41">
        <v>1</v>
      </c>
      <c r="B30" s="41">
        <v>2</v>
      </c>
      <c r="C30" s="41">
        <v>3</v>
      </c>
      <c r="D30" s="41">
        <v>4</v>
      </c>
      <c r="E30" s="41">
        <v>5</v>
      </c>
      <c r="F30" s="41">
        <v>6</v>
      </c>
    </row>
    <row r="31" spans="1:255" ht="24" x14ac:dyDescent="0.2">
      <c r="A31" s="102"/>
      <c r="B31" s="103" t="s">
        <v>353</v>
      </c>
      <c r="C31" s="102"/>
      <c r="D31" s="104"/>
      <c r="E31" s="104"/>
      <c r="F31" s="105"/>
    </row>
    <row r="32" spans="1:255" x14ac:dyDescent="0.2">
      <c r="A32" s="110"/>
      <c r="B32" s="111" t="s">
        <v>354</v>
      </c>
      <c r="C32" s="110"/>
      <c r="D32" s="112"/>
      <c r="E32" s="112"/>
      <c r="F32" s="113"/>
    </row>
    <row r="33" spans="1:255" x14ac:dyDescent="0.2">
      <c r="A33" s="110"/>
      <c r="B33" s="111"/>
      <c r="C33" s="110"/>
      <c r="D33" s="114"/>
      <c r="E33" s="114"/>
      <c r="F33" s="115"/>
    </row>
    <row r="34" spans="1:255" x14ac:dyDescent="0.2">
      <c r="A34" s="110"/>
      <c r="B34" s="111"/>
      <c r="C34" s="110"/>
      <c r="D34" s="112"/>
      <c r="E34" s="112"/>
      <c r="F34" s="113"/>
    </row>
    <row r="35" spans="1:255" x14ac:dyDescent="0.2">
      <c r="A35" s="110"/>
      <c r="B35" s="111"/>
      <c r="C35" s="110"/>
      <c r="D35" s="112"/>
      <c r="E35" s="112"/>
      <c r="F35" s="113"/>
    </row>
    <row r="36" spans="1:255" x14ac:dyDescent="0.2">
      <c r="A36" s="110"/>
      <c r="B36" s="111" t="s">
        <v>355</v>
      </c>
      <c r="C36" s="110"/>
      <c r="D36" s="112">
        <f>ROUND(D31,2)</f>
        <v>0</v>
      </c>
      <c r="E36" s="112">
        <f>ROUND(E31,2)</f>
        <v>0</v>
      </c>
      <c r="F36" s="113">
        <f>ROUND(F31,2)</f>
        <v>0</v>
      </c>
    </row>
    <row r="37" spans="1:255" x14ac:dyDescent="0.2">
      <c r="A37" s="110"/>
      <c r="B37" s="111" t="s">
        <v>356</v>
      </c>
      <c r="C37" s="110">
        <v>18</v>
      </c>
      <c r="D37" s="112">
        <f>ROUND(D36*C37/100,2)</f>
        <v>0</v>
      </c>
      <c r="E37" s="112">
        <f>ROUND(E36*C37/100,2)</f>
        <v>0</v>
      </c>
      <c r="F37" s="113">
        <f>ROUND(F36*C37/100,2)</f>
        <v>0</v>
      </c>
    </row>
    <row r="38" spans="1:255" x14ac:dyDescent="0.2">
      <c r="A38" s="106"/>
      <c r="B38" s="107" t="s">
        <v>357</v>
      </c>
      <c r="C38" s="106"/>
      <c r="D38" s="108">
        <f>ROUND(D36+D37,2)</f>
        <v>0</v>
      </c>
      <c r="E38" s="108">
        <f>ROUND(E36+E37,2)</f>
        <v>0</v>
      </c>
      <c r="F38" s="109">
        <f>ROUND(F36+F37,2)</f>
        <v>0</v>
      </c>
    </row>
    <row r="41" spans="1:255" x14ac:dyDescent="0.2">
      <c r="A41" s="81" t="s">
        <v>326</v>
      </c>
      <c r="B41" s="116"/>
      <c r="C41" s="82"/>
      <c r="D41" s="82"/>
      <c r="E41" s="117"/>
      <c r="F41" s="117"/>
      <c r="BY41" s="83">
        <f>B41</f>
        <v>0</v>
      </c>
      <c r="BZ41" s="83">
        <f>E41</f>
        <v>0</v>
      </c>
      <c r="IU41" s="20"/>
    </row>
    <row r="42" spans="1:255" s="85" customFormat="1" ht="11.25" x14ac:dyDescent="0.2">
      <c r="A42" s="84"/>
      <c r="B42" s="118" t="s">
        <v>327</v>
      </c>
      <c r="C42" s="118"/>
      <c r="D42" s="118"/>
      <c r="E42" s="118" t="s">
        <v>328</v>
      </c>
      <c r="F42" s="118"/>
    </row>
    <row r="43" spans="1:255" x14ac:dyDescent="0.2">
      <c r="A43" s="17"/>
      <c r="B43" s="17"/>
      <c r="C43" s="11" t="s">
        <v>329</v>
      </c>
      <c r="D43" s="17"/>
      <c r="E43" s="17"/>
      <c r="F43" s="17"/>
    </row>
    <row r="44" spans="1:255" x14ac:dyDescent="0.2">
      <c r="A44" s="81" t="s">
        <v>330</v>
      </c>
      <c r="B44" s="116"/>
      <c r="C44" s="82"/>
      <c r="D44" s="82"/>
      <c r="E44" s="117"/>
      <c r="F44" s="117"/>
      <c r="BY44" s="83">
        <f>B44</f>
        <v>0</v>
      </c>
      <c r="BZ44" s="83">
        <f>E44</f>
        <v>0</v>
      </c>
      <c r="IU44" s="20"/>
    </row>
    <row r="45" spans="1:255" s="85" customFormat="1" ht="11.25" x14ac:dyDescent="0.2">
      <c r="A45" s="84"/>
      <c r="B45" s="118" t="s">
        <v>327</v>
      </c>
      <c r="C45" s="118"/>
      <c r="D45" s="118"/>
      <c r="E45" s="118" t="s">
        <v>328</v>
      </c>
      <c r="F45" s="118"/>
    </row>
    <row r="46" spans="1:255" x14ac:dyDescent="0.2">
      <c r="A46" s="17"/>
      <c r="B46" s="17"/>
      <c r="C46" s="11" t="s">
        <v>329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132"/>
  <sheetViews>
    <sheetView tabSelected="1" zoomScale="114" zoomScaleNormal="114" workbookViewId="0">
      <selection sqref="A1:XFD1048576"/>
    </sheetView>
  </sheetViews>
  <sheetFormatPr defaultRowHeight="12.75" outlineLevelRow="1" x14ac:dyDescent="0.2"/>
  <cols>
    <col min="1" max="1" width="4.7109375" style="182" customWidth="1"/>
    <col min="2" max="2" width="16.7109375" style="182" customWidth="1"/>
    <col min="3" max="3" width="36.7109375" style="182" customWidth="1"/>
    <col min="4" max="4" width="9.7109375" style="182" customWidth="1"/>
    <col min="5" max="5" width="7.7109375" style="182" customWidth="1"/>
    <col min="6" max="6" width="8.7109375" style="182" customWidth="1"/>
    <col min="7" max="7" width="13.7109375" style="182" customWidth="1"/>
    <col min="8" max="9" width="8.7109375" style="182" customWidth="1"/>
    <col min="10" max="10" width="13.7109375" style="182" customWidth="1"/>
    <col min="11" max="11" width="10.7109375" style="182" customWidth="1"/>
    <col min="12" max="15" width="9.140625" style="182"/>
    <col min="16" max="69" width="0" style="182" hidden="1" customWidth="1"/>
    <col min="70" max="71" width="74.7109375" style="182" hidden="1" customWidth="1"/>
    <col min="72" max="72" width="113.7109375" style="182" hidden="1" customWidth="1"/>
    <col min="73" max="74" width="133.7109375" style="182" hidden="1" customWidth="1"/>
    <col min="75" max="75" width="24.7109375" style="182" hidden="1" customWidth="1"/>
    <col min="76" max="76" width="0" style="182" hidden="1" customWidth="1"/>
    <col min="77" max="77" width="61.7109375" style="182" hidden="1" customWidth="1"/>
    <col min="78" max="78" width="22.7109375" style="182" hidden="1" customWidth="1"/>
    <col min="79" max="256" width="0" style="182" hidden="1" customWidth="1"/>
    <col min="257" max="16384" width="9.140625" style="182"/>
  </cols>
  <sheetData>
    <row r="1" spans="1:75" s="14" customFormat="1" ht="11.25" x14ac:dyDescent="0.2">
      <c r="A1" s="14" t="s">
        <v>235</v>
      </c>
    </row>
    <row r="2" spans="1:75" hidden="1" outlineLevel="1" x14ac:dyDescent="0.2">
      <c r="H2" s="146" t="s">
        <v>236</v>
      </c>
      <c r="I2" s="146"/>
      <c r="J2" s="146"/>
      <c r="K2" s="146"/>
    </row>
    <row r="3" spans="1:75" hidden="1" outlineLevel="1" x14ac:dyDescent="0.2">
      <c r="H3" s="146" t="s">
        <v>237</v>
      </c>
      <c r="I3" s="146"/>
      <c r="J3" s="146"/>
      <c r="K3" s="146"/>
    </row>
    <row r="4" spans="1:75" hidden="1" outlineLevel="1" x14ac:dyDescent="0.2">
      <c r="H4" s="146" t="s">
        <v>238</v>
      </c>
      <c r="I4" s="146"/>
      <c r="J4" s="146"/>
      <c r="K4" s="146"/>
    </row>
    <row r="5" spans="1:75" s="13" customFormat="1" ht="11.25" hidden="1" outlineLevel="1" x14ac:dyDescent="0.2">
      <c r="J5" s="148" t="s">
        <v>239</v>
      </c>
      <c r="K5" s="143"/>
    </row>
    <row r="6" spans="1:75" s="15" customFormat="1" ht="9.75" hidden="1" outlineLevel="1" x14ac:dyDescent="0.2">
      <c r="I6" s="16" t="s">
        <v>240</v>
      </c>
      <c r="J6" s="179" t="s">
        <v>241</v>
      </c>
      <c r="K6" s="180"/>
    </row>
    <row r="7" spans="1:75" hidden="1" outlineLevel="1" x14ac:dyDescent="0.2">
      <c r="A7" s="18" t="s">
        <v>242</v>
      </c>
      <c r="B7" s="183"/>
      <c r="C7" s="181"/>
      <c r="D7" s="181"/>
      <c r="E7" s="181"/>
      <c r="F7" s="181"/>
      <c r="G7" s="181"/>
      <c r="I7" s="16" t="s">
        <v>243</v>
      </c>
      <c r="J7" s="138"/>
      <c r="K7" s="184"/>
      <c r="BR7" s="19">
        <f>C7</f>
        <v>0</v>
      </c>
    </row>
    <row r="8" spans="1:75" hidden="1" outlineLevel="1" x14ac:dyDescent="0.2">
      <c r="A8" s="18" t="s">
        <v>244</v>
      </c>
      <c r="B8" s="183"/>
      <c r="C8" s="178"/>
      <c r="D8" s="178"/>
      <c r="E8" s="178"/>
      <c r="F8" s="178"/>
      <c r="G8" s="178"/>
      <c r="I8" s="16" t="s">
        <v>243</v>
      </c>
      <c r="J8" s="138"/>
      <c r="K8" s="184"/>
      <c r="BR8" s="19">
        <f>C8</f>
        <v>0</v>
      </c>
    </row>
    <row r="9" spans="1:75" hidden="1" outlineLevel="1" x14ac:dyDescent="0.2">
      <c r="A9" s="18" t="s">
        <v>245</v>
      </c>
      <c r="B9" s="183"/>
      <c r="C9" s="178"/>
      <c r="D9" s="178"/>
      <c r="E9" s="178"/>
      <c r="F9" s="178"/>
      <c r="G9" s="178"/>
      <c r="I9" s="16" t="s">
        <v>243</v>
      </c>
      <c r="J9" s="138"/>
      <c r="K9" s="184"/>
      <c r="BR9" s="19">
        <f>C9</f>
        <v>0</v>
      </c>
    </row>
    <row r="10" spans="1:75" hidden="1" outlineLevel="1" x14ac:dyDescent="0.2">
      <c r="A10" s="18" t="s">
        <v>246</v>
      </c>
      <c r="B10" s="183"/>
      <c r="C10" s="178"/>
      <c r="D10" s="178"/>
      <c r="E10" s="178"/>
      <c r="F10" s="178"/>
      <c r="G10" s="178"/>
      <c r="I10" s="16" t="s">
        <v>243</v>
      </c>
      <c r="J10" s="138"/>
      <c r="K10" s="184"/>
      <c r="BR10" s="19">
        <f>C10</f>
        <v>0</v>
      </c>
    </row>
    <row r="11" spans="1:75" hidden="1" outlineLevel="1" x14ac:dyDescent="0.2">
      <c r="A11" s="18" t="s">
        <v>247</v>
      </c>
      <c r="C11" s="176"/>
      <c r="D11" s="178"/>
      <c r="E11" s="178"/>
      <c r="F11" s="178"/>
      <c r="G11" s="178"/>
      <c r="H11" s="13"/>
      <c r="I11" s="13"/>
      <c r="J11" s="138"/>
      <c r="K11" s="143"/>
      <c r="BS11" s="22">
        <f>C11</f>
        <v>0</v>
      </c>
    </row>
    <row r="12" spans="1:75" hidden="1" outlineLevel="1" x14ac:dyDescent="0.2">
      <c r="A12" s="18" t="s">
        <v>248</v>
      </c>
      <c r="C12" s="176" t="s">
        <v>4</v>
      </c>
      <c r="D12" s="178"/>
      <c r="E12" s="178"/>
      <c r="F12" s="178"/>
      <c r="G12" s="178"/>
      <c r="H12" s="13"/>
      <c r="I12" s="13"/>
      <c r="J12" s="138"/>
      <c r="K12" s="143"/>
      <c r="BS12" s="22" t="str">
        <f>C12</f>
        <v>Замена АВМ на ВА 5543</v>
      </c>
    </row>
    <row r="13" spans="1:75" hidden="1" outlineLevel="1" x14ac:dyDescent="0.2">
      <c r="A13" s="18" t="s">
        <v>249</v>
      </c>
      <c r="C13" s="177"/>
      <c r="D13" s="185"/>
      <c r="E13" s="185"/>
      <c r="F13" s="185"/>
      <c r="G13" s="185"/>
      <c r="I13" s="16" t="s">
        <v>250</v>
      </c>
      <c r="J13" s="138"/>
      <c r="K13" s="143"/>
      <c r="BS13" s="22">
        <f>C13</f>
        <v>0</v>
      </c>
    </row>
    <row r="14" spans="1:75" hidden="1" outlineLevel="1" x14ac:dyDescent="0.2">
      <c r="G14" s="171" t="s">
        <v>251</v>
      </c>
      <c r="H14" s="171"/>
      <c r="I14" s="23" t="s">
        <v>252</v>
      </c>
      <c r="J14" s="172"/>
      <c r="K14" s="186"/>
      <c r="BW14" s="26">
        <f>J14</f>
        <v>0</v>
      </c>
    </row>
    <row r="15" spans="1:75" hidden="1" outlineLevel="1" x14ac:dyDescent="0.2">
      <c r="I15" s="24" t="s">
        <v>253</v>
      </c>
      <c r="J15" s="173"/>
      <c r="K15" s="187"/>
    </row>
    <row r="16" spans="1:75" s="15" customFormat="1" hidden="1" outlineLevel="1" x14ac:dyDescent="0.2">
      <c r="I16" s="16" t="s">
        <v>254</v>
      </c>
      <c r="J16" s="174"/>
      <c r="K16" s="175"/>
    </row>
    <row r="17" spans="1:73" hidden="1" outlineLevel="1" x14ac:dyDescent="0.2"/>
    <row r="18" spans="1:73" hidden="1" outlineLevel="1" x14ac:dyDescent="0.2">
      <c r="G18" s="133" t="s">
        <v>255</v>
      </c>
      <c r="H18" s="133" t="s">
        <v>256</v>
      </c>
      <c r="I18" s="133" t="s">
        <v>257</v>
      </c>
      <c r="J18" s="135"/>
    </row>
    <row r="19" spans="1:73" ht="13.5" hidden="1" outlineLevel="1" thickBot="1" x14ac:dyDescent="0.25">
      <c r="G19" s="134"/>
      <c r="H19" s="134"/>
      <c r="I19" s="28" t="s">
        <v>258</v>
      </c>
      <c r="J19" s="29" t="s">
        <v>259</v>
      </c>
    </row>
    <row r="20" spans="1:73" ht="14.25" hidden="1" outlineLevel="1" thickBot="1" x14ac:dyDescent="0.3">
      <c r="C20" s="121" t="s">
        <v>260</v>
      </c>
      <c r="D20" s="188"/>
      <c r="E20" s="188"/>
      <c r="F20" s="167"/>
      <c r="G20" s="30"/>
      <c r="H20" s="31"/>
      <c r="I20" s="32"/>
      <c r="J20" s="33"/>
      <c r="K20" s="34"/>
    </row>
    <row r="21" spans="1:73" ht="13.5" hidden="1" outlineLevel="1" x14ac:dyDescent="0.25">
      <c r="C21" s="121" t="s">
        <v>261</v>
      </c>
      <c r="D21" s="188"/>
      <c r="E21" s="188"/>
      <c r="F21" s="188"/>
    </row>
    <row r="22" spans="1:73" hidden="1" outlineLevel="1" x14ac:dyDescent="0.2">
      <c r="A22" s="122"/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1:73" hidden="1" outlineLevel="1" x14ac:dyDescent="0.2">
      <c r="A23" s="16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BU23" s="22">
        <f>A23</f>
        <v>0</v>
      </c>
    </row>
    <row r="24" spans="1:73" hidden="1" outlineLevel="1" x14ac:dyDescent="0.2">
      <c r="A24" s="15" t="s">
        <v>262</v>
      </c>
    </row>
    <row r="25" spans="1:73" hidden="1" outlineLevel="1" x14ac:dyDescent="0.2">
      <c r="A25" s="15" t="s">
        <v>263</v>
      </c>
    </row>
    <row r="26" spans="1:73" hidden="1" outlineLevel="1" x14ac:dyDescent="0.2">
      <c r="A26" s="15" t="s">
        <v>264</v>
      </c>
      <c r="B26" s="15"/>
      <c r="C26" s="15"/>
      <c r="D26" s="15"/>
      <c r="E26" s="169">
        <f>J110/1000</f>
        <v>126.71924</v>
      </c>
      <c r="F26" s="170"/>
      <c r="G26" s="15" t="s">
        <v>265</v>
      </c>
      <c r="H26" s="15"/>
      <c r="I26" s="15"/>
      <c r="J26" s="15"/>
      <c r="K26" s="15"/>
    </row>
    <row r="27" spans="1:73" collapsed="1" x14ac:dyDescent="0.2"/>
    <row r="28" spans="1:73" outlineLevel="1" x14ac:dyDescent="0.2">
      <c r="K28" s="35" t="s">
        <v>266</v>
      </c>
    </row>
    <row r="29" spans="1:73" outlineLevel="1" x14ac:dyDescent="0.2"/>
    <row r="30" spans="1:73" outlineLevel="1" x14ac:dyDescent="0.2">
      <c r="A30" s="18" t="s">
        <v>247</v>
      </c>
      <c r="C30" s="163"/>
      <c r="D30" s="163"/>
      <c r="E30" s="163"/>
      <c r="F30" s="163"/>
      <c r="G30" s="163"/>
      <c r="H30" s="163"/>
      <c r="I30" s="163"/>
      <c r="J30" s="163"/>
      <c r="K30" s="163"/>
      <c r="BT30" s="36">
        <f>C30</f>
        <v>0</v>
      </c>
    </row>
    <row r="31" spans="1:73" outlineLevel="1" x14ac:dyDescent="0.2">
      <c r="A31" s="18" t="s">
        <v>248</v>
      </c>
      <c r="C31" s="161" t="s">
        <v>361</v>
      </c>
      <c r="D31" s="161"/>
      <c r="E31" s="161"/>
      <c r="F31" s="161"/>
      <c r="G31" s="161"/>
      <c r="H31" s="161"/>
      <c r="I31" s="161"/>
      <c r="J31" s="161"/>
      <c r="K31" s="161"/>
      <c r="BT31" s="36" t="str">
        <f>C31</f>
        <v>Замена оборудования РУ 0,4 кВ, АВМ на ВА 5543</v>
      </c>
    </row>
    <row r="32" spans="1:73" outlineLevel="1" x14ac:dyDescent="0.2">
      <c r="A32" s="18" t="s">
        <v>267</v>
      </c>
      <c r="C32" s="162" t="s">
        <v>268</v>
      </c>
      <c r="D32" s="163"/>
      <c r="E32" s="163"/>
      <c r="F32" s="163"/>
      <c r="G32" s="163"/>
      <c r="H32" s="163"/>
      <c r="I32" s="163"/>
      <c r="J32" s="163"/>
      <c r="K32" s="163"/>
      <c r="BT32" s="37" t="str">
        <f>C32</f>
        <v xml:space="preserve"> </v>
      </c>
    </row>
    <row r="33" spans="1:213" outlineLevel="1" x14ac:dyDescent="0.2"/>
    <row r="34" spans="1:213" ht="18.75" outlineLevel="1" x14ac:dyDescent="0.3">
      <c r="A34" s="119" t="s">
        <v>358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213" outlineLevel="1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Y35" s="182">
        <v>3</v>
      </c>
      <c r="Z35" s="182" t="s">
        <v>269</v>
      </c>
      <c r="AB35" s="182" t="s">
        <v>270</v>
      </c>
      <c r="BV35" s="22">
        <f>A35</f>
        <v>0</v>
      </c>
    </row>
    <row r="36" spans="1:213" outlineLevel="1" x14ac:dyDescent="0.2">
      <c r="A36" s="18" t="s">
        <v>271</v>
      </c>
      <c r="C36" s="163"/>
      <c r="D36" s="163"/>
      <c r="E36" s="163"/>
      <c r="F36" s="163"/>
      <c r="G36" s="163"/>
      <c r="H36" s="163"/>
      <c r="I36" s="163"/>
      <c r="J36" s="163"/>
      <c r="K36" s="163"/>
      <c r="BT36" s="36">
        <f>C36</f>
        <v>0</v>
      </c>
    </row>
    <row r="37" spans="1:213" outlineLevel="1" x14ac:dyDescent="0.2">
      <c r="I37" s="38" t="s">
        <v>310</v>
      </c>
      <c r="J37" s="38" t="s">
        <v>272</v>
      </c>
    </row>
    <row r="38" spans="1:213" outlineLevel="1" x14ac:dyDescent="0.2">
      <c r="A38" s="15" t="s">
        <v>359</v>
      </c>
      <c r="G38" s="39" t="s">
        <v>273</v>
      </c>
      <c r="I38" s="40">
        <f>H110/1000</f>
        <v>15.67102</v>
      </c>
      <c r="J38" s="40">
        <f>J110/1000</f>
        <v>126.71924</v>
      </c>
      <c r="K38" s="15" t="s">
        <v>274</v>
      </c>
    </row>
    <row r="39" spans="1:213" outlineLevel="1" x14ac:dyDescent="0.2">
      <c r="A39" s="15" t="s">
        <v>263</v>
      </c>
      <c r="G39" s="39" t="s">
        <v>275</v>
      </c>
      <c r="I39" s="40">
        <f>ET93</f>
        <v>39.636000000000003</v>
      </c>
      <c r="J39" s="40">
        <f>CW93</f>
        <v>39.636000000000003</v>
      </c>
      <c r="K39" s="15" t="s">
        <v>276</v>
      </c>
    </row>
    <row r="40" spans="1:213" ht="13.5" outlineLevel="1" thickBot="1" x14ac:dyDescent="0.25">
      <c r="G40" s="39" t="s">
        <v>277</v>
      </c>
      <c r="I40" s="40">
        <f>(EW93+EY93)/1000</f>
        <v>0.47928999999999994</v>
      </c>
      <c r="J40" s="40">
        <f>(CZ93+DB93)/1000</f>
        <v>8.7709700000000002</v>
      </c>
      <c r="K40" s="15" t="s">
        <v>274</v>
      </c>
    </row>
    <row r="41" spans="1:213" x14ac:dyDescent="0.2">
      <c r="A41" s="165" t="s">
        <v>278</v>
      </c>
      <c r="B41" s="157" t="s">
        <v>279</v>
      </c>
      <c r="C41" s="157" t="s">
        <v>280</v>
      </c>
      <c r="D41" s="157" t="s">
        <v>281</v>
      </c>
      <c r="E41" s="157" t="s">
        <v>282</v>
      </c>
      <c r="F41" s="157" t="s">
        <v>283</v>
      </c>
      <c r="G41" s="157" t="s">
        <v>284</v>
      </c>
      <c r="H41" s="157" t="s">
        <v>285</v>
      </c>
      <c r="I41" s="157" t="s">
        <v>286</v>
      </c>
      <c r="J41" s="157" t="s">
        <v>287</v>
      </c>
      <c r="K41" s="159" t="s">
        <v>360</v>
      </c>
    </row>
    <row r="42" spans="1:213" x14ac:dyDescent="0.2">
      <c r="A42" s="166"/>
      <c r="B42" s="158"/>
      <c r="C42" s="158"/>
      <c r="D42" s="158"/>
      <c r="E42" s="158"/>
      <c r="F42" s="158"/>
      <c r="G42" s="158"/>
      <c r="H42" s="158"/>
      <c r="I42" s="158"/>
      <c r="J42" s="158"/>
      <c r="K42" s="160"/>
    </row>
    <row r="43" spans="1:213" x14ac:dyDescent="0.2">
      <c r="A43" s="166"/>
      <c r="B43" s="158"/>
      <c r="C43" s="158"/>
      <c r="D43" s="158"/>
      <c r="E43" s="158"/>
      <c r="F43" s="158"/>
      <c r="G43" s="158"/>
      <c r="H43" s="158"/>
      <c r="I43" s="158"/>
      <c r="J43" s="158"/>
      <c r="K43" s="160"/>
    </row>
    <row r="44" spans="1:213" ht="13.5" thickBot="1" x14ac:dyDescent="0.25">
      <c r="A44" s="166"/>
      <c r="B44" s="158"/>
      <c r="C44" s="158"/>
      <c r="D44" s="158"/>
      <c r="E44" s="158"/>
      <c r="F44" s="158"/>
      <c r="G44" s="158"/>
      <c r="H44" s="158"/>
      <c r="I44" s="158"/>
      <c r="J44" s="158"/>
      <c r="K44" s="160"/>
    </row>
    <row r="45" spans="1:213" ht="13.5" thickBot="1" x14ac:dyDescent="0.25">
      <c r="A45" s="41">
        <v>1</v>
      </c>
      <c r="B45" s="41">
        <v>2</v>
      </c>
      <c r="C45" s="41">
        <v>3</v>
      </c>
      <c r="D45" s="41">
        <v>4</v>
      </c>
      <c r="E45" s="41">
        <v>5</v>
      </c>
      <c r="F45" s="41">
        <v>6</v>
      </c>
      <c r="G45" s="41">
        <v>7</v>
      </c>
      <c r="H45" s="41">
        <v>8</v>
      </c>
      <c r="I45" s="41">
        <v>9</v>
      </c>
      <c r="J45" s="41">
        <v>10</v>
      </c>
      <c r="K45" s="41">
        <v>11</v>
      </c>
    </row>
    <row r="46" spans="1:213" ht="48" x14ac:dyDescent="0.2">
      <c r="A46" s="42">
        <v>1</v>
      </c>
      <c r="B46" s="48" t="s">
        <v>13</v>
      </c>
      <c r="C46" s="43" t="s">
        <v>14</v>
      </c>
      <c r="D46" s="44" t="s">
        <v>15</v>
      </c>
      <c r="E46" s="45">
        <v>1</v>
      </c>
      <c r="F46" s="46">
        <f>Source!AK25</f>
        <v>263.77999999999997</v>
      </c>
      <c r="G46" s="190" t="s">
        <v>23</v>
      </c>
      <c r="H46" s="46">
        <f>Source!AB25</f>
        <v>158.27000000000001</v>
      </c>
      <c r="I46" s="46"/>
      <c r="J46" s="191"/>
      <c r="K46" s="47"/>
    </row>
    <row r="47" spans="1:213" x14ac:dyDescent="0.2">
      <c r="A47" s="52"/>
      <c r="B47" s="49"/>
      <c r="C47" s="49" t="s">
        <v>288</v>
      </c>
      <c r="D47" s="50"/>
      <c r="E47" s="51"/>
      <c r="F47" s="53">
        <v>263.77999999999997</v>
      </c>
      <c r="G47" s="192" t="s">
        <v>289</v>
      </c>
      <c r="H47" s="53">
        <f>Source!AF25</f>
        <v>158.27000000000001</v>
      </c>
      <c r="I47" s="53">
        <f>T47</f>
        <v>158.27000000000001</v>
      </c>
      <c r="J47" s="192">
        <v>18.3</v>
      </c>
      <c r="K47" s="54">
        <f>U47</f>
        <v>2896.34</v>
      </c>
      <c r="T47" s="182">
        <f>ROUND(Source!AF25*Source!AV25*Source!I25,2)</f>
        <v>158.27000000000001</v>
      </c>
      <c r="U47" s="182">
        <f>Source!S25</f>
        <v>2896.34</v>
      </c>
      <c r="GJ47" s="182">
        <f>T47</f>
        <v>158.27000000000001</v>
      </c>
      <c r="GK47" s="182">
        <f>T47</f>
        <v>158.27000000000001</v>
      </c>
      <c r="HE47" s="182">
        <f>T47</f>
        <v>158.27000000000001</v>
      </c>
    </row>
    <row r="48" spans="1:213" x14ac:dyDescent="0.2">
      <c r="A48" s="59"/>
      <c r="B48" s="56"/>
      <c r="C48" s="56" t="s">
        <v>290</v>
      </c>
      <c r="D48" s="57"/>
      <c r="E48" s="58">
        <v>65</v>
      </c>
      <c r="F48" s="193" t="s">
        <v>291</v>
      </c>
      <c r="G48" s="194"/>
      <c r="H48" s="60">
        <f>ROUND((Source!AF25*Source!AV25+Source!AE25*Source!AV25)*(Source!FX25)/100,2)</f>
        <v>102.88</v>
      </c>
      <c r="I48" s="60">
        <f>T48</f>
        <v>102.88</v>
      </c>
      <c r="J48" s="194" t="s">
        <v>292</v>
      </c>
      <c r="K48" s="77">
        <f>U48</f>
        <v>1592.99</v>
      </c>
      <c r="T48" s="182">
        <f>ROUND((ROUND(Source!AF25*Source!AV25*Source!I25,2)+ROUND(Source!AE25*Source!AV25*Source!I25,2))*(Source!FX25)/100,2)</f>
        <v>102.88</v>
      </c>
      <c r="U48" s="182">
        <f>Source!X25</f>
        <v>1592.99</v>
      </c>
      <c r="GY48" s="182">
        <f>T48</f>
        <v>102.88</v>
      </c>
      <c r="HE48" s="182">
        <f>T48</f>
        <v>102.88</v>
      </c>
    </row>
    <row r="49" spans="1:213" x14ac:dyDescent="0.2">
      <c r="A49" s="59"/>
      <c r="B49" s="56"/>
      <c r="C49" s="56" t="s">
        <v>293</v>
      </c>
      <c r="D49" s="57"/>
      <c r="E49" s="58">
        <v>40</v>
      </c>
      <c r="F49" s="193" t="s">
        <v>291</v>
      </c>
      <c r="G49" s="194"/>
      <c r="H49" s="60">
        <f>ROUND((Source!AF25*Source!AV25+Source!AE25*Source!AV25)*(Source!FY25)/100,2)</f>
        <v>63.31</v>
      </c>
      <c r="I49" s="60">
        <f>T49</f>
        <v>63.31</v>
      </c>
      <c r="J49" s="194" t="s">
        <v>294</v>
      </c>
      <c r="K49" s="77">
        <f>U49</f>
        <v>926.83</v>
      </c>
      <c r="T49" s="182">
        <f>ROUND((ROUND(Source!AF25*Source!AV25*Source!I25,2)+ROUND(Source!AE25*Source!AV25*Source!I25,2))*(Source!FY25)/100,2)</f>
        <v>63.31</v>
      </c>
      <c r="U49" s="182">
        <f>Source!Y25</f>
        <v>926.83</v>
      </c>
      <c r="GZ49" s="182">
        <f>T49</f>
        <v>63.31</v>
      </c>
      <c r="HE49" s="182">
        <f>T49</f>
        <v>63.31</v>
      </c>
    </row>
    <row r="50" spans="1:213" ht="13.5" thickBot="1" x14ac:dyDescent="0.25">
      <c r="A50" s="63"/>
      <c r="B50" s="64"/>
      <c r="C50" s="64" t="s">
        <v>295</v>
      </c>
      <c r="D50" s="65" t="s">
        <v>296</v>
      </c>
      <c r="E50" s="66">
        <v>21.6</v>
      </c>
      <c r="F50" s="67"/>
      <c r="G50" s="67" t="s">
        <v>289</v>
      </c>
      <c r="H50" s="67">
        <f>ROUND(Source!AH25,2)</f>
        <v>12.96</v>
      </c>
      <c r="I50" s="68">
        <f>Source!U25</f>
        <v>12.96</v>
      </c>
      <c r="J50" s="67"/>
      <c r="K50" s="69"/>
    </row>
    <row r="51" spans="1:213" x14ac:dyDescent="0.2">
      <c r="A51" s="62"/>
      <c r="B51" s="61"/>
      <c r="C51" s="61"/>
      <c r="D51" s="61"/>
      <c r="E51" s="61"/>
      <c r="F51" s="61"/>
      <c r="G51" s="61"/>
      <c r="H51" s="154">
        <f>R51</f>
        <v>324.45999999999998</v>
      </c>
      <c r="I51" s="155"/>
      <c r="J51" s="154">
        <f>S51</f>
        <v>5416.16</v>
      </c>
      <c r="K51" s="156"/>
      <c r="R51" s="182">
        <f>SUM(T46:T50)</f>
        <v>324.45999999999998</v>
      </c>
      <c r="S51" s="182">
        <f>SUM(U46:U50)</f>
        <v>5416.16</v>
      </c>
      <c r="HA51" s="182">
        <f>R51</f>
        <v>324.45999999999998</v>
      </c>
    </row>
    <row r="52" spans="1:213" ht="36" x14ac:dyDescent="0.2">
      <c r="A52" s="70">
        <v>2</v>
      </c>
      <c r="B52" s="76" t="s">
        <v>13</v>
      </c>
      <c r="C52" s="71" t="s">
        <v>27</v>
      </c>
      <c r="D52" s="72" t="s">
        <v>15</v>
      </c>
      <c r="E52" s="73">
        <v>1</v>
      </c>
      <c r="F52" s="74">
        <f>Source!AK27</f>
        <v>263.77999999999997</v>
      </c>
      <c r="G52" s="195" t="s">
        <v>3</v>
      </c>
      <c r="H52" s="74">
        <f>Source!AB27</f>
        <v>263.77999999999997</v>
      </c>
      <c r="I52" s="74"/>
      <c r="J52" s="196"/>
      <c r="K52" s="75"/>
    </row>
    <row r="53" spans="1:213" x14ac:dyDescent="0.2">
      <c r="A53" s="52"/>
      <c r="B53" s="49"/>
      <c r="C53" s="49" t="s">
        <v>288</v>
      </c>
      <c r="D53" s="50"/>
      <c r="E53" s="51"/>
      <c r="F53" s="53">
        <v>263.77999999999997</v>
      </c>
      <c r="G53" s="192"/>
      <c r="H53" s="53">
        <f>Source!AF27</f>
        <v>263.77999999999997</v>
      </c>
      <c r="I53" s="53">
        <f>T53</f>
        <v>263.77999999999997</v>
      </c>
      <c r="J53" s="192">
        <v>18.3</v>
      </c>
      <c r="K53" s="54">
        <f>U53</f>
        <v>4827.17</v>
      </c>
      <c r="T53" s="182">
        <f>ROUND(Source!AF27*Source!AV27*Source!I27,2)</f>
        <v>263.77999999999997</v>
      </c>
      <c r="U53" s="182">
        <f>Source!S27</f>
        <v>4827.17</v>
      </c>
      <c r="GJ53" s="182">
        <f>T53</f>
        <v>263.77999999999997</v>
      </c>
      <c r="GK53" s="182">
        <f>T53</f>
        <v>263.77999999999997</v>
      </c>
      <c r="HE53" s="182">
        <f>T53</f>
        <v>263.77999999999997</v>
      </c>
    </row>
    <row r="54" spans="1:213" x14ac:dyDescent="0.2">
      <c r="A54" s="59"/>
      <c r="B54" s="56"/>
      <c r="C54" s="56" t="s">
        <v>290</v>
      </c>
      <c r="D54" s="57"/>
      <c r="E54" s="58">
        <v>65</v>
      </c>
      <c r="F54" s="193" t="s">
        <v>291</v>
      </c>
      <c r="G54" s="194"/>
      <c r="H54" s="60">
        <f>ROUND((Source!AF27*Source!AV27+Source!AE27*Source!AV27)*(Source!FX27)/100,2)</f>
        <v>171.46</v>
      </c>
      <c r="I54" s="60">
        <f>T54</f>
        <v>171.46</v>
      </c>
      <c r="J54" s="194" t="s">
        <v>292</v>
      </c>
      <c r="K54" s="77">
        <f>U54</f>
        <v>2654.94</v>
      </c>
      <c r="T54" s="182">
        <f>ROUND((ROUND(Source!AF27*Source!AV27*Source!I27,2)+ROUND(Source!AE27*Source!AV27*Source!I27,2))*(Source!FX27)/100,2)</f>
        <v>171.46</v>
      </c>
      <c r="U54" s="182">
        <f>Source!X27</f>
        <v>2654.94</v>
      </c>
      <c r="GY54" s="182">
        <f>T54</f>
        <v>171.46</v>
      </c>
      <c r="HE54" s="182">
        <f>T54</f>
        <v>171.46</v>
      </c>
    </row>
    <row r="55" spans="1:213" x14ac:dyDescent="0.2">
      <c r="A55" s="59"/>
      <c r="B55" s="56"/>
      <c r="C55" s="56" t="s">
        <v>293</v>
      </c>
      <c r="D55" s="57"/>
      <c r="E55" s="58">
        <v>40</v>
      </c>
      <c r="F55" s="193" t="s">
        <v>291</v>
      </c>
      <c r="G55" s="194"/>
      <c r="H55" s="60">
        <f>ROUND((Source!AF27*Source!AV27+Source!AE27*Source!AV27)*(Source!FY27)/100,2)</f>
        <v>105.51</v>
      </c>
      <c r="I55" s="60">
        <f>T55</f>
        <v>105.51</v>
      </c>
      <c r="J55" s="194" t="s">
        <v>294</v>
      </c>
      <c r="K55" s="77">
        <f>U55</f>
        <v>1544.69</v>
      </c>
      <c r="T55" s="182">
        <f>ROUND((ROUND(Source!AF27*Source!AV27*Source!I27,2)+ROUND(Source!AE27*Source!AV27*Source!I27,2))*(Source!FY27)/100,2)</f>
        <v>105.51</v>
      </c>
      <c r="U55" s="182">
        <f>Source!Y27</f>
        <v>1544.69</v>
      </c>
      <c r="GZ55" s="182">
        <f>T55</f>
        <v>105.51</v>
      </c>
      <c r="HE55" s="182">
        <f>T55</f>
        <v>105.51</v>
      </c>
    </row>
    <row r="56" spans="1:213" ht="13.5" thickBot="1" x14ac:dyDescent="0.25">
      <c r="A56" s="63"/>
      <c r="B56" s="64"/>
      <c r="C56" s="64" t="s">
        <v>295</v>
      </c>
      <c r="D56" s="65" t="s">
        <v>296</v>
      </c>
      <c r="E56" s="66">
        <v>21.6</v>
      </c>
      <c r="F56" s="67"/>
      <c r="G56" s="67"/>
      <c r="H56" s="67">
        <f>ROUND(Source!AH27,2)</f>
        <v>21.6</v>
      </c>
      <c r="I56" s="68">
        <f>Source!U27</f>
        <v>21.6</v>
      </c>
      <c r="J56" s="67"/>
      <c r="K56" s="69"/>
    </row>
    <row r="57" spans="1:213" x14ac:dyDescent="0.2">
      <c r="A57" s="62"/>
      <c r="B57" s="61"/>
      <c r="C57" s="61"/>
      <c r="D57" s="61"/>
      <c r="E57" s="61"/>
      <c r="F57" s="61"/>
      <c r="G57" s="61"/>
      <c r="H57" s="154">
        <f>R57</f>
        <v>540.75</v>
      </c>
      <c r="I57" s="155"/>
      <c r="J57" s="154">
        <f>S57</f>
        <v>9026.8000000000011</v>
      </c>
      <c r="K57" s="156"/>
      <c r="R57" s="182">
        <f>SUM(T52:T56)</f>
        <v>540.75</v>
      </c>
      <c r="S57" s="182">
        <f>SUM(U52:U56)</f>
        <v>9026.8000000000011</v>
      </c>
      <c r="HA57" s="182">
        <f>R57</f>
        <v>540.75</v>
      </c>
    </row>
    <row r="58" spans="1:213" x14ac:dyDescent="0.2">
      <c r="A58" s="70">
        <v>3</v>
      </c>
      <c r="B58" s="76" t="s">
        <v>29</v>
      </c>
      <c r="C58" s="71" t="s">
        <v>30</v>
      </c>
      <c r="D58" s="72" t="s">
        <v>31</v>
      </c>
      <c r="E58" s="73">
        <v>0.03</v>
      </c>
      <c r="F58" s="74">
        <f>Source!AK29</f>
        <v>13013.710000000001</v>
      </c>
      <c r="G58" s="195" t="s">
        <v>3</v>
      </c>
      <c r="H58" s="74">
        <f>Source!AB29</f>
        <v>1029.8699999999999</v>
      </c>
      <c r="I58" s="74"/>
      <c r="J58" s="196"/>
      <c r="K58" s="75"/>
    </row>
    <row r="59" spans="1:213" x14ac:dyDescent="0.2">
      <c r="A59" s="52"/>
      <c r="B59" s="49"/>
      <c r="C59" s="49" t="s">
        <v>288</v>
      </c>
      <c r="D59" s="50"/>
      <c r="E59" s="51"/>
      <c r="F59" s="53">
        <v>598.36</v>
      </c>
      <c r="G59" s="192"/>
      <c r="H59" s="53">
        <f>Source!AF29</f>
        <v>598.36</v>
      </c>
      <c r="I59" s="53">
        <f>T59</f>
        <v>17.95</v>
      </c>
      <c r="J59" s="192">
        <v>18.3</v>
      </c>
      <c r="K59" s="54">
        <f>U59</f>
        <v>328.5</v>
      </c>
      <c r="T59" s="182">
        <f>ROUND(Source!AF29*Source!AV29*Source!I29,2)</f>
        <v>17.95</v>
      </c>
      <c r="U59" s="182">
        <f>Source!S29</f>
        <v>328.5</v>
      </c>
      <c r="GJ59" s="182">
        <f>T59</f>
        <v>17.95</v>
      </c>
      <c r="GK59" s="182">
        <f>T59</f>
        <v>17.95</v>
      </c>
      <c r="HC59" s="182">
        <f>T59</f>
        <v>17.95</v>
      </c>
    </row>
    <row r="60" spans="1:213" x14ac:dyDescent="0.2">
      <c r="A60" s="59"/>
      <c r="B60" s="56"/>
      <c r="C60" s="56" t="s">
        <v>297</v>
      </c>
      <c r="D60" s="57"/>
      <c r="E60" s="58"/>
      <c r="F60" s="60">
        <v>431.51</v>
      </c>
      <c r="G60" s="194"/>
      <c r="H60" s="60">
        <f>Source!AD29</f>
        <v>431.51</v>
      </c>
      <c r="I60" s="60">
        <f>T60</f>
        <v>12.95</v>
      </c>
      <c r="J60" s="194">
        <v>12.5</v>
      </c>
      <c r="K60" s="77">
        <f>U60</f>
        <v>161.82</v>
      </c>
      <c r="T60" s="182">
        <f>ROUND(Source!AD29*Source!AV29*Source!I29,2)</f>
        <v>12.95</v>
      </c>
      <c r="U60" s="182">
        <f>Source!Q29</f>
        <v>161.82</v>
      </c>
      <c r="GJ60" s="182">
        <f>T60</f>
        <v>12.95</v>
      </c>
      <c r="GL60" s="182">
        <f>T60</f>
        <v>12.95</v>
      </c>
      <c r="HC60" s="182">
        <f>T60</f>
        <v>12.95</v>
      </c>
    </row>
    <row r="61" spans="1:213" x14ac:dyDescent="0.2">
      <c r="A61" s="59"/>
      <c r="B61" s="56"/>
      <c r="C61" s="56" t="s">
        <v>298</v>
      </c>
      <c r="D61" s="57"/>
      <c r="E61" s="58"/>
      <c r="F61" s="60">
        <v>43.67</v>
      </c>
      <c r="G61" s="194"/>
      <c r="H61" s="60">
        <f>Source!AE29</f>
        <v>43.67</v>
      </c>
      <c r="I61" s="60">
        <f>GM61</f>
        <v>1.31</v>
      </c>
      <c r="J61" s="194">
        <v>18.3</v>
      </c>
      <c r="K61" s="77">
        <f>Source!R29</f>
        <v>23.97</v>
      </c>
      <c r="GM61" s="182">
        <f>ROUND(Source!AE29*Source!AV29*Source!I29,2)</f>
        <v>1.31</v>
      </c>
    </row>
    <row r="62" spans="1:213" x14ac:dyDescent="0.2">
      <c r="A62" s="59"/>
      <c r="B62" s="56"/>
      <c r="C62" s="56" t="s">
        <v>290</v>
      </c>
      <c r="D62" s="57"/>
      <c r="E62" s="58">
        <v>95</v>
      </c>
      <c r="F62" s="193" t="s">
        <v>291</v>
      </c>
      <c r="G62" s="194"/>
      <c r="H62" s="60">
        <f>ROUND((Source!AF29*Source!AV29+Source!AE29*Source!AV29)*(Source!FX29)/100,2)</f>
        <v>609.92999999999995</v>
      </c>
      <c r="I62" s="60">
        <f>T62</f>
        <v>18.3</v>
      </c>
      <c r="J62" s="194" t="s">
        <v>299</v>
      </c>
      <c r="K62" s="77">
        <f>U62</f>
        <v>285.5</v>
      </c>
      <c r="T62" s="182">
        <f>ROUND((ROUND(Source!AF29*Source!AV29*Source!I29,2)+ROUND(Source!AE29*Source!AV29*Source!I29,2))*(Source!FX29)/100,2)</f>
        <v>18.3</v>
      </c>
      <c r="U62" s="182">
        <f>Source!X29</f>
        <v>285.5</v>
      </c>
      <c r="GY62" s="182">
        <f>T62</f>
        <v>18.3</v>
      </c>
      <c r="HC62" s="182">
        <f>T62</f>
        <v>18.3</v>
      </c>
    </row>
    <row r="63" spans="1:213" x14ac:dyDescent="0.2">
      <c r="A63" s="59"/>
      <c r="B63" s="56"/>
      <c r="C63" s="56" t="s">
        <v>293</v>
      </c>
      <c r="D63" s="57"/>
      <c r="E63" s="58">
        <v>65</v>
      </c>
      <c r="F63" s="193" t="s">
        <v>291</v>
      </c>
      <c r="G63" s="194"/>
      <c r="H63" s="60">
        <f>ROUND((Source!AF29*Source!AV29+Source!AE29*Source!AV29)*(Source!FY29)/100,2)</f>
        <v>417.32</v>
      </c>
      <c r="I63" s="60">
        <f>T63</f>
        <v>12.52</v>
      </c>
      <c r="J63" s="194" t="s">
        <v>300</v>
      </c>
      <c r="K63" s="77">
        <f>U63</f>
        <v>183.28</v>
      </c>
      <c r="T63" s="182">
        <f>ROUND((ROUND(Source!AF29*Source!AV29*Source!I29,2)+ROUND(Source!AE29*Source!AV29*Source!I29,2))*(Source!FY29)/100,2)</f>
        <v>12.52</v>
      </c>
      <c r="U63" s="182">
        <f>Source!Y29</f>
        <v>183.28</v>
      </c>
      <c r="GZ63" s="182">
        <f>T63</f>
        <v>12.52</v>
      </c>
      <c r="HC63" s="182">
        <f>T63</f>
        <v>12.52</v>
      </c>
    </row>
    <row r="64" spans="1:213" ht="13.5" thickBot="1" x14ac:dyDescent="0.25">
      <c r="A64" s="63"/>
      <c r="B64" s="64"/>
      <c r="C64" s="64" t="s">
        <v>295</v>
      </c>
      <c r="D64" s="65" t="s">
        <v>296</v>
      </c>
      <c r="E64" s="66">
        <v>62.2</v>
      </c>
      <c r="F64" s="67"/>
      <c r="G64" s="67"/>
      <c r="H64" s="67">
        <f>ROUND(Source!AH29,2)</f>
        <v>62.2</v>
      </c>
      <c r="I64" s="68">
        <f>Source!U29</f>
        <v>1.8660000000000001</v>
      </c>
      <c r="J64" s="67"/>
      <c r="K64" s="69"/>
    </row>
    <row r="65" spans="1:213" x14ac:dyDescent="0.2">
      <c r="A65" s="62"/>
      <c r="B65" s="61"/>
      <c r="C65" s="61"/>
      <c r="D65" s="61"/>
      <c r="E65" s="61"/>
      <c r="F65" s="61"/>
      <c r="G65" s="61"/>
      <c r="H65" s="154">
        <f>R65</f>
        <v>61.72</v>
      </c>
      <c r="I65" s="155"/>
      <c r="J65" s="154">
        <f>S65</f>
        <v>959.09999999999991</v>
      </c>
      <c r="K65" s="156"/>
      <c r="R65" s="182">
        <f>SUM(T58:T64)</f>
        <v>61.72</v>
      </c>
      <c r="S65" s="182">
        <f>SUM(U58:U64)</f>
        <v>959.09999999999991</v>
      </c>
      <c r="HA65" s="182">
        <f>R65</f>
        <v>61.72</v>
      </c>
    </row>
    <row r="66" spans="1:213" ht="36" x14ac:dyDescent="0.2">
      <c r="A66" s="70">
        <v>4</v>
      </c>
      <c r="B66" s="76" t="s">
        <v>37</v>
      </c>
      <c r="C66" s="71" t="s">
        <v>38</v>
      </c>
      <c r="D66" s="72" t="s">
        <v>39</v>
      </c>
      <c r="E66" s="73">
        <v>0.02</v>
      </c>
      <c r="F66" s="74">
        <f>Source!AK31</f>
        <v>748.97</v>
      </c>
      <c r="G66" s="195" t="s">
        <v>3</v>
      </c>
      <c r="H66" s="74">
        <f>Source!AB31</f>
        <v>239.57</v>
      </c>
      <c r="I66" s="74"/>
      <c r="J66" s="196"/>
      <c r="K66" s="75"/>
    </row>
    <row r="67" spans="1:213" x14ac:dyDescent="0.2">
      <c r="A67" s="52"/>
      <c r="B67" s="49"/>
      <c r="C67" s="49" t="s">
        <v>288</v>
      </c>
      <c r="D67" s="50"/>
      <c r="E67" s="51"/>
      <c r="F67" s="53">
        <v>178.6</v>
      </c>
      <c r="G67" s="192"/>
      <c r="H67" s="53">
        <f>Source!AF31</f>
        <v>178.6</v>
      </c>
      <c r="I67" s="53">
        <f>T67</f>
        <v>3.57</v>
      </c>
      <c r="J67" s="192">
        <v>18.3</v>
      </c>
      <c r="K67" s="54">
        <f>U67</f>
        <v>65.37</v>
      </c>
      <c r="T67" s="182">
        <f>ROUND(Source!AF31*Source!AV31*Source!I31,2)</f>
        <v>3.57</v>
      </c>
      <c r="U67" s="182">
        <f>Source!S31</f>
        <v>65.37</v>
      </c>
      <c r="GJ67" s="182">
        <f>T67</f>
        <v>3.57</v>
      </c>
      <c r="GK67" s="182">
        <f>T67</f>
        <v>3.57</v>
      </c>
      <c r="HC67" s="182">
        <f>T67</f>
        <v>3.57</v>
      </c>
    </row>
    <row r="68" spans="1:213" x14ac:dyDescent="0.2">
      <c r="A68" s="59"/>
      <c r="B68" s="56"/>
      <c r="C68" s="56" t="s">
        <v>297</v>
      </c>
      <c r="D68" s="57"/>
      <c r="E68" s="58"/>
      <c r="F68" s="60">
        <v>60.98</v>
      </c>
      <c r="G68" s="194"/>
      <c r="H68" s="60">
        <f>Source!AD31</f>
        <v>60.98</v>
      </c>
      <c r="I68" s="60">
        <f>T68</f>
        <v>1.22</v>
      </c>
      <c r="J68" s="194">
        <v>12.5</v>
      </c>
      <c r="K68" s="77">
        <f>U68</f>
        <v>15.25</v>
      </c>
      <c r="T68" s="182">
        <f>ROUND(Source!AD31*Source!AV31*Source!I31,2)</f>
        <v>1.22</v>
      </c>
      <c r="U68" s="182">
        <f>Source!Q31</f>
        <v>15.25</v>
      </c>
      <c r="GJ68" s="182">
        <f>T68</f>
        <v>1.22</v>
      </c>
      <c r="GL68" s="182">
        <f>T68</f>
        <v>1.22</v>
      </c>
      <c r="HC68" s="182">
        <f>T68</f>
        <v>1.22</v>
      </c>
    </row>
    <row r="69" spans="1:213" x14ac:dyDescent="0.2">
      <c r="A69" s="59"/>
      <c r="B69" s="56"/>
      <c r="C69" s="56" t="s">
        <v>298</v>
      </c>
      <c r="D69" s="57"/>
      <c r="E69" s="58"/>
      <c r="F69" s="60">
        <v>4.7699999999999996</v>
      </c>
      <c r="G69" s="194"/>
      <c r="H69" s="60">
        <f>Source!AE31</f>
        <v>4.7699999999999996</v>
      </c>
      <c r="I69" s="60">
        <f>GM69</f>
        <v>0.1</v>
      </c>
      <c r="J69" s="194">
        <v>18.3</v>
      </c>
      <c r="K69" s="77">
        <f>Source!R31</f>
        <v>1.75</v>
      </c>
      <c r="GM69" s="182">
        <f>ROUND(Source!AE31*Source!AV31*Source!I31,2)</f>
        <v>0.1</v>
      </c>
    </row>
    <row r="70" spans="1:213" x14ac:dyDescent="0.2">
      <c r="A70" s="59"/>
      <c r="B70" s="56"/>
      <c r="C70" s="56" t="s">
        <v>301</v>
      </c>
      <c r="D70" s="57"/>
      <c r="E70" s="58"/>
      <c r="F70" s="60">
        <v>509.39</v>
      </c>
      <c r="G70" s="194"/>
      <c r="H70" s="60">
        <f>Source!AC31</f>
        <v>-0.01</v>
      </c>
      <c r="I70" s="60">
        <f>T70</f>
        <v>0</v>
      </c>
      <c r="J70" s="194">
        <v>7.5</v>
      </c>
      <c r="K70" s="77">
        <f>U70</f>
        <v>0</v>
      </c>
      <c r="T70" s="182">
        <f>ROUND(Source!AC31*Source!AW31*Source!I31,2)</f>
        <v>0</v>
      </c>
      <c r="U70" s="182">
        <f>Source!P31</f>
        <v>0</v>
      </c>
      <c r="GJ70" s="182">
        <f>T70</f>
        <v>0</v>
      </c>
      <c r="GN70" s="182">
        <f>T70</f>
        <v>0</v>
      </c>
      <c r="GP70" s="182">
        <f>T70</f>
        <v>0</v>
      </c>
      <c r="GQ70" s="182">
        <f>T70</f>
        <v>0</v>
      </c>
      <c r="GS70" s="182">
        <f>T70</f>
        <v>0</v>
      </c>
      <c r="GW70" s="182">
        <f>ROUND(Source!AG31*Source!I31,2)</f>
        <v>0</v>
      </c>
      <c r="GX70" s="182">
        <f>ROUND(Source!AJ31*Source!I31,2)</f>
        <v>0</v>
      </c>
      <c r="HC70" s="182">
        <f>T70</f>
        <v>0</v>
      </c>
    </row>
    <row r="71" spans="1:213" x14ac:dyDescent="0.2">
      <c r="A71" s="59"/>
      <c r="B71" s="56"/>
      <c r="C71" s="56" t="s">
        <v>290</v>
      </c>
      <c r="D71" s="57"/>
      <c r="E71" s="58">
        <v>95</v>
      </c>
      <c r="F71" s="193" t="s">
        <v>291</v>
      </c>
      <c r="G71" s="194"/>
      <c r="H71" s="60">
        <f>ROUND((Source!AF31*Source!AV31+Source!AE31*Source!AV31)*(Source!FX31)/100,2)</f>
        <v>174.2</v>
      </c>
      <c r="I71" s="60">
        <f>T71</f>
        <v>3.49</v>
      </c>
      <c r="J71" s="194" t="s">
        <v>299</v>
      </c>
      <c r="K71" s="77">
        <f>U71</f>
        <v>54.37</v>
      </c>
      <c r="T71" s="182">
        <f>ROUND((ROUND(Source!AF31*Source!AV31*Source!I31,2)+ROUND(Source!AE31*Source!AV31*Source!I31,2))*(Source!FX31)/100,2)</f>
        <v>3.49</v>
      </c>
      <c r="U71" s="182">
        <f>Source!X31</f>
        <v>54.37</v>
      </c>
      <c r="GY71" s="182">
        <f>T71</f>
        <v>3.49</v>
      </c>
      <c r="HC71" s="182">
        <f>T71</f>
        <v>3.49</v>
      </c>
    </row>
    <row r="72" spans="1:213" x14ac:dyDescent="0.2">
      <c r="A72" s="59"/>
      <c r="B72" s="56"/>
      <c r="C72" s="56" t="s">
        <v>293</v>
      </c>
      <c r="D72" s="57"/>
      <c r="E72" s="58">
        <v>65</v>
      </c>
      <c r="F72" s="193" t="s">
        <v>291</v>
      </c>
      <c r="G72" s="194"/>
      <c r="H72" s="60">
        <f>ROUND((Source!AF31*Source!AV31+Source!AE31*Source!AV31)*(Source!FY31)/100,2)</f>
        <v>119.19</v>
      </c>
      <c r="I72" s="60">
        <f>T72</f>
        <v>2.39</v>
      </c>
      <c r="J72" s="194" t="s">
        <v>300</v>
      </c>
      <c r="K72" s="77">
        <f>U72</f>
        <v>34.9</v>
      </c>
      <c r="T72" s="182">
        <f>ROUND((ROUND(Source!AF31*Source!AV31*Source!I31,2)+ROUND(Source!AE31*Source!AV31*Source!I31,2))*(Source!FY31)/100,2)</f>
        <v>2.39</v>
      </c>
      <c r="U72" s="182">
        <f>Source!Y31</f>
        <v>34.9</v>
      </c>
      <c r="GZ72" s="182">
        <f>T72</f>
        <v>2.39</v>
      </c>
      <c r="HC72" s="182">
        <f>T72</f>
        <v>2.39</v>
      </c>
    </row>
    <row r="73" spans="1:213" ht="13.5" thickBot="1" x14ac:dyDescent="0.25">
      <c r="A73" s="63"/>
      <c r="B73" s="64"/>
      <c r="C73" s="64" t="s">
        <v>295</v>
      </c>
      <c r="D73" s="65" t="s">
        <v>296</v>
      </c>
      <c r="E73" s="66">
        <v>19</v>
      </c>
      <c r="F73" s="67"/>
      <c r="G73" s="67"/>
      <c r="H73" s="67">
        <f>ROUND(Source!AH31,2)</f>
        <v>19</v>
      </c>
      <c r="I73" s="68">
        <f>Source!U31</f>
        <v>0.38</v>
      </c>
      <c r="J73" s="67"/>
      <c r="K73" s="69"/>
    </row>
    <row r="74" spans="1:213" x14ac:dyDescent="0.2">
      <c r="A74" s="62"/>
      <c r="B74" s="61"/>
      <c r="C74" s="61"/>
      <c r="D74" s="61"/>
      <c r="E74" s="61"/>
      <c r="F74" s="61"/>
      <c r="G74" s="61"/>
      <c r="H74" s="154">
        <f>R74</f>
        <v>10.670000000000002</v>
      </c>
      <c r="I74" s="155"/>
      <c r="J74" s="154">
        <f>S74</f>
        <v>169.89000000000001</v>
      </c>
      <c r="K74" s="156"/>
      <c r="R74" s="182">
        <f>SUM(T66:T73)</f>
        <v>10.670000000000002</v>
      </c>
      <c r="S74" s="182">
        <f>SUM(U66:U73)</f>
        <v>169.89000000000001</v>
      </c>
      <c r="HA74" s="182">
        <f>R74</f>
        <v>10.670000000000002</v>
      </c>
    </row>
    <row r="75" spans="1:213" ht="24" x14ac:dyDescent="0.2">
      <c r="A75" s="70">
        <v>5</v>
      </c>
      <c r="B75" s="76" t="s">
        <v>42</v>
      </c>
      <c r="C75" s="71" t="s">
        <v>43</v>
      </c>
      <c r="D75" s="72" t="s">
        <v>44</v>
      </c>
      <c r="E75" s="73">
        <v>1</v>
      </c>
      <c r="F75" s="74">
        <f>Source!AK33</f>
        <v>34.31</v>
      </c>
      <c r="G75" s="195" t="s">
        <v>3</v>
      </c>
      <c r="H75" s="74">
        <f>Source!AB33</f>
        <v>34.31</v>
      </c>
      <c r="I75" s="74"/>
      <c r="J75" s="196"/>
      <c r="K75" s="75"/>
    </row>
    <row r="76" spans="1:213" x14ac:dyDescent="0.2">
      <c r="A76" s="52"/>
      <c r="B76" s="49"/>
      <c r="C76" s="49" t="s">
        <v>288</v>
      </c>
      <c r="D76" s="50"/>
      <c r="E76" s="51"/>
      <c r="F76" s="53">
        <v>34.31</v>
      </c>
      <c r="G76" s="192"/>
      <c r="H76" s="53">
        <f>Source!AF33</f>
        <v>34.31</v>
      </c>
      <c r="I76" s="53">
        <f>T76</f>
        <v>34.31</v>
      </c>
      <c r="J76" s="192">
        <v>18.3</v>
      </c>
      <c r="K76" s="54">
        <f>U76</f>
        <v>627.87</v>
      </c>
      <c r="T76" s="182">
        <f>ROUND(Source!AF33*Source!AV33*Source!I33,2)</f>
        <v>34.31</v>
      </c>
      <c r="U76" s="182">
        <f>Source!S33</f>
        <v>627.87</v>
      </c>
      <c r="GJ76" s="182">
        <f>T76</f>
        <v>34.31</v>
      </c>
      <c r="GK76" s="182">
        <f>T76</f>
        <v>34.31</v>
      </c>
      <c r="HE76" s="182">
        <f>T76</f>
        <v>34.31</v>
      </c>
    </row>
    <row r="77" spans="1:213" x14ac:dyDescent="0.2">
      <c r="A77" s="59"/>
      <c r="B77" s="56"/>
      <c r="C77" s="56" t="s">
        <v>290</v>
      </c>
      <c r="D77" s="57"/>
      <c r="E77" s="58">
        <v>65</v>
      </c>
      <c r="F77" s="193" t="s">
        <v>291</v>
      </c>
      <c r="G77" s="194"/>
      <c r="H77" s="60">
        <f>ROUND((Source!AF33*Source!AV33+Source!AE33*Source!AV33)*(Source!FX33)/100,2)</f>
        <v>22.3</v>
      </c>
      <c r="I77" s="60">
        <f>T77</f>
        <v>22.3</v>
      </c>
      <c r="J77" s="194" t="s">
        <v>292</v>
      </c>
      <c r="K77" s="77">
        <f>U77</f>
        <v>345.33</v>
      </c>
      <c r="T77" s="182">
        <f>ROUND((ROUND(Source!AF33*Source!AV33*Source!I33,2)+ROUND(Source!AE33*Source!AV33*Source!I33,2))*(Source!FX33)/100,2)</f>
        <v>22.3</v>
      </c>
      <c r="U77" s="182">
        <f>Source!X33</f>
        <v>345.33</v>
      </c>
      <c r="GY77" s="182">
        <f>T77</f>
        <v>22.3</v>
      </c>
      <c r="HE77" s="182">
        <f>T77</f>
        <v>22.3</v>
      </c>
    </row>
    <row r="78" spans="1:213" x14ac:dyDescent="0.2">
      <c r="A78" s="59"/>
      <c r="B78" s="56"/>
      <c r="C78" s="56" t="s">
        <v>293</v>
      </c>
      <c r="D78" s="57"/>
      <c r="E78" s="58">
        <v>40</v>
      </c>
      <c r="F78" s="193" t="s">
        <v>291</v>
      </c>
      <c r="G78" s="194"/>
      <c r="H78" s="60">
        <f>ROUND((Source!AF33*Source!AV33+Source!AE33*Source!AV33)*(Source!FY33)/100,2)</f>
        <v>13.72</v>
      </c>
      <c r="I78" s="60">
        <f>T78</f>
        <v>13.72</v>
      </c>
      <c r="J78" s="194" t="s">
        <v>294</v>
      </c>
      <c r="K78" s="77">
        <f>U78</f>
        <v>200.92</v>
      </c>
      <c r="T78" s="182">
        <f>ROUND((ROUND(Source!AF33*Source!AV33*Source!I33,2)+ROUND(Source!AE33*Source!AV33*Source!I33,2))*(Source!FY33)/100,2)</f>
        <v>13.72</v>
      </c>
      <c r="U78" s="182">
        <f>Source!Y33</f>
        <v>200.92</v>
      </c>
      <c r="GZ78" s="182">
        <f>T78</f>
        <v>13.72</v>
      </c>
      <c r="HE78" s="182">
        <f>T78</f>
        <v>13.72</v>
      </c>
    </row>
    <row r="79" spans="1:213" ht="13.5" thickBot="1" x14ac:dyDescent="0.25">
      <c r="A79" s="63"/>
      <c r="B79" s="64"/>
      <c r="C79" s="64" t="s">
        <v>295</v>
      </c>
      <c r="D79" s="65" t="s">
        <v>296</v>
      </c>
      <c r="E79" s="66">
        <v>2.83</v>
      </c>
      <c r="F79" s="67"/>
      <c r="G79" s="67"/>
      <c r="H79" s="67">
        <f>ROUND(Source!AH33,2)</f>
        <v>2.83</v>
      </c>
      <c r="I79" s="68">
        <f>Source!U33</f>
        <v>2.83</v>
      </c>
      <c r="J79" s="67"/>
      <c r="K79" s="69"/>
    </row>
    <row r="80" spans="1:213" x14ac:dyDescent="0.2">
      <c r="A80" s="62"/>
      <c r="B80" s="61"/>
      <c r="C80" s="61"/>
      <c r="D80" s="61"/>
      <c r="E80" s="61"/>
      <c r="F80" s="61"/>
      <c r="G80" s="61"/>
      <c r="H80" s="154">
        <f>R80</f>
        <v>70.33</v>
      </c>
      <c r="I80" s="155"/>
      <c r="J80" s="154">
        <f>S80</f>
        <v>1174.1200000000001</v>
      </c>
      <c r="K80" s="156"/>
      <c r="R80" s="182">
        <f>SUM(T75:T79)</f>
        <v>70.33</v>
      </c>
      <c r="S80" s="182">
        <f>SUM(U75:U79)</f>
        <v>1174.1200000000001</v>
      </c>
      <c r="HA80" s="182">
        <f>R80</f>
        <v>70.33</v>
      </c>
    </row>
    <row r="81" spans="1:210" x14ac:dyDescent="0.2">
      <c r="A81" s="70">
        <v>6</v>
      </c>
      <c r="B81" s="76" t="s">
        <v>47</v>
      </c>
      <c r="C81" s="71" t="s">
        <v>48</v>
      </c>
      <c r="D81" s="72" t="s">
        <v>15</v>
      </c>
      <c r="E81" s="73">
        <v>1</v>
      </c>
      <c r="F81" s="74">
        <v>14193.33</v>
      </c>
      <c r="G81" s="197"/>
      <c r="H81" s="74">
        <f>Source!AC35</f>
        <v>14193.33</v>
      </c>
      <c r="I81" s="74">
        <f>T81</f>
        <v>14193.33</v>
      </c>
      <c r="J81" s="197">
        <v>7.5</v>
      </c>
      <c r="K81" s="75">
        <f>U81</f>
        <v>106449.98</v>
      </c>
      <c r="T81" s="182">
        <f>ROUND(Source!AC35*Source!AW35*Source!I35,2)</f>
        <v>14193.33</v>
      </c>
      <c r="U81" s="182">
        <f>Source!P35</f>
        <v>106449.98</v>
      </c>
      <c r="GJ81" s="182">
        <f>T81</f>
        <v>14193.33</v>
      </c>
      <c r="GN81" s="182">
        <f>T81</f>
        <v>14193.33</v>
      </c>
      <c r="GP81" s="182">
        <f>T81</f>
        <v>14193.33</v>
      </c>
      <c r="GQ81" s="182">
        <f>T81</f>
        <v>14193.33</v>
      </c>
      <c r="GS81" s="182">
        <f>T81</f>
        <v>14193.33</v>
      </c>
      <c r="GW81" s="182">
        <f>ROUND(Source!AG35*Source!I35,2)</f>
        <v>0</v>
      </c>
      <c r="GX81" s="182">
        <f>ROUND(Source!AJ35*Source!I35,2)</f>
        <v>0</v>
      </c>
      <c r="HB81" s="182">
        <f>T81</f>
        <v>14193.33</v>
      </c>
    </row>
    <row r="82" spans="1:210" ht="13.5" thickBot="1" x14ac:dyDescent="0.25">
      <c r="A82" s="198"/>
      <c r="B82" s="199" t="s">
        <v>302</v>
      </c>
      <c r="C82" s="199" t="s">
        <v>303</v>
      </c>
      <c r="D82" s="200"/>
      <c r="E82" s="200"/>
      <c r="F82" s="200"/>
      <c r="G82" s="200"/>
      <c r="H82" s="200"/>
      <c r="I82" s="200"/>
      <c r="J82" s="200"/>
      <c r="K82" s="201"/>
    </row>
    <row r="83" spans="1:210" x14ac:dyDescent="0.2">
      <c r="A83" s="62"/>
      <c r="B83" s="61"/>
      <c r="C83" s="61"/>
      <c r="D83" s="61"/>
      <c r="E83" s="61"/>
      <c r="F83" s="61"/>
      <c r="G83" s="61"/>
      <c r="H83" s="154">
        <f>R83</f>
        <v>14193.33</v>
      </c>
      <c r="I83" s="155"/>
      <c r="J83" s="154">
        <f>S83</f>
        <v>106449.98</v>
      </c>
      <c r="K83" s="156"/>
      <c r="R83" s="182">
        <f>SUM(T81:T82)</f>
        <v>14193.33</v>
      </c>
      <c r="S83" s="182">
        <f>SUM(U81:U82)</f>
        <v>106449.98</v>
      </c>
      <c r="HA83" s="182">
        <f>R83</f>
        <v>14193.33</v>
      </c>
    </row>
    <row r="84" spans="1:210" x14ac:dyDescent="0.2">
      <c r="A84" s="70">
        <v>7</v>
      </c>
      <c r="B84" s="76" t="s">
        <v>47</v>
      </c>
      <c r="C84" s="71" t="s">
        <v>54</v>
      </c>
      <c r="D84" s="72" t="s">
        <v>55</v>
      </c>
      <c r="E84" s="73">
        <v>5</v>
      </c>
      <c r="F84" s="74">
        <v>4.62</v>
      </c>
      <c r="G84" s="197"/>
      <c r="H84" s="74">
        <f>Source!AC37</f>
        <v>4.62</v>
      </c>
      <c r="I84" s="74">
        <f>T84</f>
        <v>23.1</v>
      </c>
      <c r="J84" s="197">
        <v>7.5</v>
      </c>
      <c r="K84" s="75">
        <f>U84</f>
        <v>173.25</v>
      </c>
      <c r="T84" s="182">
        <f>ROUND(Source!AC37*Source!AW37*Source!I37,2)</f>
        <v>23.1</v>
      </c>
      <c r="U84" s="182">
        <f>Source!P37</f>
        <v>173.25</v>
      </c>
      <c r="GJ84" s="182">
        <f>T84</f>
        <v>23.1</v>
      </c>
      <c r="GN84" s="182">
        <f>T84</f>
        <v>23.1</v>
      </c>
      <c r="GP84" s="182">
        <f>T84</f>
        <v>23.1</v>
      </c>
      <c r="GQ84" s="182">
        <f>T84</f>
        <v>23.1</v>
      </c>
      <c r="GS84" s="182">
        <f>T84</f>
        <v>23.1</v>
      </c>
      <c r="GW84" s="182">
        <f>ROUND(Source!AG37*Source!I37,2)</f>
        <v>0</v>
      </c>
      <c r="GX84" s="182">
        <f>ROUND(Source!AJ37*Source!I37,2)</f>
        <v>0</v>
      </c>
      <c r="HB84" s="182">
        <f>T84</f>
        <v>23.1</v>
      </c>
    </row>
    <row r="85" spans="1:210" ht="13.5" thickBot="1" x14ac:dyDescent="0.25">
      <c r="A85" s="198"/>
      <c r="B85" s="199" t="s">
        <v>302</v>
      </c>
      <c r="C85" s="199" t="s">
        <v>304</v>
      </c>
      <c r="D85" s="200"/>
      <c r="E85" s="200"/>
      <c r="F85" s="200"/>
      <c r="G85" s="200"/>
      <c r="H85" s="200"/>
      <c r="I85" s="200"/>
      <c r="J85" s="200"/>
      <c r="K85" s="201"/>
    </row>
    <row r="86" spans="1:210" x14ac:dyDescent="0.2">
      <c r="A86" s="62"/>
      <c r="B86" s="61"/>
      <c r="C86" s="61"/>
      <c r="D86" s="61"/>
      <c r="E86" s="61"/>
      <c r="F86" s="61"/>
      <c r="G86" s="61"/>
      <c r="H86" s="154">
        <f>R86</f>
        <v>23.1</v>
      </c>
      <c r="I86" s="155"/>
      <c r="J86" s="154">
        <f>S86</f>
        <v>173.25</v>
      </c>
      <c r="K86" s="156"/>
      <c r="R86" s="182">
        <f>SUM(T84:T85)</f>
        <v>23.1</v>
      </c>
      <c r="S86" s="182">
        <f>SUM(U84:U85)</f>
        <v>173.25</v>
      </c>
      <c r="HA86" s="182">
        <f>R86</f>
        <v>23.1</v>
      </c>
    </row>
    <row r="87" spans="1:210" x14ac:dyDescent="0.2">
      <c r="A87" s="70">
        <v>8</v>
      </c>
      <c r="B87" s="76" t="s">
        <v>47</v>
      </c>
      <c r="C87" s="71" t="s">
        <v>58</v>
      </c>
      <c r="D87" s="72" t="s">
        <v>55</v>
      </c>
      <c r="E87" s="73">
        <v>2.1</v>
      </c>
      <c r="F87" s="74">
        <v>76.38</v>
      </c>
      <c r="G87" s="197"/>
      <c r="H87" s="74">
        <f>Source!AC39</f>
        <v>76.38</v>
      </c>
      <c r="I87" s="74">
        <f>T87</f>
        <v>160.4</v>
      </c>
      <c r="J87" s="197">
        <v>7.5</v>
      </c>
      <c r="K87" s="75">
        <f>U87</f>
        <v>1202.99</v>
      </c>
      <c r="T87" s="182">
        <f>ROUND(Source!AC39*Source!AW39*Source!I39,2)</f>
        <v>160.4</v>
      </c>
      <c r="U87" s="182">
        <f>Source!P39</f>
        <v>1202.99</v>
      </c>
      <c r="GJ87" s="182">
        <f>T87</f>
        <v>160.4</v>
      </c>
      <c r="GN87" s="182">
        <f>T87</f>
        <v>160.4</v>
      </c>
      <c r="GP87" s="182">
        <f>T87</f>
        <v>160.4</v>
      </c>
      <c r="GQ87" s="182">
        <f>T87</f>
        <v>160.4</v>
      </c>
      <c r="GS87" s="182">
        <f>T87</f>
        <v>160.4</v>
      </c>
      <c r="GW87" s="182">
        <f>ROUND(Source!AG39*Source!I39,2)</f>
        <v>0</v>
      </c>
      <c r="GX87" s="182">
        <f>ROUND(Source!AJ39*Source!I39,2)</f>
        <v>0</v>
      </c>
      <c r="HB87" s="182">
        <f>T87</f>
        <v>160.4</v>
      </c>
    </row>
    <row r="88" spans="1:210" ht="13.5" thickBot="1" x14ac:dyDescent="0.25">
      <c r="A88" s="198"/>
      <c r="B88" s="199" t="s">
        <v>302</v>
      </c>
      <c r="C88" s="199" t="s">
        <v>305</v>
      </c>
      <c r="D88" s="200"/>
      <c r="E88" s="200"/>
      <c r="F88" s="200"/>
      <c r="G88" s="200"/>
      <c r="H88" s="200"/>
      <c r="I88" s="200"/>
      <c r="J88" s="200"/>
      <c r="K88" s="201"/>
    </row>
    <row r="89" spans="1:210" x14ac:dyDescent="0.2">
      <c r="A89" s="62"/>
      <c r="B89" s="61"/>
      <c r="C89" s="61"/>
      <c r="D89" s="61"/>
      <c r="E89" s="61"/>
      <c r="F89" s="61"/>
      <c r="G89" s="61"/>
      <c r="H89" s="154">
        <f>R89</f>
        <v>160.4</v>
      </c>
      <c r="I89" s="155"/>
      <c r="J89" s="154">
        <f>S89</f>
        <v>1202.99</v>
      </c>
      <c r="K89" s="156"/>
      <c r="R89" s="182">
        <f>SUM(T87:T88)</f>
        <v>160.4</v>
      </c>
      <c r="S89" s="182">
        <f>SUM(U87:U88)</f>
        <v>1202.99</v>
      </c>
      <c r="HA89" s="182">
        <f>R89</f>
        <v>160.4</v>
      </c>
    </row>
    <row r="90" spans="1:210" x14ac:dyDescent="0.2">
      <c r="A90" s="70">
        <v>9</v>
      </c>
      <c r="B90" s="76" t="s">
        <v>47</v>
      </c>
      <c r="C90" s="71" t="s">
        <v>61</v>
      </c>
      <c r="D90" s="72" t="s">
        <v>55</v>
      </c>
      <c r="E90" s="73">
        <v>6</v>
      </c>
      <c r="F90" s="74">
        <v>47.71</v>
      </c>
      <c r="G90" s="197"/>
      <c r="H90" s="74">
        <f>Source!AC41</f>
        <v>47.71</v>
      </c>
      <c r="I90" s="74">
        <f>T90</f>
        <v>286.26</v>
      </c>
      <c r="J90" s="197">
        <v>7.5</v>
      </c>
      <c r="K90" s="75">
        <f>U90</f>
        <v>2146.9499999999998</v>
      </c>
      <c r="T90" s="182">
        <f>ROUND(Source!AC41*Source!AW41*Source!I41,2)</f>
        <v>286.26</v>
      </c>
      <c r="U90" s="182">
        <f>Source!P41</f>
        <v>2146.9499999999998</v>
      </c>
      <c r="GJ90" s="182">
        <f>T90</f>
        <v>286.26</v>
      </c>
      <c r="GN90" s="182">
        <f>T90</f>
        <v>286.26</v>
      </c>
      <c r="GP90" s="182">
        <f>T90</f>
        <v>286.26</v>
      </c>
      <c r="GQ90" s="182">
        <f>T90</f>
        <v>286.26</v>
      </c>
      <c r="GS90" s="182">
        <f>T90</f>
        <v>286.26</v>
      </c>
      <c r="GW90" s="182">
        <f>ROUND(Source!AG41*Source!I41,2)</f>
        <v>0</v>
      </c>
      <c r="GX90" s="182">
        <f>ROUND(Source!AJ41*Source!I41,2)</f>
        <v>0</v>
      </c>
      <c r="HB90" s="182">
        <f>T90</f>
        <v>286.26</v>
      </c>
    </row>
    <row r="91" spans="1:210" ht="13.5" thickBot="1" x14ac:dyDescent="0.25">
      <c r="A91" s="198"/>
      <c r="B91" s="199" t="s">
        <v>302</v>
      </c>
      <c r="C91" s="199" t="s">
        <v>306</v>
      </c>
      <c r="D91" s="200"/>
      <c r="E91" s="200"/>
      <c r="F91" s="200"/>
      <c r="G91" s="200"/>
      <c r="H91" s="200"/>
      <c r="I91" s="200"/>
      <c r="J91" s="200"/>
      <c r="K91" s="201"/>
    </row>
    <row r="92" spans="1:210" ht="13.5" thickBot="1" x14ac:dyDescent="0.25">
      <c r="A92" s="62"/>
      <c r="B92" s="61"/>
      <c r="C92" s="61"/>
      <c r="D92" s="61"/>
      <c r="E92" s="61"/>
      <c r="F92" s="61"/>
      <c r="G92" s="61"/>
      <c r="H92" s="154">
        <f>R92</f>
        <v>286.26</v>
      </c>
      <c r="I92" s="155"/>
      <c r="J92" s="154">
        <f>S92</f>
        <v>2146.9499999999998</v>
      </c>
      <c r="K92" s="156"/>
      <c r="R92" s="182">
        <f>SUM(T90:T91)</f>
        <v>286.26</v>
      </c>
      <c r="S92" s="182">
        <f>SUM(U90:U91)</f>
        <v>2146.9499999999998</v>
      </c>
      <c r="HA92" s="182">
        <f>R92</f>
        <v>286.26</v>
      </c>
    </row>
    <row r="93" spans="1:210" x14ac:dyDescent="0.2">
      <c r="A93" s="202"/>
      <c r="B93" s="202"/>
      <c r="C93" s="78" t="s">
        <v>307</v>
      </c>
      <c r="D93" s="78"/>
      <c r="E93" s="78"/>
      <c r="F93" s="78"/>
      <c r="G93" s="78"/>
      <c r="H93" s="153">
        <f>FM93</f>
        <v>15671.02</v>
      </c>
      <c r="I93" s="153"/>
      <c r="J93" s="153">
        <f>DP93</f>
        <v>126719.24</v>
      </c>
      <c r="K93" s="153"/>
      <c r="P93" s="182">
        <f>SUM(R46:R92)</f>
        <v>15671.02</v>
      </c>
      <c r="Q93" s="182">
        <f>SUM(S46:S92)</f>
        <v>126719.23999999999</v>
      </c>
      <c r="Y93" s="182">
        <v>513</v>
      </c>
      <c r="Z93" s="182" t="s">
        <v>308</v>
      </c>
      <c r="AB93" s="182" t="s">
        <v>269</v>
      </c>
      <c r="AC93" s="182" t="str">
        <f>Source!G43</f>
        <v>Новая локальная смета</v>
      </c>
      <c r="CW93" s="182">
        <f>Source!DM43</f>
        <v>39.636000000000003</v>
      </c>
      <c r="CX93" s="182">
        <f>Source!DN43</f>
        <v>0.11199999999999999</v>
      </c>
      <c r="CY93" s="182">
        <f>Source!DG43</f>
        <v>118895.49</v>
      </c>
      <c r="CZ93" s="182">
        <f>Source!DK43</f>
        <v>8745.25</v>
      </c>
      <c r="DA93" s="182">
        <f>Source!DI43</f>
        <v>177.07</v>
      </c>
      <c r="DB93" s="182">
        <f>Source!DJ43</f>
        <v>25.72</v>
      </c>
      <c r="DC93" s="182">
        <f>Source!DH43</f>
        <v>109973.17</v>
      </c>
      <c r="DD93" s="182">
        <f>Source!EG43</f>
        <v>0</v>
      </c>
      <c r="DE93" s="182">
        <f>Source!EN43</f>
        <v>109973.17</v>
      </c>
      <c r="DF93" s="182">
        <f>Source!EO43</f>
        <v>109973.17</v>
      </c>
      <c r="DG93" s="182">
        <f>Source!EP43</f>
        <v>0</v>
      </c>
      <c r="DH93" s="182">
        <f>Source!EQ43</f>
        <v>109973.17</v>
      </c>
      <c r="DI93" s="182">
        <f>Source!EH43</f>
        <v>0</v>
      </c>
      <c r="DJ93" s="182">
        <f>Source!EI43</f>
        <v>0</v>
      </c>
      <c r="DK93" s="182">
        <f>Source!ER43</f>
        <v>0</v>
      </c>
      <c r="DL93" s="182">
        <f>Source!DL43</f>
        <v>0</v>
      </c>
      <c r="DM93" s="182">
        <f>Source!DO43</f>
        <v>0</v>
      </c>
      <c r="DN93" s="182">
        <f>Source!DP43</f>
        <v>4933.13</v>
      </c>
      <c r="DO93" s="182">
        <f>Source!DQ43</f>
        <v>2890.62</v>
      </c>
      <c r="DP93" s="182">
        <f>Source!EJ43</f>
        <v>126719.24</v>
      </c>
      <c r="DQ93" s="182">
        <f>Source!EK43</f>
        <v>109973.17</v>
      </c>
      <c r="DR93" s="182">
        <f>Source!EL43</f>
        <v>1128.99</v>
      </c>
      <c r="DS93" s="182">
        <f>Source!EH43</f>
        <v>0</v>
      </c>
      <c r="DT93" s="182">
        <f>Source!EM43</f>
        <v>15617.08</v>
      </c>
      <c r="DU93" s="182">
        <f>Source!EK43+Source!EL43</f>
        <v>111102.16</v>
      </c>
      <c r="DW93" s="182">
        <f>Source!ES43</f>
        <v>0</v>
      </c>
      <c r="DX93" s="182">
        <f>Source!ET43</f>
        <v>0</v>
      </c>
      <c r="DY93" s="182">
        <f>Source!EU43</f>
        <v>0</v>
      </c>
      <c r="ET93" s="182">
        <f>Source!DM43</f>
        <v>39.636000000000003</v>
      </c>
      <c r="EU93" s="182">
        <f>Source!DN43</f>
        <v>0.11199999999999999</v>
      </c>
      <c r="EV93" s="182">
        <f t="shared" ref="EV93:FQ93" si="0">SUM(GJ46:GJ92)</f>
        <v>15155.14</v>
      </c>
      <c r="EW93" s="182">
        <f t="shared" si="0"/>
        <v>477.87999999999994</v>
      </c>
      <c r="EX93" s="182">
        <f t="shared" si="0"/>
        <v>14.17</v>
      </c>
      <c r="EY93" s="182">
        <f t="shared" si="0"/>
        <v>1.4100000000000001</v>
      </c>
      <c r="EZ93" s="182">
        <f t="shared" si="0"/>
        <v>14663.09</v>
      </c>
      <c r="FA93" s="182">
        <f t="shared" si="0"/>
        <v>0</v>
      </c>
      <c r="FB93" s="182">
        <f t="shared" si="0"/>
        <v>14663.09</v>
      </c>
      <c r="FC93" s="182">
        <f t="shared" si="0"/>
        <v>14663.09</v>
      </c>
      <c r="FD93" s="182">
        <f t="shared" si="0"/>
        <v>0</v>
      </c>
      <c r="FE93" s="182">
        <f t="shared" si="0"/>
        <v>14663.09</v>
      </c>
      <c r="FF93" s="182">
        <f t="shared" si="0"/>
        <v>0</v>
      </c>
      <c r="FG93" s="182">
        <f t="shared" si="0"/>
        <v>0</v>
      </c>
      <c r="FH93" s="182">
        <f t="shared" si="0"/>
        <v>0</v>
      </c>
      <c r="FI93" s="182">
        <f t="shared" si="0"/>
        <v>0</v>
      </c>
      <c r="FJ93" s="182">
        <f t="shared" si="0"/>
        <v>0</v>
      </c>
      <c r="FK93" s="182">
        <f t="shared" si="0"/>
        <v>318.43000000000006</v>
      </c>
      <c r="FL93" s="182">
        <f t="shared" si="0"/>
        <v>197.45</v>
      </c>
      <c r="FM93" s="182">
        <f t="shared" si="0"/>
        <v>15671.02</v>
      </c>
      <c r="FN93" s="182">
        <f t="shared" si="0"/>
        <v>14663.09</v>
      </c>
      <c r="FO93" s="182">
        <f t="shared" si="0"/>
        <v>72.389999999999986</v>
      </c>
      <c r="FP93" s="182">
        <f t="shared" si="0"/>
        <v>0</v>
      </c>
      <c r="FQ93" s="182">
        <f t="shared" si="0"/>
        <v>935.54</v>
      </c>
      <c r="FR93" s="182">
        <f>FN93+FO93</f>
        <v>14735.48</v>
      </c>
      <c r="FS93" s="182">
        <f>SUM(HG46:HG92)</f>
        <v>0</v>
      </c>
      <c r="FT93" s="182">
        <f>SUM(HH46:HH92)</f>
        <v>0</v>
      </c>
      <c r="FU93" s="182">
        <f>SUM(HI46:HI92)</f>
        <v>0</v>
      </c>
      <c r="FV93" s="182">
        <f>SUM(HJ46:HJ92)</f>
        <v>0</v>
      </c>
    </row>
    <row r="94" spans="1:210" x14ac:dyDescent="0.2">
      <c r="H94" s="203"/>
      <c r="I94" s="203"/>
      <c r="J94" s="203"/>
      <c r="K94" s="203"/>
    </row>
    <row r="95" spans="1:210" x14ac:dyDescent="0.2">
      <c r="C95" s="21" t="s">
        <v>64</v>
      </c>
      <c r="D95" s="21"/>
      <c r="E95" s="21"/>
      <c r="F95" s="21"/>
      <c r="G95" s="21"/>
      <c r="H95" s="151">
        <f>EV93</f>
        <v>15155.14</v>
      </c>
      <c r="I95" s="151"/>
      <c r="J95" s="151">
        <f>CY93</f>
        <v>118895.49</v>
      </c>
      <c r="K95" s="204"/>
    </row>
    <row r="96" spans="1:210" x14ac:dyDescent="0.2">
      <c r="C96" s="21" t="s">
        <v>311</v>
      </c>
      <c r="D96" s="21"/>
      <c r="E96" s="21"/>
      <c r="F96" s="21"/>
      <c r="G96" s="21"/>
      <c r="H96" s="152"/>
      <c r="I96" s="152"/>
      <c r="J96" s="152"/>
      <c r="K96" s="203"/>
    </row>
    <row r="97" spans="3:11" x14ac:dyDescent="0.2">
      <c r="C97" s="21" t="s">
        <v>312</v>
      </c>
      <c r="D97" s="21"/>
      <c r="E97" s="21"/>
      <c r="F97" s="21"/>
      <c r="G97" s="21"/>
      <c r="H97" s="151">
        <f>EW93</f>
        <v>477.87999999999994</v>
      </c>
      <c r="I97" s="151"/>
      <c r="J97" s="151">
        <f>CZ93</f>
        <v>8745.25</v>
      </c>
      <c r="K97" s="204"/>
    </row>
    <row r="98" spans="3:11" x14ac:dyDescent="0.2">
      <c r="C98" s="21" t="s">
        <v>313</v>
      </c>
      <c r="D98" s="21"/>
      <c r="E98" s="21"/>
      <c r="F98" s="21"/>
      <c r="G98" s="21"/>
      <c r="H98" s="151">
        <f>EX93</f>
        <v>14.17</v>
      </c>
      <c r="I98" s="151"/>
      <c r="J98" s="151">
        <f>DA93</f>
        <v>177.07</v>
      </c>
      <c r="K98" s="204"/>
    </row>
    <row r="99" spans="3:11" x14ac:dyDescent="0.2">
      <c r="C99" s="21" t="s">
        <v>314</v>
      </c>
      <c r="D99" s="21"/>
      <c r="E99" s="21"/>
      <c r="F99" s="21"/>
      <c r="G99" s="21"/>
      <c r="H99" s="151">
        <f>EZ93</f>
        <v>14663.09</v>
      </c>
      <c r="I99" s="151"/>
      <c r="J99" s="151">
        <f>DC93</f>
        <v>109973.17</v>
      </c>
      <c r="K99" s="204"/>
    </row>
    <row r="100" spans="3:11" x14ac:dyDescent="0.2">
      <c r="C100" s="21"/>
      <c r="D100" s="21"/>
      <c r="E100" s="21"/>
      <c r="F100" s="21"/>
      <c r="G100" s="21"/>
      <c r="H100" s="152"/>
      <c r="I100" s="152"/>
      <c r="J100" s="152"/>
      <c r="K100" s="203"/>
    </row>
    <row r="101" spans="3:11" x14ac:dyDescent="0.2">
      <c r="C101" s="21" t="s">
        <v>315</v>
      </c>
      <c r="D101" s="21"/>
      <c r="E101" s="21"/>
      <c r="F101" s="21"/>
      <c r="G101" s="21"/>
      <c r="H101" s="151">
        <f>FK93</f>
        <v>318.43000000000006</v>
      </c>
      <c r="I101" s="151"/>
      <c r="J101" s="151">
        <f>DN93</f>
        <v>4933.13</v>
      </c>
      <c r="K101" s="204"/>
    </row>
    <row r="102" spans="3:11" x14ac:dyDescent="0.2">
      <c r="C102" s="21" t="s">
        <v>316</v>
      </c>
      <c r="D102" s="21"/>
      <c r="E102" s="21"/>
      <c r="F102" s="21"/>
      <c r="G102" s="21"/>
      <c r="H102" s="151">
        <f>FL93</f>
        <v>197.45</v>
      </c>
      <c r="I102" s="151"/>
      <c r="J102" s="151">
        <f>DO93</f>
        <v>2890.62</v>
      </c>
      <c r="K102" s="204"/>
    </row>
    <row r="103" spans="3:11" x14ac:dyDescent="0.2">
      <c r="C103" s="21" t="s">
        <v>317</v>
      </c>
      <c r="D103" s="21"/>
      <c r="E103" s="21"/>
      <c r="F103" s="21"/>
      <c r="G103" s="21"/>
      <c r="H103" s="151">
        <f>FM93</f>
        <v>15671.02</v>
      </c>
      <c r="I103" s="151"/>
      <c r="J103" s="151">
        <f>DP93</f>
        <v>126719.24</v>
      </c>
      <c r="K103" s="204"/>
    </row>
    <row r="104" spans="3:11" x14ac:dyDescent="0.2">
      <c r="C104" s="21" t="s">
        <v>318</v>
      </c>
      <c r="D104" s="21"/>
      <c r="E104" s="21"/>
      <c r="F104" s="21"/>
      <c r="G104" s="21"/>
      <c r="H104" s="152"/>
      <c r="I104" s="152"/>
      <c r="J104" s="152"/>
      <c r="K104" s="203"/>
    </row>
    <row r="105" spans="3:11" x14ac:dyDescent="0.2">
      <c r="C105" s="21" t="s">
        <v>319</v>
      </c>
      <c r="D105" s="21"/>
      <c r="E105" s="21"/>
      <c r="F105" s="21"/>
      <c r="G105" s="21"/>
      <c r="H105" s="151">
        <f>FN93</f>
        <v>14663.09</v>
      </c>
      <c r="I105" s="151"/>
      <c r="J105" s="151">
        <f>DQ93</f>
        <v>109973.17</v>
      </c>
      <c r="K105" s="204"/>
    </row>
    <row r="106" spans="3:11" x14ac:dyDescent="0.2">
      <c r="C106" s="21" t="s">
        <v>320</v>
      </c>
      <c r="D106" s="21"/>
      <c r="E106" s="21"/>
      <c r="F106" s="21"/>
      <c r="G106" s="21"/>
      <c r="H106" s="151">
        <f>FO93</f>
        <v>72.389999999999986</v>
      </c>
      <c r="I106" s="151"/>
      <c r="J106" s="151">
        <f>DR93</f>
        <v>1128.99</v>
      </c>
      <c r="K106" s="204"/>
    </row>
    <row r="107" spans="3:11" hidden="1" x14ac:dyDescent="0.2">
      <c r="C107" s="21" t="s">
        <v>321</v>
      </c>
      <c r="D107" s="21"/>
      <c r="E107" s="21"/>
      <c r="F107" s="21"/>
      <c r="G107" s="21"/>
      <c r="H107" s="151">
        <f>FP93</f>
        <v>0</v>
      </c>
      <c r="I107" s="151"/>
      <c r="J107" s="151">
        <f>DS93</f>
        <v>0</v>
      </c>
      <c r="K107" s="204"/>
    </row>
    <row r="108" spans="3:11" x14ac:dyDescent="0.2">
      <c r="C108" s="21" t="s">
        <v>322</v>
      </c>
      <c r="D108" s="21"/>
      <c r="E108" s="21"/>
      <c r="F108" s="21"/>
      <c r="G108" s="21"/>
      <c r="H108" s="151">
        <f>FQ93</f>
        <v>935.54</v>
      </c>
      <c r="I108" s="151"/>
      <c r="J108" s="151">
        <f>DT93</f>
        <v>15617.08</v>
      </c>
      <c r="K108" s="204"/>
    </row>
    <row r="109" spans="3:11" x14ac:dyDescent="0.2">
      <c r="C109" s="21"/>
      <c r="D109" s="21"/>
      <c r="E109" s="21"/>
      <c r="F109" s="21"/>
      <c r="G109" s="21"/>
      <c r="H109" s="152"/>
      <c r="I109" s="152"/>
      <c r="J109" s="152"/>
      <c r="K109" s="203"/>
    </row>
    <row r="110" spans="3:11" x14ac:dyDescent="0.2">
      <c r="C110" s="21" t="s">
        <v>323</v>
      </c>
      <c r="D110" s="21"/>
      <c r="E110" s="21"/>
      <c r="F110" s="21"/>
      <c r="G110" s="21"/>
      <c r="H110" s="151">
        <f>H103</f>
        <v>15671.02</v>
      </c>
      <c r="I110" s="151"/>
      <c r="J110" s="151">
        <f>J103</f>
        <v>126719.24</v>
      </c>
      <c r="K110" s="204"/>
    </row>
    <row r="111" spans="3:11" x14ac:dyDescent="0.2">
      <c r="C111" s="21" t="s">
        <v>324</v>
      </c>
      <c r="D111" s="21"/>
      <c r="E111" s="79">
        <v>20</v>
      </c>
      <c r="F111" s="80" t="s">
        <v>291</v>
      </c>
      <c r="G111" s="21"/>
      <c r="H111" s="21"/>
      <c r="I111" s="21"/>
      <c r="J111" s="151">
        <f>ROUND(J110*E111/100,2)</f>
        <v>25343.85</v>
      </c>
      <c r="K111" s="205"/>
    </row>
    <row r="112" spans="3:11" x14ac:dyDescent="0.2">
      <c r="C112" s="21" t="s">
        <v>325</v>
      </c>
      <c r="D112" s="21"/>
      <c r="E112" s="21"/>
      <c r="F112" s="21"/>
      <c r="G112" s="21"/>
      <c r="H112" s="21"/>
      <c r="I112" s="21"/>
      <c r="J112" s="151">
        <f>J111+J110</f>
        <v>152063.09</v>
      </c>
      <c r="K112" s="204"/>
    </row>
    <row r="113" spans="1:78" x14ac:dyDescent="0.2">
      <c r="C113" s="21"/>
      <c r="D113" s="21"/>
      <c r="E113" s="21"/>
      <c r="F113" s="21"/>
      <c r="G113" s="21"/>
      <c r="H113" s="21"/>
      <c r="I113" s="21"/>
      <c r="J113" s="152"/>
      <c r="K113" s="203"/>
    </row>
    <row r="114" spans="1:78" hidden="1" outlineLevel="1" x14ac:dyDescent="0.2">
      <c r="C114" s="21"/>
      <c r="D114" s="21"/>
      <c r="E114" s="21"/>
      <c r="F114" s="21"/>
      <c r="G114" s="21"/>
      <c r="H114" s="21"/>
      <c r="I114" s="21"/>
      <c r="J114" s="21"/>
    </row>
    <row r="115" spans="1:78" hidden="1" outlineLevel="1" x14ac:dyDescent="0.2"/>
    <row r="116" spans="1:78" hidden="1" outlineLevel="1" x14ac:dyDescent="0.2">
      <c r="A116" s="81" t="s">
        <v>326</v>
      </c>
      <c r="B116" s="81"/>
      <c r="C116" s="117"/>
      <c r="D116" s="117"/>
      <c r="E116" s="117"/>
      <c r="F116" s="117"/>
      <c r="G116" s="82"/>
      <c r="H116" s="82"/>
      <c r="I116" s="117"/>
      <c r="J116" s="117"/>
      <c r="BY116" s="83">
        <f>C116</f>
        <v>0</v>
      </c>
      <c r="BZ116" s="83">
        <f>I116</f>
        <v>0</v>
      </c>
    </row>
    <row r="117" spans="1:78" s="85" customFormat="1" ht="11.25" hidden="1" outlineLevel="1" x14ac:dyDescent="0.2">
      <c r="A117" s="84"/>
      <c r="B117" s="84"/>
      <c r="C117" s="118" t="s">
        <v>327</v>
      </c>
      <c r="D117" s="118"/>
      <c r="E117" s="118"/>
      <c r="F117" s="118"/>
      <c r="G117" s="118"/>
      <c r="H117" s="118"/>
      <c r="I117" s="118" t="s">
        <v>328</v>
      </c>
      <c r="J117" s="118"/>
    </row>
    <row r="118" spans="1:78" hidden="1" outlineLevel="1" x14ac:dyDescent="0.2">
      <c r="A118" s="206"/>
      <c r="B118" s="206"/>
      <c r="C118" s="206"/>
      <c r="D118" s="206"/>
      <c r="E118" s="206"/>
      <c r="F118" s="206"/>
      <c r="G118" s="207" t="s">
        <v>329</v>
      </c>
      <c r="H118" s="206"/>
      <c r="I118" s="206"/>
      <c r="J118" s="206"/>
    </row>
    <row r="119" spans="1:78" hidden="1" outlineLevel="1" x14ac:dyDescent="0.2">
      <c r="A119" s="81" t="s">
        <v>330</v>
      </c>
      <c r="B119" s="81"/>
      <c r="C119" s="117"/>
      <c r="D119" s="117"/>
      <c r="E119" s="117"/>
      <c r="F119" s="117"/>
      <c r="G119" s="82"/>
      <c r="H119" s="82"/>
      <c r="I119" s="117"/>
      <c r="J119" s="117"/>
      <c r="BY119" s="83">
        <f>C119</f>
        <v>0</v>
      </c>
      <c r="BZ119" s="83">
        <f>I119</f>
        <v>0</v>
      </c>
    </row>
    <row r="120" spans="1:78" s="85" customFormat="1" ht="11.25" hidden="1" outlineLevel="1" x14ac:dyDescent="0.2">
      <c r="A120" s="84"/>
      <c r="B120" s="84"/>
      <c r="C120" s="118" t="s">
        <v>327</v>
      </c>
      <c r="D120" s="118"/>
      <c r="E120" s="118"/>
      <c r="F120" s="118"/>
      <c r="G120" s="118"/>
      <c r="H120" s="118"/>
      <c r="I120" s="118" t="s">
        <v>328</v>
      </c>
      <c r="J120" s="118"/>
    </row>
    <row r="121" spans="1:78" hidden="1" outlineLevel="1" x14ac:dyDescent="0.2">
      <c r="A121" s="206"/>
      <c r="B121" s="206"/>
      <c r="C121" s="206"/>
      <c r="D121" s="206"/>
      <c r="E121" s="206"/>
      <c r="F121" s="206"/>
      <c r="G121" s="207" t="s">
        <v>329</v>
      </c>
      <c r="H121" s="206"/>
      <c r="I121" s="206"/>
      <c r="J121" s="206"/>
    </row>
    <row r="122" spans="1:78" collapsed="1" x14ac:dyDescent="0.2"/>
    <row r="123" spans="1:78" outlineLevel="1" x14ac:dyDescent="0.2"/>
    <row r="124" spans="1:78" outlineLevel="1" x14ac:dyDescent="0.2"/>
    <row r="125" spans="1:78" outlineLevel="1" x14ac:dyDescent="0.2">
      <c r="A125" s="81" t="s">
        <v>331</v>
      </c>
      <c r="B125" s="81"/>
      <c r="C125" s="117"/>
      <c r="D125" s="117"/>
      <c r="E125" s="117"/>
      <c r="F125" s="117"/>
      <c r="G125" s="82"/>
      <c r="H125" s="82"/>
      <c r="I125" s="117"/>
      <c r="J125" s="117"/>
      <c r="BY125" s="83">
        <f>C125</f>
        <v>0</v>
      </c>
      <c r="BZ125" s="83">
        <f>I125</f>
        <v>0</v>
      </c>
    </row>
    <row r="126" spans="1:78" s="85" customFormat="1" ht="11.25" outlineLevel="1" x14ac:dyDescent="0.2">
      <c r="A126" s="84"/>
      <c r="B126" s="84"/>
      <c r="C126" s="118" t="s">
        <v>327</v>
      </c>
      <c r="D126" s="118"/>
      <c r="E126" s="118"/>
      <c r="F126" s="118"/>
      <c r="G126" s="118"/>
      <c r="H126" s="118"/>
      <c r="I126" s="118" t="s">
        <v>328</v>
      </c>
      <c r="J126" s="118"/>
    </row>
    <row r="127" spans="1:78" outlineLevel="1" x14ac:dyDescent="0.2">
      <c r="A127" s="206"/>
      <c r="B127" s="206"/>
      <c r="C127" s="206"/>
      <c r="D127" s="206"/>
      <c r="E127" s="206"/>
      <c r="F127" s="206"/>
      <c r="G127" s="207" t="s">
        <v>329</v>
      </c>
      <c r="H127" s="206"/>
      <c r="I127" s="206"/>
      <c r="J127" s="206"/>
    </row>
    <row r="128" spans="1:78" outlineLevel="1" x14ac:dyDescent="0.2">
      <c r="A128" s="81" t="s">
        <v>332</v>
      </c>
      <c r="B128" s="81"/>
      <c r="C128" s="117"/>
      <c r="D128" s="117"/>
      <c r="E128" s="117"/>
      <c r="F128" s="117"/>
      <c r="G128" s="82"/>
      <c r="H128" s="82"/>
      <c r="I128" s="117"/>
      <c r="J128" s="117"/>
      <c r="BY128" s="83">
        <f>C128</f>
        <v>0</v>
      </c>
      <c r="BZ128" s="83">
        <f>I128</f>
        <v>0</v>
      </c>
    </row>
    <row r="129" spans="1:26" s="85" customFormat="1" ht="11.25" outlineLevel="1" x14ac:dyDescent="0.2">
      <c r="A129" s="84"/>
      <c r="B129" s="84"/>
      <c r="C129" s="118" t="s">
        <v>327</v>
      </c>
      <c r="D129" s="118"/>
      <c r="E129" s="118"/>
      <c r="F129" s="118"/>
      <c r="G129" s="118"/>
      <c r="H129" s="118"/>
      <c r="I129" s="118" t="s">
        <v>328</v>
      </c>
      <c r="J129" s="118"/>
    </row>
    <row r="130" spans="1:26" outlineLevel="1" x14ac:dyDescent="0.2">
      <c r="A130" s="206"/>
      <c r="B130" s="206"/>
      <c r="C130" s="206"/>
      <c r="D130" s="206"/>
      <c r="E130" s="206"/>
      <c r="F130" s="206"/>
      <c r="G130" s="207" t="s">
        <v>329</v>
      </c>
      <c r="H130" s="206"/>
      <c r="I130" s="206"/>
      <c r="J130" s="206"/>
    </row>
    <row r="132" spans="1:26" x14ac:dyDescent="0.2">
      <c r="Y132" s="182">
        <v>999</v>
      </c>
      <c r="Z132" s="182" t="s">
        <v>333</v>
      </c>
    </row>
  </sheetData>
  <mergeCells count="12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4:I74"/>
    <mergeCell ref="J74:K74"/>
    <mergeCell ref="H80:I80"/>
    <mergeCell ref="J80:K80"/>
    <mergeCell ref="H83:I83"/>
    <mergeCell ref="J83:K83"/>
    <mergeCell ref="H51:I51"/>
    <mergeCell ref="J51:K51"/>
    <mergeCell ref="H57:I57"/>
    <mergeCell ref="J57:K57"/>
    <mergeCell ref="H65:I65"/>
    <mergeCell ref="J65:K65"/>
    <mergeCell ref="H93:I93"/>
    <mergeCell ref="J93:K93"/>
    <mergeCell ref="H94:I94"/>
    <mergeCell ref="J94:K94"/>
    <mergeCell ref="H95:I95"/>
    <mergeCell ref="J95:K95"/>
    <mergeCell ref="H86:I86"/>
    <mergeCell ref="J86:K86"/>
    <mergeCell ref="H89:I89"/>
    <mergeCell ref="J89:K89"/>
    <mergeCell ref="H92:I92"/>
    <mergeCell ref="J92:K92"/>
    <mergeCell ref="H99:I99"/>
    <mergeCell ref="J99:K99"/>
    <mergeCell ref="H100:I100"/>
    <mergeCell ref="J100:K100"/>
    <mergeCell ref="H101:I101"/>
    <mergeCell ref="J101:K101"/>
    <mergeCell ref="H96:I96"/>
    <mergeCell ref="J96:K96"/>
    <mergeCell ref="H97:I97"/>
    <mergeCell ref="J97:K97"/>
    <mergeCell ref="H98:I98"/>
    <mergeCell ref="J98:K98"/>
    <mergeCell ref="H105:I105"/>
    <mergeCell ref="J105:K105"/>
    <mergeCell ref="H106:I106"/>
    <mergeCell ref="J106:K106"/>
    <mergeCell ref="H107:I107"/>
    <mergeCell ref="J107:K107"/>
    <mergeCell ref="H102:I102"/>
    <mergeCell ref="J102:K102"/>
    <mergeCell ref="H103:I103"/>
    <mergeCell ref="J103:K103"/>
    <mergeCell ref="H104:I104"/>
    <mergeCell ref="J104:K104"/>
    <mergeCell ref="J111:K111"/>
    <mergeCell ref="J112:K112"/>
    <mergeCell ref="J113:K113"/>
    <mergeCell ref="C116:F116"/>
    <mergeCell ref="I116:J116"/>
    <mergeCell ref="C117:H117"/>
    <mergeCell ref="I117:J117"/>
    <mergeCell ref="H108:I108"/>
    <mergeCell ref="J108:K108"/>
    <mergeCell ref="H109:I109"/>
    <mergeCell ref="J109:K109"/>
    <mergeCell ref="H110:I110"/>
    <mergeCell ref="J110:K110"/>
    <mergeCell ref="C126:H126"/>
    <mergeCell ref="I126:J126"/>
    <mergeCell ref="C128:F128"/>
    <mergeCell ref="I128:J128"/>
    <mergeCell ref="C129:H129"/>
    <mergeCell ref="I129:J129"/>
    <mergeCell ref="C119:F119"/>
    <mergeCell ref="I119:J119"/>
    <mergeCell ref="C120:H120"/>
    <mergeCell ref="I120:J120"/>
    <mergeCell ref="C125:F125"/>
    <mergeCell ref="I125:J125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1"/>
  <sheetViews>
    <sheetView workbookViewId="0">
      <selection activeCell="A137" sqref="A137:AH13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234</v>
      </c>
    </row>
    <row r="6" spans="1:133" x14ac:dyDescent="0.2">
      <c r="G6">
        <v>10</v>
      </c>
      <c r="H6" t="s">
        <v>230</v>
      </c>
    </row>
    <row r="7" spans="1:133" x14ac:dyDescent="0.2">
      <c r="G7">
        <v>2</v>
      </c>
      <c r="H7" t="s">
        <v>231</v>
      </c>
    </row>
    <row r="8" spans="1:133" x14ac:dyDescent="0.2">
      <c r="G8">
        <f>IF((Source!AR43&lt;&gt;'1.Смета.или.Акт'!P93),0,1)</f>
        <v>1</v>
      </c>
      <c r="H8" t="s">
        <v>309</v>
      </c>
    </row>
    <row r="9" spans="1:133" x14ac:dyDescent="0.2">
      <c r="G9" s="12" t="s">
        <v>232</v>
      </c>
      <c r="H9" t="s">
        <v>233</v>
      </c>
    </row>
    <row r="12" spans="1:133" x14ac:dyDescent="0.2">
      <c r="A12" s="1">
        <v>1</v>
      </c>
      <c r="B12" s="1">
        <v>135</v>
      </c>
      <c r="C12" s="1">
        <v>0</v>
      </c>
      <c r="D12" s="1">
        <f>ROW(A72)</f>
        <v>72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B72</f>
        <v>135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Замена АВМ на ВА 5543</v>
      </c>
      <c r="H18" s="3"/>
      <c r="I18" s="3"/>
      <c r="J18" s="3"/>
      <c r="K18" s="3"/>
      <c r="L18" s="3"/>
      <c r="M18" s="3"/>
      <c r="N18" s="3"/>
      <c r="O18" s="3">
        <f t="shared" ref="O18:AT18" si="1">O72</f>
        <v>15155.14</v>
      </c>
      <c r="P18" s="3">
        <f t="shared" si="1"/>
        <v>14663.09</v>
      </c>
      <c r="Q18" s="3">
        <f t="shared" si="1"/>
        <v>14.17</v>
      </c>
      <c r="R18" s="3">
        <f t="shared" si="1"/>
        <v>1.41</v>
      </c>
      <c r="S18" s="3">
        <f t="shared" si="1"/>
        <v>477.88</v>
      </c>
      <c r="T18" s="3">
        <f t="shared" si="1"/>
        <v>0</v>
      </c>
      <c r="U18" s="3">
        <f t="shared" si="1"/>
        <v>39.636000000000003</v>
      </c>
      <c r="V18" s="3">
        <f t="shared" si="1"/>
        <v>0.11199999999999999</v>
      </c>
      <c r="W18" s="3">
        <f t="shared" si="1"/>
        <v>0</v>
      </c>
      <c r="X18" s="3">
        <f t="shared" si="1"/>
        <v>318.43</v>
      </c>
      <c r="Y18" s="3">
        <f t="shared" si="1"/>
        <v>197.45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15671.02</v>
      </c>
      <c r="AS18" s="3">
        <f t="shared" si="1"/>
        <v>14663.09</v>
      </c>
      <c r="AT18" s="3">
        <f t="shared" si="1"/>
        <v>72.39</v>
      </c>
      <c r="AU18" s="3">
        <f t="shared" ref="AU18:BZ18" si="2">AU72</f>
        <v>935.54</v>
      </c>
      <c r="AV18" s="3">
        <f t="shared" si="2"/>
        <v>14663.09</v>
      </c>
      <c r="AW18" s="3">
        <f t="shared" si="2"/>
        <v>14663.09</v>
      </c>
      <c r="AX18" s="3">
        <f t="shared" si="2"/>
        <v>0</v>
      </c>
      <c r="AY18" s="3">
        <f t="shared" si="2"/>
        <v>14663.09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CA72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DG72</f>
        <v>118895.49</v>
      </c>
      <c r="DH18" s="4">
        <f t="shared" si="4"/>
        <v>109973.17</v>
      </c>
      <c r="DI18" s="4">
        <f t="shared" si="4"/>
        <v>177.07</v>
      </c>
      <c r="DJ18" s="4">
        <f t="shared" si="4"/>
        <v>25.72</v>
      </c>
      <c r="DK18" s="4">
        <f t="shared" si="4"/>
        <v>8745.25</v>
      </c>
      <c r="DL18" s="4">
        <f t="shared" si="4"/>
        <v>0</v>
      </c>
      <c r="DM18" s="4">
        <f t="shared" si="4"/>
        <v>39.636000000000003</v>
      </c>
      <c r="DN18" s="4">
        <f t="shared" si="4"/>
        <v>0.11199999999999999</v>
      </c>
      <c r="DO18" s="4">
        <f t="shared" si="4"/>
        <v>0</v>
      </c>
      <c r="DP18" s="4">
        <f t="shared" si="4"/>
        <v>4933.13</v>
      </c>
      <c r="DQ18" s="4">
        <f t="shared" si="4"/>
        <v>2890.62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126719.24</v>
      </c>
      <c r="EK18" s="4">
        <f t="shared" si="4"/>
        <v>109973.17</v>
      </c>
      <c r="EL18" s="4">
        <f t="shared" si="4"/>
        <v>1128.99</v>
      </c>
      <c r="EM18" s="4">
        <f t="shared" ref="EM18:FR18" si="5">EM72</f>
        <v>15617.08</v>
      </c>
      <c r="EN18" s="4">
        <f t="shared" si="5"/>
        <v>109973.17</v>
      </c>
      <c r="EO18" s="4">
        <f t="shared" si="5"/>
        <v>109973.17</v>
      </c>
      <c r="EP18" s="4">
        <f t="shared" si="5"/>
        <v>0</v>
      </c>
      <c r="EQ18" s="4">
        <f t="shared" si="5"/>
        <v>109973.17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FS72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ROW(A43)</f>
        <v>43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B43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O43</f>
        <v>15155.14</v>
      </c>
      <c r="P22" s="3">
        <f t="shared" si="8"/>
        <v>14663.09</v>
      </c>
      <c r="Q22" s="3">
        <f t="shared" si="8"/>
        <v>14.17</v>
      </c>
      <c r="R22" s="3">
        <f t="shared" si="8"/>
        <v>1.41</v>
      </c>
      <c r="S22" s="3">
        <f t="shared" si="8"/>
        <v>477.88</v>
      </c>
      <c r="T22" s="3">
        <f t="shared" si="8"/>
        <v>0</v>
      </c>
      <c r="U22" s="3">
        <f t="shared" si="8"/>
        <v>39.636000000000003</v>
      </c>
      <c r="V22" s="3">
        <f t="shared" si="8"/>
        <v>0.11199999999999999</v>
      </c>
      <c r="W22" s="3">
        <f t="shared" si="8"/>
        <v>0</v>
      </c>
      <c r="X22" s="3">
        <f t="shared" si="8"/>
        <v>318.43</v>
      </c>
      <c r="Y22" s="3">
        <f t="shared" si="8"/>
        <v>197.45</v>
      </c>
      <c r="Z22" s="3">
        <f t="shared" si="8"/>
        <v>0</v>
      </c>
      <c r="AA22" s="3">
        <f t="shared" si="8"/>
        <v>0</v>
      </c>
      <c r="AB22" s="3">
        <f t="shared" si="8"/>
        <v>15155.14</v>
      </c>
      <c r="AC22" s="3">
        <f t="shared" si="8"/>
        <v>14663.09</v>
      </c>
      <c r="AD22" s="3">
        <f t="shared" si="8"/>
        <v>14.17</v>
      </c>
      <c r="AE22" s="3">
        <f t="shared" si="8"/>
        <v>1.41</v>
      </c>
      <c r="AF22" s="3">
        <f t="shared" si="8"/>
        <v>477.88</v>
      </c>
      <c r="AG22" s="3">
        <f t="shared" si="8"/>
        <v>0</v>
      </c>
      <c r="AH22" s="3">
        <f t="shared" si="8"/>
        <v>39.636000000000003</v>
      </c>
      <c r="AI22" s="3">
        <f t="shared" si="8"/>
        <v>0.11199999999999999</v>
      </c>
      <c r="AJ22" s="3">
        <f t="shared" si="8"/>
        <v>0</v>
      </c>
      <c r="AK22" s="3">
        <f t="shared" si="8"/>
        <v>318.43</v>
      </c>
      <c r="AL22" s="3">
        <f t="shared" si="8"/>
        <v>197.45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15671.02</v>
      </c>
      <c r="AS22" s="3">
        <f t="shared" si="8"/>
        <v>14663.09</v>
      </c>
      <c r="AT22" s="3">
        <f t="shared" si="8"/>
        <v>72.39</v>
      </c>
      <c r="AU22" s="3">
        <f t="shared" ref="AU22:BZ22" si="9">AU43</f>
        <v>935.54</v>
      </c>
      <c r="AV22" s="3">
        <f t="shared" si="9"/>
        <v>14663.09</v>
      </c>
      <c r="AW22" s="3">
        <f t="shared" si="9"/>
        <v>14663.09</v>
      </c>
      <c r="AX22" s="3">
        <f t="shared" si="9"/>
        <v>0</v>
      </c>
      <c r="AY22" s="3">
        <f t="shared" si="9"/>
        <v>14663.09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CA43</f>
        <v>15671.02</v>
      </c>
      <c r="CB22" s="3">
        <f t="shared" si="10"/>
        <v>14663.09</v>
      </c>
      <c r="CC22" s="3">
        <f t="shared" si="10"/>
        <v>72.39</v>
      </c>
      <c r="CD22" s="3">
        <f t="shared" si="10"/>
        <v>935.54</v>
      </c>
      <c r="CE22" s="3">
        <f t="shared" si="10"/>
        <v>14663.09</v>
      </c>
      <c r="CF22" s="3">
        <f t="shared" si="10"/>
        <v>14663.09</v>
      </c>
      <c r="CG22" s="3">
        <f t="shared" si="10"/>
        <v>0</v>
      </c>
      <c r="CH22" s="3">
        <f t="shared" si="10"/>
        <v>14663.09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DG43</f>
        <v>118895.49</v>
      </c>
      <c r="DH22" s="4">
        <f t="shared" si="11"/>
        <v>109973.17</v>
      </c>
      <c r="DI22" s="4">
        <f t="shared" si="11"/>
        <v>177.07</v>
      </c>
      <c r="DJ22" s="4">
        <f t="shared" si="11"/>
        <v>25.72</v>
      </c>
      <c r="DK22" s="4">
        <f t="shared" si="11"/>
        <v>8745.25</v>
      </c>
      <c r="DL22" s="4">
        <f t="shared" si="11"/>
        <v>0</v>
      </c>
      <c r="DM22" s="4">
        <f t="shared" si="11"/>
        <v>39.636000000000003</v>
      </c>
      <c r="DN22" s="4">
        <f t="shared" si="11"/>
        <v>0.11199999999999999</v>
      </c>
      <c r="DO22" s="4">
        <f t="shared" si="11"/>
        <v>0</v>
      </c>
      <c r="DP22" s="4">
        <f t="shared" si="11"/>
        <v>4933.13</v>
      </c>
      <c r="DQ22" s="4">
        <f t="shared" si="11"/>
        <v>2890.62</v>
      </c>
      <c r="DR22" s="4">
        <f t="shared" si="11"/>
        <v>0</v>
      </c>
      <c r="DS22" s="4">
        <f t="shared" si="11"/>
        <v>0</v>
      </c>
      <c r="DT22" s="4">
        <f t="shared" si="11"/>
        <v>118895.49</v>
      </c>
      <c r="DU22" s="4">
        <f t="shared" si="11"/>
        <v>109973.17</v>
      </c>
      <c r="DV22" s="4">
        <f t="shared" si="11"/>
        <v>177.07</v>
      </c>
      <c r="DW22" s="4">
        <f t="shared" si="11"/>
        <v>25.72</v>
      </c>
      <c r="DX22" s="4">
        <f t="shared" si="11"/>
        <v>8745.25</v>
      </c>
      <c r="DY22" s="4">
        <f t="shared" si="11"/>
        <v>0</v>
      </c>
      <c r="DZ22" s="4">
        <f t="shared" si="11"/>
        <v>39.636000000000003</v>
      </c>
      <c r="EA22" s="4">
        <f t="shared" si="11"/>
        <v>0.11199999999999999</v>
      </c>
      <c r="EB22" s="4">
        <f t="shared" si="11"/>
        <v>0</v>
      </c>
      <c r="EC22" s="4">
        <f t="shared" si="11"/>
        <v>4933.13</v>
      </c>
      <c r="ED22" s="4">
        <f t="shared" si="11"/>
        <v>2890.62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126719.24</v>
      </c>
      <c r="EK22" s="4">
        <f t="shared" si="11"/>
        <v>109973.17</v>
      </c>
      <c r="EL22" s="4">
        <f t="shared" si="11"/>
        <v>1128.99</v>
      </c>
      <c r="EM22" s="4">
        <f t="shared" ref="EM22:FR22" si="12">EM43</f>
        <v>15617.08</v>
      </c>
      <c r="EN22" s="4">
        <f t="shared" si="12"/>
        <v>109973.17</v>
      </c>
      <c r="EO22" s="4">
        <f t="shared" si="12"/>
        <v>109973.17</v>
      </c>
      <c r="EP22" s="4">
        <f t="shared" si="12"/>
        <v>0</v>
      </c>
      <c r="EQ22" s="4">
        <f t="shared" si="12"/>
        <v>109973.17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FS43</f>
        <v>126719.24</v>
      </c>
      <c r="FT22" s="4">
        <f t="shared" si="13"/>
        <v>109973.17</v>
      </c>
      <c r="FU22" s="4">
        <f t="shared" si="13"/>
        <v>1128.99</v>
      </c>
      <c r="FV22" s="4">
        <f t="shared" si="13"/>
        <v>15617.08</v>
      </c>
      <c r="FW22" s="4">
        <f t="shared" si="13"/>
        <v>109973.17</v>
      </c>
      <c r="FX22" s="4">
        <f t="shared" si="13"/>
        <v>109973.17</v>
      </c>
      <c r="FY22" s="4">
        <f t="shared" si="13"/>
        <v>0</v>
      </c>
      <c r="FZ22" s="4">
        <f t="shared" si="13"/>
        <v>109973.17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41" si="14">ROUND(CP24,2)</f>
        <v>158.27000000000001</v>
      </c>
      <c r="P24" s="2">
        <f t="shared" ref="P24:P41" si="15">ROUND(CQ24*I24,2)</f>
        <v>0</v>
      </c>
      <c r="Q24" s="2">
        <f t="shared" ref="Q24:Q41" si="16">ROUND(CR24*I24,2)</f>
        <v>0</v>
      </c>
      <c r="R24" s="2">
        <f t="shared" ref="R24:R41" si="17">ROUND(CS24*I24,2)</f>
        <v>0</v>
      </c>
      <c r="S24" s="2">
        <f t="shared" ref="S24:S41" si="18">ROUND(CT24*I24,2)</f>
        <v>158.27000000000001</v>
      </c>
      <c r="T24" s="2">
        <f t="shared" ref="T24:T41" si="19">ROUND(CU24*I24,2)</f>
        <v>0</v>
      </c>
      <c r="U24" s="2">
        <f t="shared" ref="U24:U41" si="20">CV24*I24</f>
        <v>12.96</v>
      </c>
      <c r="V24" s="2">
        <f t="shared" ref="V24:V41" si="21">CW24*I24</f>
        <v>0</v>
      </c>
      <c r="W24" s="2">
        <f t="shared" ref="W24:W41" si="22">ROUND(CX24*I24,2)</f>
        <v>0</v>
      </c>
      <c r="X24" s="2">
        <f t="shared" ref="X24:X41" si="23">ROUND(CY24,2)</f>
        <v>102.88</v>
      </c>
      <c r="Y24" s="2">
        <f t="shared" ref="Y24:Y41" si="24">ROUND(CZ24,2)</f>
        <v>63.31</v>
      </c>
      <c r="Z24" s="2"/>
      <c r="AA24" s="2">
        <v>34711911</v>
      </c>
      <c r="AB24" s="2">
        <f t="shared" ref="AB24:AB41" si="25">ROUND((AC24+AD24+AF24),2)</f>
        <v>158.27000000000001</v>
      </c>
      <c r="AC24" s="2">
        <f>ROUND(((ES24*0)),2)</f>
        <v>0</v>
      </c>
      <c r="AD24" s="2">
        <f>ROUND(((((ET24*0.6))-((EU24*0.6)))+AE24),2)</f>
        <v>0</v>
      </c>
      <c r="AE24" s="2">
        <f>ROUND(((EU24*0.6)),2)</f>
        <v>0</v>
      </c>
      <c r="AF24" s="2">
        <f>ROUND(((EV24*0.6)),2)</f>
        <v>158.27000000000001</v>
      </c>
      <c r="AG24" s="2">
        <f t="shared" ref="AG24:AG41" si="26">ROUND((AP24),2)</f>
        <v>0</v>
      </c>
      <c r="AH24" s="2">
        <f>((EW24*0.6))</f>
        <v>12.96</v>
      </c>
      <c r="AI24" s="2">
        <f>((EX24*0.6))</f>
        <v>0</v>
      </c>
      <c r="AJ24" s="2">
        <f t="shared" ref="AJ24:AJ41" si="27">ROUND((AS24),2)</f>
        <v>0</v>
      </c>
      <c r="AK24" s="2">
        <v>263.77999999999997</v>
      </c>
      <c r="AL24" s="2">
        <v>0</v>
      </c>
      <c r="AM24" s="2">
        <v>0</v>
      </c>
      <c r="AN24" s="2">
        <v>0</v>
      </c>
      <c r="AO24" s="2">
        <v>263.77999999999997</v>
      </c>
      <c r="AP24" s="2">
        <v>0</v>
      </c>
      <c r="AQ24" s="2">
        <v>21.6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4</v>
      </c>
      <c r="BJ24" s="2" t="s">
        <v>16</v>
      </c>
      <c r="BK24" s="2"/>
      <c r="BL24" s="2"/>
      <c r="BM24" s="2">
        <v>200001</v>
      </c>
      <c r="BN24" s="2">
        <v>0</v>
      </c>
      <c r="BO24" s="2" t="s">
        <v>3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41" si="28">(P24+Q24+S24)</f>
        <v>158.27000000000001</v>
      </c>
      <c r="CQ24" s="2">
        <f t="shared" ref="CQ24:CQ41" si="29">AC24*BC24</f>
        <v>0</v>
      </c>
      <c r="CR24" s="2">
        <f t="shared" ref="CR24:CR41" si="30">AD24*BB24</f>
        <v>0</v>
      </c>
      <c r="CS24" s="2">
        <f t="shared" ref="CS24:CS41" si="31">AE24*BS24</f>
        <v>0</v>
      </c>
      <c r="CT24" s="2">
        <f t="shared" ref="CT24:CT41" si="32">AF24*BA24</f>
        <v>158.27000000000001</v>
      </c>
      <c r="CU24" s="2">
        <f t="shared" ref="CU24:CU41" si="33">AG24</f>
        <v>0</v>
      </c>
      <c r="CV24" s="2">
        <f t="shared" ref="CV24:CV41" si="34">AH24</f>
        <v>12.96</v>
      </c>
      <c r="CW24" s="2">
        <f t="shared" ref="CW24:CW41" si="35">AI24</f>
        <v>0</v>
      </c>
      <c r="CX24" s="2">
        <f t="shared" ref="CX24:CX41" si="36">AJ24</f>
        <v>0</v>
      </c>
      <c r="CY24" s="2">
        <f t="shared" ref="CY24:CY41" si="37">(((S24+(R24*IF(0,0,1)))*AT24)/100)</f>
        <v>102.87550000000002</v>
      </c>
      <c r="CZ24" s="2">
        <f t="shared" ref="CZ24:CZ41" si="38">(((S24+(R24*IF(0,0,1)))*AU24)/100)</f>
        <v>63.308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20</v>
      </c>
      <c r="EH24" s="2">
        <v>0</v>
      </c>
      <c r="EI24" s="2" t="s">
        <v>3</v>
      </c>
      <c r="EJ24" s="2">
        <v>4</v>
      </c>
      <c r="EK24" s="2">
        <v>200001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263.77999999999997</v>
      </c>
      <c r="ES24" s="2">
        <v>0</v>
      </c>
      <c r="ET24" s="2">
        <v>0</v>
      </c>
      <c r="EU24" s="2">
        <v>0</v>
      </c>
      <c r="EV24" s="2">
        <v>263.77999999999997</v>
      </c>
      <c r="EW24" s="2">
        <v>21.6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41" si="39">ROUND(IF(AND(BH24=3,BI24=3),P24,0),2)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3</v>
      </c>
      <c r="GB24" s="2"/>
      <c r="GC24" s="2"/>
      <c r="GD24" s="2">
        <v>0</v>
      </c>
      <c r="GE24" s="2"/>
      <c r="GF24" s="2">
        <v>-1613425397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41" si="40">ROUND(IF(AND(BH24=3,BI24=3,FS24&lt;&gt;0),P24,0),2)</f>
        <v>0</v>
      </c>
      <c r="GM24" s="2">
        <f t="shared" ref="GM24:GM41" si="41">ROUND(O24+X24+Y24+GK24,2)+GX24</f>
        <v>324.45999999999998</v>
      </c>
      <c r="GN24" s="2">
        <f t="shared" ref="GN24:GN41" si="42">IF(OR(BI24=0,BI24=1),ROUND(O24+X24+Y24+GK24,2),0)</f>
        <v>0</v>
      </c>
      <c r="GO24" s="2">
        <f t="shared" ref="GO24:GO41" si="43">IF(BI24=2,ROUND(O24+X24+Y24+GK24,2),0)</f>
        <v>0</v>
      </c>
      <c r="GP24" s="2">
        <f t="shared" ref="GP24:GP41" si="44">IF(BI24=4,ROUND(O24+X24+Y24+GK24,2)+GX24,0)</f>
        <v>324.45999999999998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41" si="45">ROUND(GT24,2)</f>
        <v>0</v>
      </c>
      <c r="GW24" s="2">
        <v>1</v>
      </c>
      <c r="GX24" s="2">
        <f t="shared" ref="GX24:GX41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2896.34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2896.34</v>
      </c>
      <c r="T25">
        <f t="shared" si="19"/>
        <v>0</v>
      </c>
      <c r="U25">
        <f t="shared" si="20"/>
        <v>12.96</v>
      </c>
      <c r="V25">
        <f t="shared" si="21"/>
        <v>0</v>
      </c>
      <c r="W25">
        <f t="shared" si="22"/>
        <v>0</v>
      </c>
      <c r="X25">
        <f t="shared" si="23"/>
        <v>1592.99</v>
      </c>
      <c r="Y25">
        <f t="shared" si="24"/>
        <v>926.83</v>
      </c>
      <c r="AA25">
        <v>34711912</v>
      </c>
      <c r="AB25">
        <f t="shared" si="25"/>
        <v>158.27000000000001</v>
      </c>
      <c r="AC25">
        <f>ROUND(((ES25*0)),2)</f>
        <v>0</v>
      </c>
      <c r="AD25">
        <f>ROUND(((((ET25*0.6))-((EU25*0.6)))+AE25),2)</f>
        <v>0</v>
      </c>
      <c r="AE25">
        <f>ROUND(((EU25*0.6)),2)</f>
        <v>0</v>
      </c>
      <c r="AF25">
        <f>ROUND(((EV25*0.6)),2)</f>
        <v>158.27000000000001</v>
      </c>
      <c r="AG25">
        <f t="shared" si="26"/>
        <v>0</v>
      </c>
      <c r="AH25">
        <f>((EW25*0.6))</f>
        <v>12.96</v>
      </c>
      <c r="AI25">
        <f>((EX25*0.6))</f>
        <v>0</v>
      </c>
      <c r="AJ25">
        <f t="shared" si="27"/>
        <v>0</v>
      </c>
      <c r="AK25">
        <f>AL25+AM25+AO25</f>
        <v>263.77999999999997</v>
      </c>
      <c r="AL25">
        <v>0</v>
      </c>
      <c r="AM25">
        <v>0</v>
      </c>
      <c r="AN25">
        <v>0</v>
      </c>
      <c r="AO25" s="55">
        <f>'1.Смета.или.Акт'!F47</f>
        <v>263.77999999999997</v>
      </c>
      <c r="AP25">
        <v>0</v>
      </c>
      <c r="AQ25">
        <f>'1.Смета.или.Акт'!E50</f>
        <v>21.6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4</v>
      </c>
      <c r="BJ25" t="s">
        <v>16</v>
      </c>
      <c r="BM25">
        <v>200001</v>
      </c>
      <c r="BN25">
        <v>0</v>
      </c>
      <c r="BO25" t="s">
        <v>3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2896.34</v>
      </c>
      <c r="CQ25">
        <f t="shared" si="29"/>
        <v>0</v>
      </c>
      <c r="CR25">
        <f t="shared" si="30"/>
        <v>0</v>
      </c>
      <c r="CS25">
        <f t="shared" si="31"/>
        <v>0</v>
      </c>
      <c r="CT25">
        <f t="shared" si="32"/>
        <v>2896.3410000000003</v>
      </c>
      <c r="CU25">
        <f t="shared" si="33"/>
        <v>0</v>
      </c>
      <c r="CV25">
        <f t="shared" si="34"/>
        <v>12.96</v>
      </c>
      <c r="CW25">
        <f t="shared" si="35"/>
        <v>0</v>
      </c>
      <c r="CX25">
        <f t="shared" si="36"/>
        <v>0</v>
      </c>
      <c r="CY25">
        <f t="shared" si="37"/>
        <v>1592.9870000000001</v>
      </c>
      <c r="CZ25">
        <f t="shared" si="38"/>
        <v>926.8288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20</v>
      </c>
      <c r="EH25">
        <v>0</v>
      </c>
      <c r="EI25" t="s">
        <v>3</v>
      </c>
      <c r="EJ25">
        <v>4</v>
      </c>
      <c r="EK25">
        <v>200001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263.77999999999997</v>
      </c>
      <c r="ES25">
        <v>0</v>
      </c>
      <c r="ET25">
        <v>0</v>
      </c>
      <c r="EU25">
        <v>0</v>
      </c>
      <c r="EV25" s="55">
        <f>'1.Смета.или.Акт'!F47</f>
        <v>263.77999999999997</v>
      </c>
      <c r="EW25">
        <f>'1.Смета.или.Акт'!E50</f>
        <v>21.6</v>
      </c>
      <c r="EX25">
        <v>0</v>
      </c>
      <c r="EY25">
        <v>0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65</v>
      </c>
      <c r="FY25">
        <v>40</v>
      </c>
      <c r="GA25" t="s">
        <v>3</v>
      </c>
      <c r="GD25">
        <v>0</v>
      </c>
      <c r="GF25">
        <v>-1613425397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5416.16</v>
      </c>
      <c r="GN25">
        <f t="shared" si="42"/>
        <v>0</v>
      </c>
      <c r="GO25">
        <f t="shared" si="43"/>
        <v>0</v>
      </c>
      <c r="GP25">
        <f t="shared" si="44"/>
        <v>5416.16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ROW(SmtRes!A9)</f>
        <v>9</v>
      </c>
      <c r="D26" s="2">
        <f>ROW(EtalonRes!A9)</f>
        <v>9</v>
      </c>
      <c r="E26" s="2" t="s">
        <v>26</v>
      </c>
      <c r="F26" s="2" t="s">
        <v>13</v>
      </c>
      <c r="G26" s="2" t="s">
        <v>27</v>
      </c>
      <c r="H26" s="2" t="s">
        <v>15</v>
      </c>
      <c r="I26" s="2">
        <f>'1.Смета.или.Акт'!E52</f>
        <v>1</v>
      </c>
      <c r="J26" s="2">
        <v>0</v>
      </c>
      <c r="K26" s="2"/>
      <c r="L26" s="2"/>
      <c r="M26" s="2"/>
      <c r="N26" s="2"/>
      <c r="O26" s="2">
        <f t="shared" si="14"/>
        <v>263.77999999999997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263.77999999999997</v>
      </c>
      <c r="T26" s="2">
        <f t="shared" si="19"/>
        <v>0</v>
      </c>
      <c r="U26" s="2">
        <f t="shared" si="20"/>
        <v>21.6</v>
      </c>
      <c r="V26" s="2">
        <f t="shared" si="21"/>
        <v>0</v>
      </c>
      <c r="W26" s="2">
        <f t="shared" si="22"/>
        <v>0</v>
      </c>
      <c r="X26" s="2">
        <f t="shared" si="23"/>
        <v>171.46</v>
      </c>
      <c r="Y26" s="2">
        <f t="shared" si="24"/>
        <v>105.51</v>
      </c>
      <c r="Z26" s="2"/>
      <c r="AA26" s="2">
        <v>34711911</v>
      </c>
      <c r="AB26" s="2">
        <f t="shared" si="25"/>
        <v>263.77999999999997</v>
      </c>
      <c r="AC26" s="2">
        <f>ROUND((ES26),2)</f>
        <v>0</v>
      </c>
      <c r="AD26" s="2">
        <f t="shared" ref="AD26:AD41" si="47">ROUND((((ET26)-(EU26))+AE26),2)</f>
        <v>0</v>
      </c>
      <c r="AE26" s="2">
        <f t="shared" ref="AE26:AE41" si="48">ROUND((EU26),2)</f>
        <v>0</v>
      </c>
      <c r="AF26" s="2">
        <f t="shared" ref="AF26:AF41" si="49">ROUND((EV26),2)</f>
        <v>263.77999999999997</v>
      </c>
      <c r="AG26" s="2">
        <f t="shared" si="26"/>
        <v>0</v>
      </c>
      <c r="AH26" s="2">
        <f t="shared" ref="AH26:AH41" si="50">(EW26)</f>
        <v>21.6</v>
      </c>
      <c r="AI26" s="2">
        <f t="shared" ref="AI26:AI41" si="51">(EX26)</f>
        <v>0</v>
      </c>
      <c r="AJ26" s="2">
        <f t="shared" si="27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4</v>
      </c>
      <c r="BJ26" s="2" t="s">
        <v>16</v>
      </c>
      <c r="BK26" s="2"/>
      <c r="BL26" s="2"/>
      <c r="BM26" s="2">
        <v>200001</v>
      </c>
      <c r="BN26" s="2">
        <v>0</v>
      </c>
      <c r="BO26" s="2" t="s">
        <v>3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263.77999999999997</v>
      </c>
      <c r="CQ26" s="2">
        <f t="shared" si="29"/>
        <v>0</v>
      </c>
      <c r="CR26" s="2">
        <f t="shared" si="30"/>
        <v>0</v>
      </c>
      <c r="CS26" s="2">
        <f t="shared" si="31"/>
        <v>0</v>
      </c>
      <c r="CT26" s="2">
        <f t="shared" si="32"/>
        <v>263.77999999999997</v>
      </c>
      <c r="CU26" s="2">
        <f t="shared" si="33"/>
        <v>0</v>
      </c>
      <c r="CV26" s="2">
        <f t="shared" si="34"/>
        <v>21.6</v>
      </c>
      <c r="CW26" s="2">
        <f t="shared" si="35"/>
        <v>0</v>
      </c>
      <c r="CX26" s="2">
        <f t="shared" si="36"/>
        <v>0</v>
      </c>
      <c r="CY26" s="2">
        <f t="shared" si="37"/>
        <v>171.45699999999997</v>
      </c>
      <c r="CZ26" s="2">
        <f t="shared" si="38"/>
        <v>105.51199999999999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20</v>
      </c>
      <c r="EH26" s="2">
        <v>0</v>
      </c>
      <c r="EI26" s="2" t="s">
        <v>3</v>
      </c>
      <c r="EJ26" s="2">
        <v>4</v>
      </c>
      <c r="EK26" s="2">
        <v>200001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3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540.75</v>
      </c>
      <c r="GN26" s="2">
        <f t="shared" si="42"/>
        <v>0</v>
      </c>
      <c r="GO26" s="2">
        <f t="shared" si="43"/>
        <v>0</v>
      </c>
      <c r="GP26" s="2">
        <f t="shared" si="44"/>
        <v>540.75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ROW(SmtRes!A12)</f>
        <v>12</v>
      </c>
      <c r="D27">
        <f>ROW(EtalonRes!A12)</f>
        <v>12</v>
      </c>
      <c r="E27" t="s">
        <v>26</v>
      </c>
      <c r="F27" t="s">
        <v>13</v>
      </c>
      <c r="G27" t="s">
        <v>27</v>
      </c>
      <c r="H27" t="s">
        <v>15</v>
      </c>
      <c r="I27">
        <f>'1.Смета.или.Акт'!E52</f>
        <v>1</v>
      </c>
      <c r="J27">
        <v>0</v>
      </c>
      <c r="O27">
        <f t="shared" si="14"/>
        <v>4827.17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4827.17</v>
      </c>
      <c r="T27">
        <f t="shared" si="19"/>
        <v>0</v>
      </c>
      <c r="U27">
        <f t="shared" si="20"/>
        <v>21.6</v>
      </c>
      <c r="V27">
        <f t="shared" si="21"/>
        <v>0</v>
      </c>
      <c r="W27">
        <f t="shared" si="22"/>
        <v>0</v>
      </c>
      <c r="X27">
        <f t="shared" si="23"/>
        <v>2654.94</v>
      </c>
      <c r="Y27">
        <f t="shared" si="24"/>
        <v>1544.69</v>
      </c>
      <c r="AA27">
        <v>34711912</v>
      </c>
      <c r="AB27">
        <f t="shared" si="25"/>
        <v>263.77999999999997</v>
      </c>
      <c r="AC27">
        <f>ROUND((ES27),2)</f>
        <v>0</v>
      </c>
      <c r="AD27">
        <f t="shared" si="47"/>
        <v>0</v>
      </c>
      <c r="AE27">
        <f t="shared" si="48"/>
        <v>0</v>
      </c>
      <c r="AF27">
        <f t="shared" si="49"/>
        <v>263.77999999999997</v>
      </c>
      <c r="AG27">
        <f t="shared" si="26"/>
        <v>0</v>
      </c>
      <c r="AH27">
        <f t="shared" si="50"/>
        <v>21.6</v>
      </c>
      <c r="AI27">
        <f t="shared" si="51"/>
        <v>0</v>
      </c>
      <c r="AJ27">
        <f t="shared" si="27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5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4</v>
      </c>
      <c r="BJ27" t="s">
        <v>16</v>
      </c>
      <c r="BM27">
        <v>200001</v>
      </c>
      <c r="BN27">
        <v>0</v>
      </c>
      <c r="BO27" t="s">
        <v>3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4827.17</v>
      </c>
      <c r="CQ27">
        <f t="shared" si="29"/>
        <v>0</v>
      </c>
      <c r="CR27">
        <f t="shared" si="30"/>
        <v>0</v>
      </c>
      <c r="CS27">
        <f t="shared" si="31"/>
        <v>0</v>
      </c>
      <c r="CT27">
        <f t="shared" si="32"/>
        <v>4827.174</v>
      </c>
      <c r="CU27">
        <f t="shared" si="33"/>
        <v>0</v>
      </c>
      <c r="CV27">
        <f t="shared" si="34"/>
        <v>21.6</v>
      </c>
      <c r="CW27">
        <f t="shared" si="35"/>
        <v>0</v>
      </c>
      <c r="CX27">
        <f t="shared" si="36"/>
        <v>0</v>
      </c>
      <c r="CY27">
        <f t="shared" si="37"/>
        <v>2654.9434999999999</v>
      </c>
      <c r="CZ27">
        <f t="shared" si="38"/>
        <v>1544.6944000000001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20</v>
      </c>
      <c r="EH27">
        <v>0</v>
      </c>
      <c r="EI27" t="s">
        <v>3</v>
      </c>
      <c r="EJ27">
        <v>4</v>
      </c>
      <c r="EK27">
        <v>200001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5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65</v>
      </c>
      <c r="FY27">
        <v>40</v>
      </c>
      <c r="GA27" t="s">
        <v>3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9026.7999999999993</v>
      </c>
      <c r="GN27">
        <f t="shared" si="42"/>
        <v>0</v>
      </c>
      <c r="GO27">
        <f t="shared" si="43"/>
        <v>0</v>
      </c>
      <c r="GP27">
        <f t="shared" si="44"/>
        <v>9026.7999999999993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ROW(SmtRes!A17)</f>
        <v>17</v>
      </c>
      <c r="D28" s="2">
        <f>ROW(EtalonRes!A24)</f>
        <v>24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0.03</v>
      </c>
      <c r="J28" s="2">
        <v>0</v>
      </c>
      <c r="K28" s="2"/>
      <c r="L28" s="2"/>
      <c r="M28" s="2"/>
      <c r="N28" s="2"/>
      <c r="O28" s="2">
        <f t="shared" si="14"/>
        <v>30.9</v>
      </c>
      <c r="P28" s="2">
        <f t="shared" si="15"/>
        <v>0</v>
      </c>
      <c r="Q28" s="2">
        <f t="shared" si="16"/>
        <v>12.95</v>
      </c>
      <c r="R28" s="2">
        <f t="shared" si="17"/>
        <v>1.31</v>
      </c>
      <c r="S28" s="2">
        <f t="shared" si="18"/>
        <v>17.95</v>
      </c>
      <c r="T28" s="2">
        <f t="shared" si="19"/>
        <v>0</v>
      </c>
      <c r="U28" s="2">
        <f t="shared" si="20"/>
        <v>1.8660000000000001</v>
      </c>
      <c r="V28" s="2">
        <f t="shared" si="21"/>
        <v>0.10439999999999999</v>
      </c>
      <c r="W28" s="2">
        <f t="shared" si="22"/>
        <v>0</v>
      </c>
      <c r="X28" s="2">
        <f t="shared" si="23"/>
        <v>18.3</v>
      </c>
      <c r="Y28" s="2">
        <f t="shared" si="24"/>
        <v>12.52</v>
      </c>
      <c r="Z28" s="2"/>
      <c r="AA28" s="2">
        <v>34711911</v>
      </c>
      <c r="AB28" s="2">
        <f t="shared" si="25"/>
        <v>1029.8699999999999</v>
      </c>
      <c r="AC28" s="2">
        <f>ROUND((ES28+(SUM(SmtRes!BC13:'SmtRes'!BC17)+SUM(EtalonRes!AL13:'EtalonRes'!AL24))),2)</f>
        <v>0</v>
      </c>
      <c r="AD28" s="2">
        <f t="shared" si="47"/>
        <v>431.51</v>
      </c>
      <c r="AE28" s="2">
        <f t="shared" si="48"/>
        <v>43.67</v>
      </c>
      <c r="AF28" s="2">
        <f t="shared" si="49"/>
        <v>598.36</v>
      </c>
      <c r="AG28" s="2">
        <f t="shared" si="26"/>
        <v>0</v>
      </c>
      <c r="AH28" s="2">
        <f t="shared" si="50"/>
        <v>62.2</v>
      </c>
      <c r="AI28" s="2">
        <f t="shared" si="51"/>
        <v>3.48</v>
      </c>
      <c r="AJ28" s="2">
        <f t="shared" si="27"/>
        <v>0</v>
      </c>
      <c r="AK28" s="2">
        <v>13013.71</v>
      </c>
      <c r="AL28" s="2">
        <v>11983.84</v>
      </c>
      <c r="AM28" s="2">
        <v>431.51</v>
      </c>
      <c r="AN28" s="2">
        <v>43.67</v>
      </c>
      <c r="AO28" s="2">
        <v>598.36</v>
      </c>
      <c r="AP28" s="2">
        <v>0</v>
      </c>
      <c r="AQ28" s="2">
        <v>62.2</v>
      </c>
      <c r="AR28" s="2">
        <v>3.48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32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30.9</v>
      </c>
      <c r="CQ28" s="2">
        <f t="shared" si="29"/>
        <v>0</v>
      </c>
      <c r="CR28" s="2">
        <f t="shared" si="30"/>
        <v>431.51</v>
      </c>
      <c r="CS28" s="2">
        <f t="shared" si="31"/>
        <v>43.67</v>
      </c>
      <c r="CT28" s="2">
        <f t="shared" si="32"/>
        <v>598.36</v>
      </c>
      <c r="CU28" s="2">
        <f t="shared" si="33"/>
        <v>0</v>
      </c>
      <c r="CV28" s="2">
        <f t="shared" si="34"/>
        <v>62.2</v>
      </c>
      <c r="CW28" s="2">
        <f t="shared" si="35"/>
        <v>3.48</v>
      </c>
      <c r="CX28" s="2">
        <f t="shared" si="36"/>
        <v>0</v>
      </c>
      <c r="CY28" s="2">
        <f t="shared" si="37"/>
        <v>18.296999999999997</v>
      </c>
      <c r="CZ28" s="2">
        <f t="shared" si="38"/>
        <v>12.518999999999998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1009</v>
      </c>
      <c r="DV28" s="2" t="s">
        <v>31</v>
      </c>
      <c r="DW28" s="2" t="s">
        <v>31</v>
      </c>
      <c r="DX28" s="2">
        <v>1000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33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13013.71</v>
      </c>
      <c r="ES28" s="2">
        <v>11983.84</v>
      </c>
      <c r="ET28" s="2">
        <v>431.51</v>
      </c>
      <c r="EU28" s="2">
        <v>43.67</v>
      </c>
      <c r="EV28" s="2">
        <v>598.36</v>
      </c>
      <c r="EW28" s="2">
        <v>62.2</v>
      </c>
      <c r="EX28" s="2">
        <v>3.48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1188302152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61.72</v>
      </c>
      <c r="GN28" s="2">
        <f t="shared" si="42"/>
        <v>0</v>
      </c>
      <c r="GO28" s="2">
        <f t="shared" si="43"/>
        <v>61.72</v>
      </c>
      <c r="GP28" s="2">
        <f t="shared" si="44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ROW(EtalonRes!A36)</f>
        <v>36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0.03</v>
      </c>
      <c r="J29">
        <v>0</v>
      </c>
      <c r="O29">
        <f t="shared" si="14"/>
        <v>490.32</v>
      </c>
      <c r="P29">
        <f t="shared" si="15"/>
        <v>0</v>
      </c>
      <c r="Q29">
        <f t="shared" si="16"/>
        <v>161.82</v>
      </c>
      <c r="R29">
        <f t="shared" si="17"/>
        <v>23.97</v>
      </c>
      <c r="S29">
        <f t="shared" si="18"/>
        <v>328.5</v>
      </c>
      <c r="T29">
        <f t="shared" si="19"/>
        <v>0</v>
      </c>
      <c r="U29">
        <f t="shared" si="20"/>
        <v>1.8660000000000001</v>
      </c>
      <c r="V29">
        <f t="shared" si="21"/>
        <v>0.10439999999999999</v>
      </c>
      <c r="W29">
        <f t="shared" si="22"/>
        <v>0</v>
      </c>
      <c r="X29">
        <f t="shared" si="23"/>
        <v>285.5</v>
      </c>
      <c r="Y29">
        <f t="shared" si="24"/>
        <v>183.28</v>
      </c>
      <c r="AA29">
        <v>34711912</v>
      </c>
      <c r="AB29">
        <f t="shared" si="25"/>
        <v>1029.8699999999999</v>
      </c>
      <c r="AC29">
        <f>ROUND((ES29+(SUM(SmtRes!BC18:'SmtRes'!BC22)+SUM(EtalonRes!AL25:'EtalonRes'!AL36))),2)</f>
        <v>0</v>
      </c>
      <c r="AD29">
        <f t="shared" si="47"/>
        <v>431.51</v>
      </c>
      <c r="AE29">
        <f t="shared" si="48"/>
        <v>43.67</v>
      </c>
      <c r="AF29">
        <f t="shared" si="49"/>
        <v>598.36</v>
      </c>
      <c r="AG29">
        <f t="shared" si="26"/>
        <v>0</v>
      </c>
      <c r="AH29">
        <f t="shared" si="50"/>
        <v>62.2</v>
      </c>
      <c r="AI29">
        <f t="shared" si="51"/>
        <v>3.48</v>
      </c>
      <c r="AJ29">
        <f t="shared" si="27"/>
        <v>0</v>
      </c>
      <c r="AK29">
        <f>AL29+AM29+AO29</f>
        <v>13013.710000000001</v>
      </c>
      <c r="AL29">
        <v>11983.84</v>
      </c>
      <c r="AM29" s="55">
        <f>'1.Смета.или.Акт'!F60</f>
        <v>431.51</v>
      </c>
      <c r="AN29" s="55">
        <f>'1.Смета.или.Акт'!F61</f>
        <v>43.67</v>
      </c>
      <c r="AO29" s="55">
        <f>'1.Смета.или.Акт'!F59</f>
        <v>598.36</v>
      </c>
      <c r="AP29">
        <v>0</v>
      </c>
      <c r="AQ29">
        <f>'1.Смета.или.Акт'!E64</f>
        <v>62.2</v>
      </c>
      <c r="AR29">
        <v>3.48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32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490.32</v>
      </c>
      <c r="CQ29">
        <f t="shared" si="29"/>
        <v>0</v>
      </c>
      <c r="CR29">
        <f t="shared" si="30"/>
        <v>5393.875</v>
      </c>
      <c r="CS29">
        <f t="shared" si="31"/>
        <v>799.16100000000006</v>
      </c>
      <c r="CT29">
        <f t="shared" si="32"/>
        <v>10949.988000000001</v>
      </c>
      <c r="CU29">
        <f t="shared" si="33"/>
        <v>0</v>
      </c>
      <c r="CV29">
        <f t="shared" si="34"/>
        <v>62.2</v>
      </c>
      <c r="CW29">
        <f t="shared" si="35"/>
        <v>3.48</v>
      </c>
      <c r="CX29">
        <f t="shared" si="36"/>
        <v>0</v>
      </c>
      <c r="CY29">
        <f t="shared" si="37"/>
        <v>285.50070000000005</v>
      </c>
      <c r="CZ29">
        <f t="shared" si="38"/>
        <v>183.28440000000003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31</v>
      </c>
      <c r="DW29" t="str">
        <f>'1.Смета.или.Акт'!D58</f>
        <v>т</v>
      </c>
      <c r="DX29">
        <v>1000</v>
      </c>
      <c r="EE29">
        <v>32653241</v>
      </c>
      <c r="EF29">
        <v>2</v>
      </c>
      <c r="EG29" t="s">
        <v>33</v>
      </c>
      <c r="EH29">
        <v>0</v>
      </c>
      <c r="EI29" t="s">
        <v>3</v>
      </c>
      <c r="EJ29">
        <v>2</v>
      </c>
      <c r="EK29">
        <v>108001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13013.710000000001</v>
      </c>
      <c r="ES29">
        <v>11983.84</v>
      </c>
      <c r="ET29" s="55">
        <f>'1.Смета.или.Акт'!F60</f>
        <v>431.51</v>
      </c>
      <c r="EU29" s="55">
        <f>'1.Смета.или.Акт'!F61</f>
        <v>43.67</v>
      </c>
      <c r="EV29" s="55">
        <f>'1.Смета.или.Акт'!F59</f>
        <v>598.36</v>
      </c>
      <c r="EW29">
        <f>'1.Смета.или.Акт'!E64</f>
        <v>62.2</v>
      </c>
      <c r="EX29">
        <v>3.48</v>
      </c>
      <c r="EY29">
        <v>1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1188302152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959.1</v>
      </c>
      <c r="GN29">
        <f t="shared" si="42"/>
        <v>0</v>
      </c>
      <c r="GO29">
        <f t="shared" si="43"/>
        <v>959.1</v>
      </c>
      <c r="GP29">
        <f t="shared" si="44"/>
        <v>0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ROW(SmtRes!A27)</f>
        <v>27</v>
      </c>
      <c r="D30" s="2">
        <f>ROW(EtalonRes!A45)</f>
        <v>45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'1.Смета.или.Акт'!E66</f>
        <v>0.02</v>
      </c>
      <c r="J30" s="2">
        <v>0</v>
      </c>
      <c r="K30" s="2"/>
      <c r="L30" s="2"/>
      <c r="M30" s="2"/>
      <c r="N30" s="2"/>
      <c r="O30" s="2">
        <f t="shared" si="14"/>
        <v>4.79</v>
      </c>
      <c r="P30" s="2">
        <f t="shared" si="15"/>
        <v>0</v>
      </c>
      <c r="Q30" s="2">
        <f t="shared" si="16"/>
        <v>1.22</v>
      </c>
      <c r="R30" s="2">
        <f t="shared" si="17"/>
        <v>0.1</v>
      </c>
      <c r="S30" s="2">
        <f t="shared" si="18"/>
        <v>3.57</v>
      </c>
      <c r="T30" s="2">
        <f t="shared" si="19"/>
        <v>0</v>
      </c>
      <c r="U30" s="2">
        <f t="shared" si="20"/>
        <v>0.38</v>
      </c>
      <c r="V30" s="2">
        <f t="shared" si="21"/>
        <v>7.6E-3</v>
      </c>
      <c r="W30" s="2">
        <f t="shared" si="22"/>
        <v>0</v>
      </c>
      <c r="X30" s="2">
        <f t="shared" si="23"/>
        <v>3.49</v>
      </c>
      <c r="Y30" s="2">
        <f t="shared" si="24"/>
        <v>2.39</v>
      </c>
      <c r="Z30" s="2"/>
      <c r="AA30" s="2">
        <v>34711911</v>
      </c>
      <c r="AB30" s="2">
        <f t="shared" si="25"/>
        <v>239.57</v>
      </c>
      <c r="AC30" s="2">
        <f>ROUND((ES30+(SUM(SmtRes!BC23:'SmtRes'!BC27)+SUM(EtalonRes!AL37:'EtalonRes'!AL45))),2)</f>
        <v>-0.01</v>
      </c>
      <c r="AD30" s="2">
        <f t="shared" si="47"/>
        <v>60.98</v>
      </c>
      <c r="AE30" s="2">
        <f t="shared" si="48"/>
        <v>4.7699999999999996</v>
      </c>
      <c r="AF30" s="2">
        <f t="shared" si="49"/>
        <v>178.6</v>
      </c>
      <c r="AG30" s="2">
        <f t="shared" si="26"/>
        <v>0</v>
      </c>
      <c r="AH30" s="2">
        <f t="shared" si="50"/>
        <v>19</v>
      </c>
      <c r="AI30" s="2">
        <f t="shared" si="51"/>
        <v>0.38</v>
      </c>
      <c r="AJ30" s="2">
        <f t="shared" si="27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40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4.79</v>
      </c>
      <c r="CQ30" s="2">
        <f t="shared" si="29"/>
        <v>-0.01</v>
      </c>
      <c r="CR30" s="2">
        <f t="shared" si="30"/>
        <v>60.98</v>
      </c>
      <c r="CS30" s="2">
        <f t="shared" si="31"/>
        <v>4.7699999999999996</v>
      </c>
      <c r="CT30" s="2">
        <f t="shared" si="32"/>
        <v>178.6</v>
      </c>
      <c r="CU30" s="2">
        <f t="shared" si="33"/>
        <v>0</v>
      </c>
      <c r="CV30" s="2">
        <f t="shared" si="34"/>
        <v>19</v>
      </c>
      <c r="CW30" s="2">
        <f t="shared" si="35"/>
        <v>0.38</v>
      </c>
      <c r="CX30" s="2">
        <f t="shared" si="36"/>
        <v>0</v>
      </c>
      <c r="CY30" s="2">
        <f t="shared" si="37"/>
        <v>3.4864999999999999</v>
      </c>
      <c r="CZ30" s="2">
        <f t="shared" si="38"/>
        <v>2.3855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39</v>
      </c>
      <c r="DW30" s="2" t="s">
        <v>39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33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10.67</v>
      </c>
      <c r="GN30" s="2">
        <f t="shared" si="42"/>
        <v>0</v>
      </c>
      <c r="GO30" s="2">
        <f t="shared" si="43"/>
        <v>10.67</v>
      </c>
      <c r="GP30" s="2">
        <f t="shared" si="44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ROW(SmtRes!A32)</f>
        <v>32</v>
      </c>
      <c r="D31">
        <f>ROW(EtalonRes!A54)</f>
        <v>54</v>
      </c>
      <c r="E31" t="s">
        <v>36</v>
      </c>
      <c r="F31" t="s">
        <v>37</v>
      </c>
      <c r="G31" t="s">
        <v>38</v>
      </c>
      <c r="H31" t="s">
        <v>39</v>
      </c>
      <c r="I31">
        <f>'1.Смета.или.Акт'!E66</f>
        <v>0.02</v>
      </c>
      <c r="J31">
        <v>0</v>
      </c>
      <c r="O31">
        <f t="shared" si="14"/>
        <v>80.62</v>
      </c>
      <c r="P31">
        <f t="shared" si="15"/>
        <v>0</v>
      </c>
      <c r="Q31">
        <f t="shared" si="16"/>
        <v>15.25</v>
      </c>
      <c r="R31">
        <f t="shared" si="17"/>
        <v>1.75</v>
      </c>
      <c r="S31">
        <f t="shared" si="18"/>
        <v>65.37</v>
      </c>
      <c r="T31">
        <f t="shared" si="19"/>
        <v>0</v>
      </c>
      <c r="U31">
        <f t="shared" si="20"/>
        <v>0.38</v>
      </c>
      <c r="V31">
        <f t="shared" si="21"/>
        <v>7.6E-3</v>
      </c>
      <c r="W31">
        <f t="shared" si="22"/>
        <v>0</v>
      </c>
      <c r="X31">
        <f t="shared" si="23"/>
        <v>54.37</v>
      </c>
      <c r="Y31">
        <f t="shared" si="24"/>
        <v>34.9</v>
      </c>
      <c r="AA31">
        <v>34711912</v>
      </c>
      <c r="AB31">
        <f t="shared" si="25"/>
        <v>239.57</v>
      </c>
      <c r="AC31">
        <f>ROUND((ES31+(SUM(SmtRes!BC28:'SmtRes'!BC32)+SUM(EtalonRes!AL46:'EtalonRes'!AL54))),2)</f>
        <v>-0.01</v>
      </c>
      <c r="AD31">
        <f t="shared" si="47"/>
        <v>60.98</v>
      </c>
      <c r="AE31">
        <f t="shared" si="48"/>
        <v>4.7699999999999996</v>
      </c>
      <c r="AF31">
        <f t="shared" si="49"/>
        <v>178.6</v>
      </c>
      <c r="AG31">
        <f t="shared" si="26"/>
        <v>0</v>
      </c>
      <c r="AH31">
        <f t="shared" si="50"/>
        <v>19</v>
      </c>
      <c r="AI31">
        <f t="shared" si="51"/>
        <v>0.38</v>
      </c>
      <c r="AJ31">
        <f t="shared" si="27"/>
        <v>0</v>
      </c>
      <c r="AK31">
        <f>AL31+AM31+AO31</f>
        <v>748.97</v>
      </c>
      <c r="AL31" s="55">
        <f>'1.Смета.или.Акт'!F70</f>
        <v>509.39</v>
      </c>
      <c r="AM31" s="55">
        <f>'1.Смета.или.Акт'!F68</f>
        <v>60.98</v>
      </c>
      <c r="AN31" s="55">
        <f>'1.Смета.или.Акт'!F69</f>
        <v>4.7699999999999996</v>
      </c>
      <c r="AO31" s="55">
        <f>'1.Смета.или.Акт'!F67</f>
        <v>178.6</v>
      </c>
      <c r="AP31">
        <v>0</v>
      </c>
      <c r="AQ31">
        <f>'1.Смета.или.Акт'!E73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f>'1.Смета.или.Акт'!J70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40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80.62</v>
      </c>
      <c r="CQ31">
        <f t="shared" si="29"/>
        <v>-7.4999999999999997E-2</v>
      </c>
      <c r="CR31">
        <f t="shared" si="30"/>
        <v>762.25</v>
      </c>
      <c r="CS31">
        <f t="shared" si="31"/>
        <v>87.290999999999997</v>
      </c>
      <c r="CT31">
        <f t="shared" si="32"/>
        <v>3268.38</v>
      </c>
      <c r="CU31">
        <f t="shared" si="33"/>
        <v>0</v>
      </c>
      <c r="CV31">
        <f t="shared" si="34"/>
        <v>19</v>
      </c>
      <c r="CW31">
        <f t="shared" si="35"/>
        <v>0.38</v>
      </c>
      <c r="CX31">
        <f t="shared" si="36"/>
        <v>0</v>
      </c>
      <c r="CY31">
        <f t="shared" si="37"/>
        <v>54.367200000000004</v>
      </c>
      <c r="CZ31">
        <f t="shared" si="38"/>
        <v>34.9024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39</v>
      </c>
      <c r="DW31" t="str">
        <f>'1.Смета.или.Акт'!D66</f>
        <v>100 м</v>
      </c>
      <c r="DX31">
        <v>100</v>
      </c>
      <c r="EE31">
        <v>32653241</v>
      </c>
      <c r="EF31">
        <v>2</v>
      </c>
      <c r="EG31" t="s">
        <v>33</v>
      </c>
      <c r="EH31">
        <v>0</v>
      </c>
      <c r="EI31" t="s">
        <v>3</v>
      </c>
      <c r="EJ31">
        <v>2</v>
      </c>
      <c r="EK31">
        <v>108001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748.97</v>
      </c>
      <c r="ES31" s="55">
        <f>'1.Смета.или.Акт'!F70</f>
        <v>509.39</v>
      </c>
      <c r="ET31" s="55">
        <f>'1.Смета.или.Акт'!F68</f>
        <v>60.98</v>
      </c>
      <c r="EU31" s="55">
        <f>'1.Смета.или.Акт'!F69</f>
        <v>4.7699999999999996</v>
      </c>
      <c r="EV31" s="55">
        <f>'1.Смета.или.Акт'!F67</f>
        <v>178.6</v>
      </c>
      <c r="EW31">
        <f>'1.Смета.или.Акт'!E73</f>
        <v>19</v>
      </c>
      <c r="EX31">
        <v>0.38</v>
      </c>
      <c r="EY31">
        <v>1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0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169.89</v>
      </c>
      <c r="GN31">
        <f t="shared" si="42"/>
        <v>0</v>
      </c>
      <c r="GO31">
        <f t="shared" si="43"/>
        <v>169.89</v>
      </c>
      <c r="GP31">
        <f t="shared" si="44"/>
        <v>0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ROW(SmtRes!A34)</f>
        <v>34</v>
      </c>
      <c r="D32" s="2">
        <f>ROW(EtalonRes!A56)</f>
        <v>56</v>
      </c>
      <c r="E32" s="2" t="s">
        <v>41</v>
      </c>
      <c r="F32" s="2" t="s">
        <v>42</v>
      </c>
      <c r="G32" s="2" t="s">
        <v>43</v>
      </c>
      <c r="H32" s="2" t="s">
        <v>44</v>
      </c>
      <c r="I32" s="2">
        <f>'1.Смета.или.Акт'!E75</f>
        <v>1</v>
      </c>
      <c r="J32" s="2">
        <v>0</v>
      </c>
      <c r="K32" s="2"/>
      <c r="L32" s="2"/>
      <c r="M32" s="2"/>
      <c r="N32" s="2"/>
      <c r="O32" s="2">
        <f t="shared" si="14"/>
        <v>34.31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34.31</v>
      </c>
      <c r="T32" s="2">
        <f t="shared" si="19"/>
        <v>0</v>
      </c>
      <c r="U32" s="2">
        <f t="shared" si="20"/>
        <v>2.83</v>
      </c>
      <c r="V32" s="2">
        <f t="shared" si="21"/>
        <v>0</v>
      </c>
      <c r="W32" s="2">
        <f t="shared" si="22"/>
        <v>0</v>
      </c>
      <c r="X32" s="2">
        <f t="shared" si="23"/>
        <v>22.3</v>
      </c>
      <c r="Y32" s="2">
        <f t="shared" si="24"/>
        <v>13.72</v>
      </c>
      <c r="Z32" s="2"/>
      <c r="AA32" s="2">
        <v>34711911</v>
      </c>
      <c r="AB32" s="2">
        <f t="shared" si="25"/>
        <v>34.31</v>
      </c>
      <c r="AC32" s="2">
        <f t="shared" ref="AC32:AC41" si="52">ROUND((ES32),2)</f>
        <v>0</v>
      </c>
      <c r="AD32" s="2">
        <f t="shared" si="47"/>
        <v>0</v>
      </c>
      <c r="AE32" s="2">
        <f t="shared" si="48"/>
        <v>0</v>
      </c>
      <c r="AF32" s="2">
        <f t="shared" si="49"/>
        <v>34.31</v>
      </c>
      <c r="AG32" s="2">
        <f t="shared" si="26"/>
        <v>0</v>
      </c>
      <c r="AH32" s="2">
        <f t="shared" si="50"/>
        <v>2.83</v>
      </c>
      <c r="AI32" s="2">
        <f t="shared" si="51"/>
        <v>0</v>
      </c>
      <c r="AJ32" s="2">
        <f t="shared" si="27"/>
        <v>0</v>
      </c>
      <c r="AK32" s="2">
        <v>34.31</v>
      </c>
      <c r="AL32" s="2">
        <v>0</v>
      </c>
      <c r="AM32" s="2">
        <v>0</v>
      </c>
      <c r="AN32" s="2">
        <v>0</v>
      </c>
      <c r="AO32" s="2">
        <v>34.31</v>
      </c>
      <c r="AP32" s="2">
        <v>0</v>
      </c>
      <c r="AQ32" s="2">
        <v>2.83</v>
      </c>
      <c r="AR32" s="2">
        <v>0</v>
      </c>
      <c r="AS32" s="2">
        <v>0</v>
      </c>
      <c r="AT32" s="2">
        <v>65</v>
      </c>
      <c r="AU32" s="2">
        <v>40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4</v>
      </c>
      <c r="BJ32" s="2" t="s">
        <v>45</v>
      </c>
      <c r="BK32" s="2"/>
      <c r="BL32" s="2"/>
      <c r="BM32" s="2">
        <v>200001</v>
      </c>
      <c r="BN32" s="2">
        <v>0</v>
      </c>
      <c r="BO32" s="2" t="s">
        <v>3</v>
      </c>
      <c r="BP32" s="2">
        <v>0</v>
      </c>
      <c r="BQ32" s="2">
        <v>5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65</v>
      </c>
      <c r="CA32" s="2">
        <v>40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34.31</v>
      </c>
      <c r="CQ32" s="2">
        <f t="shared" si="29"/>
        <v>0</v>
      </c>
      <c r="CR32" s="2">
        <f t="shared" si="30"/>
        <v>0</v>
      </c>
      <c r="CS32" s="2">
        <f t="shared" si="31"/>
        <v>0</v>
      </c>
      <c r="CT32" s="2">
        <f t="shared" si="32"/>
        <v>34.31</v>
      </c>
      <c r="CU32" s="2">
        <f t="shared" si="33"/>
        <v>0</v>
      </c>
      <c r="CV32" s="2">
        <f t="shared" si="34"/>
        <v>2.83</v>
      </c>
      <c r="CW32" s="2">
        <f t="shared" si="35"/>
        <v>0</v>
      </c>
      <c r="CX32" s="2">
        <f t="shared" si="36"/>
        <v>0</v>
      </c>
      <c r="CY32" s="2">
        <f t="shared" si="37"/>
        <v>22.301500000000001</v>
      </c>
      <c r="CZ32" s="2">
        <f t="shared" si="38"/>
        <v>13.724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44</v>
      </c>
      <c r="DW32" s="2" t="s">
        <v>44</v>
      </c>
      <c r="DX32" s="2">
        <v>1</v>
      </c>
      <c r="DY32" s="2"/>
      <c r="DZ32" s="2"/>
      <c r="EA32" s="2"/>
      <c r="EB32" s="2"/>
      <c r="EC32" s="2"/>
      <c r="ED32" s="2"/>
      <c r="EE32" s="2">
        <v>32653283</v>
      </c>
      <c r="EF32" s="2">
        <v>5</v>
      </c>
      <c r="EG32" s="2" t="s">
        <v>20</v>
      </c>
      <c r="EH32" s="2">
        <v>0</v>
      </c>
      <c r="EI32" s="2" t="s">
        <v>3</v>
      </c>
      <c r="EJ32" s="2">
        <v>4</v>
      </c>
      <c r="EK32" s="2">
        <v>200001</v>
      </c>
      <c r="EL32" s="2" t="s">
        <v>21</v>
      </c>
      <c r="EM32" s="2" t="s">
        <v>22</v>
      </c>
      <c r="EN32" s="2"/>
      <c r="EO32" s="2" t="s">
        <v>3</v>
      </c>
      <c r="EP32" s="2"/>
      <c r="EQ32" s="2">
        <v>0</v>
      </c>
      <c r="ER32" s="2">
        <v>34.31</v>
      </c>
      <c r="ES32" s="2">
        <v>0</v>
      </c>
      <c r="ET32" s="2">
        <v>0</v>
      </c>
      <c r="EU32" s="2">
        <v>0</v>
      </c>
      <c r="EV32" s="2">
        <v>34.31</v>
      </c>
      <c r="EW32" s="2">
        <v>2.83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65</v>
      </c>
      <c r="FY32" s="2">
        <v>40</v>
      </c>
      <c r="FZ32" s="2"/>
      <c r="GA32" s="2" t="s">
        <v>3</v>
      </c>
      <c r="GB32" s="2"/>
      <c r="GC32" s="2"/>
      <c r="GD32" s="2">
        <v>0</v>
      </c>
      <c r="GE32" s="2"/>
      <c r="GF32" s="2">
        <v>-1436894812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70.33</v>
      </c>
      <c r="GN32" s="2">
        <f t="shared" si="42"/>
        <v>0</v>
      </c>
      <c r="GO32" s="2">
        <f t="shared" si="43"/>
        <v>0</v>
      </c>
      <c r="GP32" s="2">
        <f t="shared" si="44"/>
        <v>70.33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ROW(SmtRes!A36)</f>
        <v>36</v>
      </c>
      <c r="D33">
        <f>ROW(EtalonRes!A58)</f>
        <v>58</v>
      </c>
      <c r="E33" t="s">
        <v>41</v>
      </c>
      <c r="F33" t="s">
        <v>42</v>
      </c>
      <c r="G33" t="s">
        <v>43</v>
      </c>
      <c r="H33" t="s">
        <v>44</v>
      </c>
      <c r="I33">
        <f>'1.Смета.или.Акт'!E75</f>
        <v>1</v>
      </c>
      <c r="J33">
        <v>0</v>
      </c>
      <c r="O33">
        <f t="shared" si="14"/>
        <v>627.87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627.87</v>
      </c>
      <c r="T33">
        <f t="shared" si="19"/>
        <v>0</v>
      </c>
      <c r="U33">
        <f t="shared" si="20"/>
        <v>2.83</v>
      </c>
      <c r="V33">
        <f t="shared" si="21"/>
        <v>0</v>
      </c>
      <c r="W33">
        <f t="shared" si="22"/>
        <v>0</v>
      </c>
      <c r="X33">
        <f t="shared" si="23"/>
        <v>345.33</v>
      </c>
      <c r="Y33">
        <f t="shared" si="24"/>
        <v>200.92</v>
      </c>
      <c r="AA33">
        <v>34711912</v>
      </c>
      <c r="AB33">
        <f t="shared" si="25"/>
        <v>34.31</v>
      </c>
      <c r="AC33">
        <f t="shared" si="52"/>
        <v>0</v>
      </c>
      <c r="AD33">
        <f t="shared" si="47"/>
        <v>0</v>
      </c>
      <c r="AE33">
        <f t="shared" si="48"/>
        <v>0</v>
      </c>
      <c r="AF33">
        <f t="shared" si="49"/>
        <v>34.31</v>
      </c>
      <c r="AG33">
        <f t="shared" si="26"/>
        <v>0</v>
      </c>
      <c r="AH33">
        <f t="shared" si="50"/>
        <v>2.83</v>
      </c>
      <c r="AI33">
        <f t="shared" si="51"/>
        <v>0</v>
      </c>
      <c r="AJ33">
        <f t="shared" si="27"/>
        <v>0</v>
      </c>
      <c r="AK33">
        <f>AL33+AM33+AO33</f>
        <v>34.31</v>
      </c>
      <c r="AL33">
        <v>0</v>
      </c>
      <c r="AM33">
        <v>0</v>
      </c>
      <c r="AN33">
        <v>0</v>
      </c>
      <c r="AO33" s="55">
        <f>'1.Смета.или.Акт'!F76</f>
        <v>34.31</v>
      </c>
      <c r="AP33">
        <v>0</v>
      </c>
      <c r="AQ33">
        <f>'1.Смета.или.Акт'!E79</f>
        <v>2.83</v>
      </c>
      <c r="AR33">
        <v>0</v>
      </c>
      <c r="AS33">
        <v>0</v>
      </c>
      <c r="AT33">
        <v>55</v>
      </c>
      <c r="AU33">
        <v>32</v>
      </c>
      <c r="AV33">
        <v>1</v>
      </c>
      <c r="AW33">
        <v>1</v>
      </c>
      <c r="AZ33">
        <v>1</v>
      </c>
      <c r="BA33">
        <f>'1.Смета.или.Акт'!J76</f>
        <v>18.3</v>
      </c>
      <c r="BB33">
        <v>18.3</v>
      </c>
      <c r="BC33">
        <v>18.3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45</v>
      </c>
      <c r="BM33">
        <v>200001</v>
      </c>
      <c r="BN33">
        <v>0</v>
      </c>
      <c r="BO33" t="s">
        <v>3</v>
      </c>
      <c r="BP33">
        <v>0</v>
      </c>
      <c r="BQ33">
        <v>5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65</v>
      </c>
      <c r="CA33">
        <v>40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627.87</v>
      </c>
      <c r="CQ33">
        <f t="shared" si="29"/>
        <v>0</v>
      </c>
      <c r="CR33">
        <f t="shared" si="30"/>
        <v>0</v>
      </c>
      <c r="CS33">
        <f t="shared" si="31"/>
        <v>0</v>
      </c>
      <c r="CT33">
        <f t="shared" si="32"/>
        <v>627.87300000000005</v>
      </c>
      <c r="CU33">
        <f t="shared" si="33"/>
        <v>0</v>
      </c>
      <c r="CV33">
        <f t="shared" si="34"/>
        <v>2.83</v>
      </c>
      <c r="CW33">
        <f t="shared" si="35"/>
        <v>0</v>
      </c>
      <c r="CX33">
        <f t="shared" si="36"/>
        <v>0</v>
      </c>
      <c r="CY33">
        <f t="shared" si="37"/>
        <v>345.32849999999996</v>
      </c>
      <c r="CZ33">
        <f t="shared" si="38"/>
        <v>200.91839999999999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44</v>
      </c>
      <c r="DW33" t="str">
        <f>'1.Смета.или.Акт'!D75</f>
        <v>испытание</v>
      </c>
      <c r="DX33">
        <v>1</v>
      </c>
      <c r="EE33">
        <v>32653283</v>
      </c>
      <c r="EF33">
        <v>5</v>
      </c>
      <c r="EG33" t="s">
        <v>20</v>
      </c>
      <c r="EH33">
        <v>0</v>
      </c>
      <c r="EI33" t="s">
        <v>3</v>
      </c>
      <c r="EJ33">
        <v>4</v>
      </c>
      <c r="EK33">
        <v>200001</v>
      </c>
      <c r="EL33" t="s">
        <v>21</v>
      </c>
      <c r="EM33" t="s">
        <v>22</v>
      </c>
      <c r="EO33" t="s">
        <v>3</v>
      </c>
      <c r="EQ33">
        <v>0</v>
      </c>
      <c r="ER33">
        <f>ES33+ET33+EV33</f>
        <v>34.31</v>
      </c>
      <c r="ES33">
        <v>0</v>
      </c>
      <c r="ET33">
        <v>0</v>
      </c>
      <c r="EU33">
        <v>0</v>
      </c>
      <c r="EV33" s="55">
        <f>'1.Смета.или.Акт'!F76</f>
        <v>34.31</v>
      </c>
      <c r="EW33">
        <f>'1.Смета.или.Акт'!E79</f>
        <v>2.83</v>
      </c>
      <c r="EX33">
        <v>0</v>
      </c>
      <c r="EY33">
        <v>0</v>
      </c>
      <c r="FQ33">
        <v>0</v>
      </c>
      <c r="FR33">
        <f t="shared" si="39"/>
        <v>0</v>
      </c>
      <c r="FS33">
        <v>0</v>
      </c>
      <c r="FV33" t="s">
        <v>24</v>
      </c>
      <c r="FW33" t="s">
        <v>25</v>
      </c>
      <c r="FX33">
        <v>65</v>
      </c>
      <c r="FY33">
        <v>40</v>
      </c>
      <c r="GA33" t="s">
        <v>3</v>
      </c>
      <c r="GD33">
        <v>0</v>
      </c>
      <c r="GF33">
        <v>-1436894812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1174.1199999999999</v>
      </c>
      <c r="GN33">
        <f t="shared" si="42"/>
        <v>0</v>
      </c>
      <c r="GO33">
        <f t="shared" si="43"/>
        <v>0</v>
      </c>
      <c r="GP33">
        <f t="shared" si="44"/>
        <v>1174.1199999999999</v>
      </c>
      <c r="GR33">
        <v>0</v>
      </c>
      <c r="GS33">
        <v>3</v>
      </c>
      <c r="GT33">
        <v>0</v>
      </c>
      <c r="GU33" t="s">
        <v>3</v>
      </c>
      <c r="GV33">
        <f t="shared" si="45"/>
        <v>0</v>
      </c>
      <c r="GW33">
        <v>18.3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/>
      <c r="D34" s="2"/>
      <c r="E34" s="2" t="s">
        <v>46</v>
      </c>
      <c r="F34" s="2" t="s">
        <v>47</v>
      </c>
      <c r="G34" s="2" t="s">
        <v>48</v>
      </c>
      <c r="H34" s="2" t="s">
        <v>15</v>
      </c>
      <c r="I34" s="2">
        <f>'1.Смета.или.Акт'!E81</f>
        <v>1</v>
      </c>
      <c r="J34" s="2">
        <v>0</v>
      </c>
      <c r="K34" s="2"/>
      <c r="L34" s="2"/>
      <c r="M34" s="2"/>
      <c r="N34" s="2"/>
      <c r="O34" s="2">
        <f t="shared" si="14"/>
        <v>14193.33</v>
      </c>
      <c r="P34" s="2">
        <f t="shared" si="15"/>
        <v>14193.33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34711911</v>
      </c>
      <c r="AB34" s="2">
        <f t="shared" si="25"/>
        <v>14193.33</v>
      </c>
      <c r="AC34" s="2">
        <f t="shared" si="52"/>
        <v>14193.33</v>
      </c>
      <c r="AD34" s="2">
        <f t="shared" si="47"/>
        <v>0</v>
      </c>
      <c r="AE34" s="2">
        <f t="shared" si="48"/>
        <v>0</v>
      </c>
      <c r="AF34" s="2">
        <f t="shared" si="49"/>
        <v>0</v>
      </c>
      <c r="AG34" s="2">
        <f t="shared" si="26"/>
        <v>0</v>
      </c>
      <c r="AH34" s="2">
        <f t="shared" si="50"/>
        <v>0</v>
      </c>
      <c r="AI34" s="2">
        <f t="shared" si="51"/>
        <v>0</v>
      </c>
      <c r="AJ34" s="2">
        <f t="shared" si="27"/>
        <v>0</v>
      </c>
      <c r="AK34" s="2">
        <v>14193.33</v>
      </c>
      <c r="AL34" s="2">
        <v>14193.33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3</v>
      </c>
      <c r="BI34" s="2">
        <v>1</v>
      </c>
      <c r="BJ34" s="2" t="s">
        <v>3</v>
      </c>
      <c r="BK34" s="2"/>
      <c r="BL34" s="2"/>
      <c r="BM34" s="2">
        <v>1100</v>
      </c>
      <c r="BN34" s="2">
        <v>0</v>
      </c>
      <c r="BO34" s="2" t="s">
        <v>3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28"/>
        <v>14193.33</v>
      </c>
      <c r="CQ34" s="2">
        <f t="shared" si="29"/>
        <v>14193.33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32653538</v>
      </c>
      <c r="EF34" s="2">
        <v>20</v>
      </c>
      <c r="EG34" s="2" t="s">
        <v>49</v>
      </c>
      <c r="EH34" s="2">
        <v>0</v>
      </c>
      <c r="EI34" s="2" t="s">
        <v>3</v>
      </c>
      <c r="EJ34" s="2">
        <v>1</v>
      </c>
      <c r="EK34" s="2">
        <v>1100</v>
      </c>
      <c r="EL34" s="2" t="s">
        <v>50</v>
      </c>
      <c r="EM34" s="2" t="s">
        <v>51</v>
      </c>
      <c r="EN34" s="2"/>
      <c r="EO34" s="2" t="s">
        <v>3</v>
      </c>
      <c r="EP34" s="2"/>
      <c r="EQ34" s="2">
        <v>0</v>
      </c>
      <c r="ER34" s="2">
        <v>0</v>
      </c>
      <c r="ES34" s="2">
        <v>14193.33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52</v>
      </c>
      <c r="GB34" s="2"/>
      <c r="GC34" s="2"/>
      <c r="GD34" s="2">
        <v>0</v>
      </c>
      <c r="GE34" s="2"/>
      <c r="GF34" s="2">
        <v>-1306225907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ROUND(R34*(R12)/100,2)</f>
        <v>0</v>
      </c>
      <c r="GL34" s="2">
        <f t="shared" si="40"/>
        <v>0</v>
      </c>
      <c r="GM34" s="2">
        <f t="shared" si="41"/>
        <v>14193.33</v>
      </c>
      <c r="GN34" s="2">
        <f t="shared" si="42"/>
        <v>14193.33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3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E35" t="s">
        <v>46</v>
      </c>
      <c r="F35" t="str">
        <f>'1.Смета.или.Акт'!B81</f>
        <v>Прайс-лист</v>
      </c>
      <c r="G35" t="str">
        <f>'1.Смета.или.Акт'!C81</f>
        <v>Выключатель автоматический ВА 55 43</v>
      </c>
      <c r="H35" t="s">
        <v>15</v>
      </c>
      <c r="I35">
        <f>'1.Смета.или.Акт'!E81</f>
        <v>1</v>
      </c>
      <c r="J35">
        <v>0</v>
      </c>
      <c r="O35">
        <f t="shared" si="14"/>
        <v>106449.98</v>
      </c>
      <c r="P35">
        <f t="shared" si="15"/>
        <v>106449.98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34711912</v>
      </c>
      <c r="AB35">
        <f t="shared" si="25"/>
        <v>14193.33</v>
      </c>
      <c r="AC35">
        <f t="shared" si="52"/>
        <v>14193.33</v>
      </c>
      <c r="AD35">
        <f t="shared" si="47"/>
        <v>0</v>
      </c>
      <c r="AE35">
        <f t="shared" si="48"/>
        <v>0</v>
      </c>
      <c r="AF35">
        <f t="shared" si="49"/>
        <v>0</v>
      </c>
      <c r="AG35">
        <f t="shared" si="26"/>
        <v>0</v>
      </c>
      <c r="AH35">
        <f t="shared" si="50"/>
        <v>0</v>
      </c>
      <c r="AI35">
        <f t="shared" si="51"/>
        <v>0</v>
      </c>
      <c r="AJ35">
        <f t="shared" si="27"/>
        <v>0</v>
      </c>
      <c r="AK35">
        <v>14193.33</v>
      </c>
      <c r="AL35" s="55">
        <f>'1.Смета.или.Акт'!F81</f>
        <v>14193.33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'1.Смета.или.Акт'!J81</f>
        <v>7.5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1100</v>
      </c>
      <c r="BN35">
        <v>0</v>
      </c>
      <c r="BO35" t="s">
        <v>3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8"/>
        <v>106449.98</v>
      </c>
      <c r="CQ35">
        <f t="shared" si="29"/>
        <v>106449.97500000001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'1.Смета.или.Акт'!D81</f>
        <v>ШТ</v>
      </c>
      <c r="DX35">
        <v>1</v>
      </c>
      <c r="EE35">
        <v>32653538</v>
      </c>
      <c r="EF35">
        <v>20</v>
      </c>
      <c r="EG35" t="s">
        <v>49</v>
      </c>
      <c r="EH35">
        <v>0</v>
      </c>
      <c r="EI35" t="s">
        <v>3</v>
      </c>
      <c r="EJ35">
        <v>1</v>
      </c>
      <c r="EK35">
        <v>1100</v>
      </c>
      <c r="EL35" t="s">
        <v>50</v>
      </c>
      <c r="EM35" t="s">
        <v>51</v>
      </c>
      <c r="EO35" t="s">
        <v>3</v>
      </c>
      <c r="EQ35">
        <v>0</v>
      </c>
      <c r="ER35">
        <v>14193.33</v>
      </c>
      <c r="ES35" s="55">
        <f>'1.Смета.или.Акт'!F81</f>
        <v>14193.33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5</v>
      </c>
      <c r="FC35">
        <v>0</v>
      </c>
      <c r="FD35">
        <v>18</v>
      </c>
      <c r="FF35">
        <v>106450</v>
      </c>
      <c r="FQ35">
        <v>0</v>
      </c>
      <c r="FR35">
        <f t="shared" si="39"/>
        <v>0</v>
      </c>
      <c r="FS35">
        <v>0</v>
      </c>
      <c r="FX35">
        <v>0</v>
      </c>
      <c r="FY35">
        <v>0</v>
      </c>
      <c r="GA35" t="s">
        <v>52</v>
      </c>
      <c r="GD35">
        <v>0</v>
      </c>
      <c r="GF35">
        <v>-1306225907</v>
      </c>
      <c r="GG35">
        <v>2</v>
      </c>
      <c r="GH35">
        <v>3</v>
      </c>
      <c r="GI35">
        <v>4</v>
      </c>
      <c r="GJ35">
        <v>0</v>
      </c>
      <c r="GK35">
        <f>ROUND(R35*(S12)/100,2)</f>
        <v>0</v>
      </c>
      <c r="GL35">
        <f t="shared" si="40"/>
        <v>0</v>
      </c>
      <c r="GM35">
        <f t="shared" si="41"/>
        <v>106449.98</v>
      </c>
      <c r="GN35">
        <f t="shared" si="42"/>
        <v>106449.98</v>
      </c>
      <c r="GO35">
        <f t="shared" si="43"/>
        <v>0</v>
      </c>
      <c r="GP35">
        <f t="shared" si="44"/>
        <v>0</v>
      </c>
      <c r="GR35">
        <v>1</v>
      </c>
      <c r="GS35">
        <v>1</v>
      </c>
      <c r="GT35">
        <v>0</v>
      </c>
      <c r="GU35" t="s">
        <v>3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/>
      <c r="D36" s="2"/>
      <c r="E36" s="2" t="s">
        <v>53</v>
      </c>
      <c r="F36" s="2" t="s">
        <v>47</v>
      </c>
      <c r="G36" s="2" t="s">
        <v>54</v>
      </c>
      <c r="H36" s="2" t="s">
        <v>55</v>
      </c>
      <c r="I36" s="2">
        <f>'1.Смета.или.Акт'!E84</f>
        <v>5</v>
      </c>
      <c r="J36" s="2">
        <v>0</v>
      </c>
      <c r="K36" s="2"/>
      <c r="L36" s="2"/>
      <c r="M36" s="2"/>
      <c r="N36" s="2"/>
      <c r="O36" s="2">
        <f t="shared" si="14"/>
        <v>23.1</v>
      </c>
      <c r="P36" s="2">
        <f t="shared" si="15"/>
        <v>23.1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34711911</v>
      </c>
      <c r="AB36" s="2">
        <f t="shared" si="25"/>
        <v>4.62</v>
      </c>
      <c r="AC36" s="2">
        <f t="shared" si="52"/>
        <v>4.62</v>
      </c>
      <c r="AD36" s="2">
        <f t="shared" si="47"/>
        <v>0</v>
      </c>
      <c r="AE36" s="2">
        <f t="shared" si="48"/>
        <v>0</v>
      </c>
      <c r="AF36" s="2">
        <f t="shared" si="49"/>
        <v>0</v>
      </c>
      <c r="AG36" s="2">
        <f t="shared" si="26"/>
        <v>0</v>
      </c>
      <c r="AH36" s="2">
        <f t="shared" si="50"/>
        <v>0</v>
      </c>
      <c r="AI36" s="2">
        <f t="shared" si="51"/>
        <v>0</v>
      </c>
      <c r="AJ36" s="2">
        <f t="shared" si="27"/>
        <v>0</v>
      </c>
      <c r="AK36" s="2">
        <v>4.62</v>
      </c>
      <c r="AL36" s="2">
        <v>4.62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3</v>
      </c>
      <c r="BI36" s="2">
        <v>1</v>
      </c>
      <c r="BJ36" s="2" t="s">
        <v>3</v>
      </c>
      <c r="BK36" s="2"/>
      <c r="BL36" s="2"/>
      <c r="BM36" s="2">
        <v>1100</v>
      </c>
      <c r="BN36" s="2">
        <v>0</v>
      </c>
      <c r="BO36" s="2" t="s">
        <v>3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28"/>
        <v>23.1</v>
      </c>
      <c r="CQ36" s="2">
        <f t="shared" si="29"/>
        <v>4.62</v>
      </c>
      <c r="CR36" s="2">
        <f t="shared" si="30"/>
        <v>0</v>
      </c>
      <c r="CS36" s="2">
        <f t="shared" si="31"/>
        <v>0</v>
      </c>
      <c r="CT36" s="2">
        <f t="shared" si="32"/>
        <v>0</v>
      </c>
      <c r="CU36" s="2">
        <f t="shared" si="33"/>
        <v>0</v>
      </c>
      <c r="CV36" s="2">
        <f t="shared" si="34"/>
        <v>0</v>
      </c>
      <c r="CW36" s="2">
        <f t="shared" si="35"/>
        <v>0</v>
      </c>
      <c r="CX36" s="2">
        <f t="shared" si="36"/>
        <v>0</v>
      </c>
      <c r="CY36" s="2">
        <f t="shared" si="37"/>
        <v>0</v>
      </c>
      <c r="CZ36" s="2">
        <f t="shared" si="38"/>
        <v>0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55</v>
      </c>
      <c r="DW36" s="2" t="s">
        <v>55</v>
      </c>
      <c r="DX36" s="2">
        <v>1</v>
      </c>
      <c r="DY36" s="2"/>
      <c r="DZ36" s="2"/>
      <c r="EA36" s="2"/>
      <c r="EB36" s="2"/>
      <c r="EC36" s="2"/>
      <c r="ED36" s="2"/>
      <c r="EE36" s="2">
        <v>32653538</v>
      </c>
      <c r="EF36" s="2">
        <v>20</v>
      </c>
      <c r="EG36" s="2" t="s">
        <v>49</v>
      </c>
      <c r="EH36" s="2">
        <v>0</v>
      </c>
      <c r="EI36" s="2" t="s">
        <v>3</v>
      </c>
      <c r="EJ36" s="2">
        <v>1</v>
      </c>
      <c r="EK36" s="2">
        <v>1100</v>
      </c>
      <c r="EL36" s="2" t="s">
        <v>50</v>
      </c>
      <c r="EM36" s="2" t="s">
        <v>51</v>
      </c>
      <c r="EN36" s="2"/>
      <c r="EO36" s="2" t="s">
        <v>3</v>
      </c>
      <c r="EP36" s="2"/>
      <c r="EQ36" s="2">
        <v>0</v>
      </c>
      <c r="ER36" s="2">
        <v>0</v>
      </c>
      <c r="ES36" s="2">
        <v>4.62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56</v>
      </c>
      <c r="GB36" s="2"/>
      <c r="GC36" s="2"/>
      <c r="GD36" s="2">
        <v>0</v>
      </c>
      <c r="GE36" s="2"/>
      <c r="GF36" s="2">
        <v>-1467308075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ROUND(R36*(R12)/100,2)</f>
        <v>0</v>
      </c>
      <c r="GL36" s="2">
        <f t="shared" si="40"/>
        <v>0</v>
      </c>
      <c r="GM36" s="2">
        <f t="shared" si="41"/>
        <v>23.1</v>
      </c>
      <c r="GN36" s="2">
        <f t="shared" si="42"/>
        <v>23.1</v>
      </c>
      <c r="GO36" s="2">
        <f t="shared" si="43"/>
        <v>0</v>
      </c>
      <c r="GP36" s="2">
        <f t="shared" si="44"/>
        <v>0</v>
      </c>
      <c r="GQ36" s="2"/>
      <c r="GR36" s="2">
        <v>0</v>
      </c>
      <c r="GS36" s="2">
        <v>2</v>
      </c>
      <c r="GT36" s="2">
        <v>0</v>
      </c>
      <c r="GU36" s="2" t="s">
        <v>3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E37" t="s">
        <v>53</v>
      </c>
      <c r="F37" t="str">
        <f>'1.Смета.или.Акт'!B84</f>
        <v>Прайс-лист</v>
      </c>
      <c r="G37" t="str">
        <f>'1.Смета.или.Акт'!C84</f>
        <v>Круг отрезной 125х1,2х22</v>
      </c>
      <c r="H37" t="s">
        <v>55</v>
      </c>
      <c r="I37">
        <f>'1.Смета.или.Акт'!E84</f>
        <v>5</v>
      </c>
      <c r="J37">
        <v>0</v>
      </c>
      <c r="O37">
        <f t="shared" si="14"/>
        <v>173.25</v>
      </c>
      <c r="P37">
        <f t="shared" si="15"/>
        <v>173.25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34711912</v>
      </c>
      <c r="AB37">
        <f t="shared" si="25"/>
        <v>4.62</v>
      </c>
      <c r="AC37">
        <f t="shared" si="52"/>
        <v>4.62</v>
      </c>
      <c r="AD37">
        <f t="shared" si="47"/>
        <v>0</v>
      </c>
      <c r="AE37">
        <f t="shared" si="48"/>
        <v>0</v>
      </c>
      <c r="AF37">
        <f t="shared" si="49"/>
        <v>0</v>
      </c>
      <c r="AG37">
        <f t="shared" si="26"/>
        <v>0</v>
      </c>
      <c r="AH37">
        <f t="shared" si="50"/>
        <v>0</v>
      </c>
      <c r="AI37">
        <f t="shared" si="51"/>
        <v>0</v>
      </c>
      <c r="AJ37">
        <f t="shared" si="27"/>
        <v>0</v>
      </c>
      <c r="AK37">
        <v>4.62</v>
      </c>
      <c r="AL37" s="55">
        <f>'1.Смета.или.Акт'!F84</f>
        <v>4.62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'1.Смета.или.Акт'!J84</f>
        <v>7.5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1100</v>
      </c>
      <c r="BN37">
        <v>0</v>
      </c>
      <c r="BO37" t="s">
        <v>3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8"/>
        <v>173.25</v>
      </c>
      <c r="CQ37">
        <f t="shared" si="29"/>
        <v>34.65</v>
      </c>
      <c r="CR37">
        <f t="shared" si="30"/>
        <v>0</v>
      </c>
      <c r="CS37">
        <f t="shared" si="31"/>
        <v>0</v>
      </c>
      <c r="CT37">
        <f t="shared" si="32"/>
        <v>0</v>
      </c>
      <c r="CU37">
        <f t="shared" si="33"/>
        <v>0</v>
      </c>
      <c r="CV37">
        <f t="shared" si="34"/>
        <v>0</v>
      </c>
      <c r="CW37">
        <f t="shared" si="35"/>
        <v>0</v>
      </c>
      <c r="CX37">
        <f t="shared" si="36"/>
        <v>0</v>
      </c>
      <c r="CY37">
        <f t="shared" si="37"/>
        <v>0</v>
      </c>
      <c r="CZ37">
        <f t="shared" si="38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55</v>
      </c>
      <c r="DW37" t="str">
        <f>'1.Смета.или.Акт'!D84</f>
        <v>кг</v>
      </c>
      <c r="DX37">
        <v>1</v>
      </c>
      <c r="EE37">
        <v>32653538</v>
      </c>
      <c r="EF37">
        <v>20</v>
      </c>
      <c r="EG37" t="s">
        <v>49</v>
      </c>
      <c r="EH37">
        <v>0</v>
      </c>
      <c r="EI37" t="s">
        <v>3</v>
      </c>
      <c r="EJ37">
        <v>1</v>
      </c>
      <c r="EK37">
        <v>1100</v>
      </c>
      <c r="EL37" t="s">
        <v>50</v>
      </c>
      <c r="EM37" t="s">
        <v>51</v>
      </c>
      <c r="EO37" t="s">
        <v>3</v>
      </c>
      <c r="EQ37">
        <v>0</v>
      </c>
      <c r="ER37">
        <v>4.62</v>
      </c>
      <c r="ES37" s="55">
        <f>'1.Смета.или.Акт'!F84</f>
        <v>4.62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5</v>
      </c>
      <c r="FC37">
        <v>0</v>
      </c>
      <c r="FD37">
        <v>18</v>
      </c>
      <c r="FF37">
        <v>34.68</v>
      </c>
      <c r="FQ37">
        <v>0</v>
      </c>
      <c r="FR37">
        <f t="shared" si="39"/>
        <v>0</v>
      </c>
      <c r="FS37">
        <v>0</v>
      </c>
      <c r="FX37">
        <v>0</v>
      </c>
      <c r="FY37">
        <v>0</v>
      </c>
      <c r="GA37" t="s">
        <v>56</v>
      </c>
      <c r="GD37">
        <v>0</v>
      </c>
      <c r="GF37">
        <v>-1467308075</v>
      </c>
      <c r="GG37">
        <v>2</v>
      </c>
      <c r="GH37">
        <v>3</v>
      </c>
      <c r="GI37">
        <v>4</v>
      </c>
      <c r="GJ37">
        <v>0</v>
      </c>
      <c r="GK37">
        <f>ROUND(R37*(S12)/100,2)</f>
        <v>0</v>
      </c>
      <c r="GL37">
        <f t="shared" si="40"/>
        <v>0</v>
      </c>
      <c r="GM37">
        <f t="shared" si="41"/>
        <v>173.25</v>
      </c>
      <c r="GN37">
        <f t="shared" si="42"/>
        <v>173.25</v>
      </c>
      <c r="GO37">
        <f t="shared" si="43"/>
        <v>0</v>
      </c>
      <c r="GP37">
        <f t="shared" si="44"/>
        <v>0</v>
      </c>
      <c r="GR37">
        <v>1</v>
      </c>
      <c r="GS37">
        <v>1</v>
      </c>
      <c r="GT37">
        <v>0</v>
      </c>
      <c r="GU37" t="s">
        <v>3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/>
      <c r="D38" s="2"/>
      <c r="E38" s="2" t="s">
        <v>57</v>
      </c>
      <c r="F38" s="2" t="s">
        <v>47</v>
      </c>
      <c r="G38" s="2" t="s">
        <v>58</v>
      </c>
      <c r="H38" s="2" t="s">
        <v>55</v>
      </c>
      <c r="I38" s="2">
        <f>'1.Смета.или.Акт'!E87</f>
        <v>2.1</v>
      </c>
      <c r="J38" s="2">
        <v>0</v>
      </c>
      <c r="K38" s="2"/>
      <c r="L38" s="2"/>
      <c r="M38" s="2"/>
      <c r="N38" s="2"/>
      <c r="O38" s="2">
        <f t="shared" si="14"/>
        <v>160.4</v>
      </c>
      <c r="P38" s="2">
        <f t="shared" si="15"/>
        <v>160.4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34711911</v>
      </c>
      <c r="AB38" s="2">
        <f t="shared" si="25"/>
        <v>76.38</v>
      </c>
      <c r="AC38" s="2">
        <f t="shared" si="52"/>
        <v>76.38</v>
      </c>
      <c r="AD38" s="2">
        <f t="shared" si="47"/>
        <v>0</v>
      </c>
      <c r="AE38" s="2">
        <f t="shared" si="48"/>
        <v>0</v>
      </c>
      <c r="AF38" s="2">
        <f t="shared" si="49"/>
        <v>0</v>
      </c>
      <c r="AG38" s="2">
        <f t="shared" si="26"/>
        <v>0</v>
      </c>
      <c r="AH38" s="2">
        <f t="shared" si="50"/>
        <v>0</v>
      </c>
      <c r="AI38" s="2">
        <f t="shared" si="51"/>
        <v>0</v>
      </c>
      <c r="AJ38" s="2">
        <f t="shared" si="27"/>
        <v>0</v>
      </c>
      <c r="AK38" s="2">
        <v>76.38</v>
      </c>
      <c r="AL38" s="2">
        <v>76.38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3</v>
      </c>
      <c r="BK38" s="2"/>
      <c r="BL38" s="2"/>
      <c r="BM38" s="2">
        <v>1100</v>
      </c>
      <c r="BN38" s="2">
        <v>0</v>
      </c>
      <c r="BO38" s="2" t="s">
        <v>3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28"/>
        <v>160.4</v>
      </c>
      <c r="CQ38" s="2">
        <f t="shared" si="29"/>
        <v>76.38</v>
      </c>
      <c r="CR38" s="2">
        <f t="shared" si="30"/>
        <v>0</v>
      </c>
      <c r="CS38" s="2">
        <f t="shared" si="31"/>
        <v>0</v>
      </c>
      <c r="CT38" s="2">
        <f t="shared" si="32"/>
        <v>0</v>
      </c>
      <c r="CU38" s="2">
        <f t="shared" si="33"/>
        <v>0</v>
      </c>
      <c r="CV38" s="2">
        <f t="shared" si="34"/>
        <v>0</v>
      </c>
      <c r="CW38" s="2">
        <f t="shared" si="35"/>
        <v>0</v>
      </c>
      <c r="CX38" s="2">
        <f t="shared" si="36"/>
        <v>0</v>
      </c>
      <c r="CY38" s="2">
        <f t="shared" si="37"/>
        <v>0</v>
      </c>
      <c r="CZ38" s="2">
        <f t="shared" si="38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55</v>
      </c>
      <c r="DW38" s="2" t="s">
        <v>55</v>
      </c>
      <c r="DX38" s="2">
        <v>1</v>
      </c>
      <c r="DY38" s="2"/>
      <c r="DZ38" s="2"/>
      <c r="EA38" s="2"/>
      <c r="EB38" s="2"/>
      <c r="EC38" s="2"/>
      <c r="ED38" s="2"/>
      <c r="EE38" s="2">
        <v>32653538</v>
      </c>
      <c r="EF38" s="2">
        <v>20</v>
      </c>
      <c r="EG38" s="2" t="s">
        <v>49</v>
      </c>
      <c r="EH38" s="2">
        <v>0</v>
      </c>
      <c r="EI38" s="2" t="s">
        <v>3</v>
      </c>
      <c r="EJ38" s="2">
        <v>1</v>
      </c>
      <c r="EK38" s="2">
        <v>1100</v>
      </c>
      <c r="EL38" s="2" t="s">
        <v>50</v>
      </c>
      <c r="EM38" s="2" t="s">
        <v>51</v>
      </c>
      <c r="EN38" s="2"/>
      <c r="EO38" s="2" t="s">
        <v>3</v>
      </c>
      <c r="EP38" s="2"/>
      <c r="EQ38" s="2">
        <v>0</v>
      </c>
      <c r="ER38" s="2">
        <v>0</v>
      </c>
      <c r="ES38" s="2">
        <v>76.38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59</v>
      </c>
      <c r="GB38" s="2"/>
      <c r="GC38" s="2"/>
      <c r="GD38" s="2">
        <v>0</v>
      </c>
      <c r="GE38" s="2"/>
      <c r="GF38" s="2">
        <v>-42959673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ROUND(R38*(R12)/100,2)</f>
        <v>0</v>
      </c>
      <c r="GL38" s="2">
        <f t="shared" si="40"/>
        <v>0</v>
      </c>
      <c r="GM38" s="2">
        <f t="shared" si="41"/>
        <v>160.4</v>
      </c>
      <c r="GN38" s="2">
        <f t="shared" si="42"/>
        <v>160.4</v>
      </c>
      <c r="GO38" s="2">
        <f t="shared" si="43"/>
        <v>0</v>
      </c>
      <c r="GP38" s="2">
        <f t="shared" si="44"/>
        <v>0</v>
      </c>
      <c r="GQ38" s="2"/>
      <c r="GR38" s="2">
        <v>0</v>
      </c>
      <c r="GS38" s="2">
        <v>2</v>
      </c>
      <c r="GT38" s="2">
        <v>0</v>
      </c>
      <c r="GU38" s="2" t="s">
        <v>3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E39" t="s">
        <v>57</v>
      </c>
      <c r="F39" t="str">
        <f>'1.Смета.или.Акт'!B87</f>
        <v>Прайс-лист</v>
      </c>
      <c r="G39" t="str">
        <f>'1.Смета.или.Акт'!C87</f>
        <v>Перфоуголок К-237 50х36х2000</v>
      </c>
      <c r="H39" t="s">
        <v>55</v>
      </c>
      <c r="I39">
        <f>'1.Смета.или.Акт'!E87</f>
        <v>2.1</v>
      </c>
      <c r="J39">
        <v>0</v>
      </c>
      <c r="O39">
        <f t="shared" si="14"/>
        <v>1202.99</v>
      </c>
      <c r="P39">
        <f t="shared" si="15"/>
        <v>1202.99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34711912</v>
      </c>
      <c r="AB39">
        <f t="shared" si="25"/>
        <v>76.38</v>
      </c>
      <c r="AC39">
        <f t="shared" si="52"/>
        <v>76.38</v>
      </c>
      <c r="AD39">
        <f t="shared" si="47"/>
        <v>0</v>
      </c>
      <c r="AE39">
        <f t="shared" si="48"/>
        <v>0</v>
      </c>
      <c r="AF39">
        <f t="shared" si="49"/>
        <v>0</v>
      </c>
      <c r="AG39">
        <f t="shared" si="26"/>
        <v>0</v>
      </c>
      <c r="AH39">
        <f t="shared" si="50"/>
        <v>0</v>
      </c>
      <c r="AI39">
        <f t="shared" si="51"/>
        <v>0</v>
      </c>
      <c r="AJ39">
        <f t="shared" si="27"/>
        <v>0</v>
      </c>
      <c r="AK39">
        <v>76.38</v>
      </c>
      <c r="AL39" s="55">
        <f>'1.Смета.или.Акт'!F87</f>
        <v>76.38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'1.Смета.или.Акт'!J87</f>
        <v>7.5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8"/>
        <v>1202.99</v>
      </c>
      <c r="CQ39">
        <f t="shared" si="29"/>
        <v>572.84999999999991</v>
      </c>
      <c r="CR39">
        <f t="shared" si="30"/>
        <v>0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 t="shared" si="37"/>
        <v>0</v>
      </c>
      <c r="CZ39">
        <f t="shared" si="38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55</v>
      </c>
      <c r="DW39" t="str">
        <f>'1.Смета.или.Акт'!D87</f>
        <v>кг</v>
      </c>
      <c r="DX39">
        <v>1</v>
      </c>
      <c r="EE39">
        <v>32653538</v>
      </c>
      <c r="EF39">
        <v>20</v>
      </c>
      <c r="EG39" t="s">
        <v>49</v>
      </c>
      <c r="EH39">
        <v>0</v>
      </c>
      <c r="EI39" t="s">
        <v>3</v>
      </c>
      <c r="EJ39">
        <v>1</v>
      </c>
      <c r="EK39">
        <v>1100</v>
      </c>
      <c r="EL39" t="s">
        <v>50</v>
      </c>
      <c r="EM39" t="s">
        <v>51</v>
      </c>
      <c r="EO39" t="s">
        <v>3</v>
      </c>
      <c r="EQ39">
        <v>0</v>
      </c>
      <c r="ER39">
        <v>76.38</v>
      </c>
      <c r="ES39" s="55">
        <f>'1.Смета.или.Акт'!F87</f>
        <v>76.38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0</v>
      </c>
      <c r="FD39">
        <v>18</v>
      </c>
      <c r="FF39">
        <v>572.88</v>
      </c>
      <c r="FQ39">
        <v>0</v>
      </c>
      <c r="FR39">
        <f t="shared" si="39"/>
        <v>0</v>
      </c>
      <c r="FS39">
        <v>0</v>
      </c>
      <c r="FX39">
        <v>0</v>
      </c>
      <c r="FY39">
        <v>0</v>
      </c>
      <c r="GA39" t="s">
        <v>59</v>
      </c>
      <c r="GD39">
        <v>0</v>
      </c>
      <c r="GF39">
        <v>-42959673</v>
      </c>
      <c r="GG39">
        <v>2</v>
      </c>
      <c r="GH39">
        <v>3</v>
      </c>
      <c r="GI39">
        <v>4</v>
      </c>
      <c r="GJ39">
        <v>0</v>
      </c>
      <c r="GK39">
        <f>ROUND(R39*(S12)/100,2)</f>
        <v>0</v>
      </c>
      <c r="GL39">
        <f t="shared" si="40"/>
        <v>0</v>
      </c>
      <c r="GM39">
        <f t="shared" si="41"/>
        <v>1202.99</v>
      </c>
      <c r="GN39">
        <f t="shared" si="42"/>
        <v>1202.99</v>
      </c>
      <c r="GO39">
        <f t="shared" si="43"/>
        <v>0</v>
      </c>
      <c r="GP39">
        <f t="shared" si="44"/>
        <v>0</v>
      </c>
      <c r="GR39">
        <v>1</v>
      </c>
      <c r="GS39">
        <v>1</v>
      </c>
      <c r="GT39">
        <v>0</v>
      </c>
      <c r="GU39" t="s">
        <v>3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/>
      <c r="D40" s="2"/>
      <c r="E40" s="2" t="s">
        <v>60</v>
      </c>
      <c r="F40" s="2" t="s">
        <v>47</v>
      </c>
      <c r="G40" s="2" t="s">
        <v>61</v>
      </c>
      <c r="H40" s="2" t="s">
        <v>55</v>
      </c>
      <c r="I40" s="2">
        <f>'1.Смета.или.Акт'!E90</f>
        <v>6</v>
      </c>
      <c r="J40" s="2">
        <v>0</v>
      </c>
      <c r="K40" s="2"/>
      <c r="L40" s="2"/>
      <c r="M40" s="2"/>
      <c r="N40" s="2"/>
      <c r="O40" s="2">
        <f t="shared" si="14"/>
        <v>286.26</v>
      </c>
      <c r="P40" s="2">
        <f t="shared" si="15"/>
        <v>286.26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34711911</v>
      </c>
      <c r="AB40" s="2">
        <f t="shared" si="25"/>
        <v>47.71</v>
      </c>
      <c r="AC40" s="2">
        <f t="shared" si="52"/>
        <v>47.71</v>
      </c>
      <c r="AD40" s="2">
        <f t="shared" si="47"/>
        <v>0</v>
      </c>
      <c r="AE40" s="2">
        <f t="shared" si="48"/>
        <v>0</v>
      </c>
      <c r="AF40" s="2">
        <f t="shared" si="49"/>
        <v>0</v>
      </c>
      <c r="AG40" s="2">
        <f t="shared" si="26"/>
        <v>0</v>
      </c>
      <c r="AH40" s="2">
        <f t="shared" si="50"/>
        <v>0</v>
      </c>
      <c r="AI40" s="2">
        <f t="shared" si="51"/>
        <v>0</v>
      </c>
      <c r="AJ40" s="2">
        <f t="shared" si="27"/>
        <v>0</v>
      </c>
      <c r="AK40" s="2">
        <v>47.71</v>
      </c>
      <c r="AL40" s="2">
        <v>47.71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3</v>
      </c>
      <c r="BI40" s="2">
        <v>1</v>
      </c>
      <c r="BJ40" s="2" t="s">
        <v>3</v>
      </c>
      <c r="BK40" s="2"/>
      <c r="BL40" s="2"/>
      <c r="BM40" s="2">
        <v>1100</v>
      </c>
      <c r="BN40" s="2">
        <v>0</v>
      </c>
      <c r="BO40" s="2" t="s">
        <v>3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28"/>
        <v>286.26</v>
      </c>
      <c r="CQ40" s="2">
        <f t="shared" si="29"/>
        <v>47.71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55</v>
      </c>
      <c r="DW40" s="2" t="s">
        <v>55</v>
      </c>
      <c r="DX40" s="2">
        <v>1</v>
      </c>
      <c r="DY40" s="2"/>
      <c r="DZ40" s="2"/>
      <c r="EA40" s="2"/>
      <c r="EB40" s="2"/>
      <c r="EC40" s="2"/>
      <c r="ED40" s="2"/>
      <c r="EE40" s="2">
        <v>32653538</v>
      </c>
      <c r="EF40" s="2">
        <v>20</v>
      </c>
      <c r="EG40" s="2" t="s">
        <v>49</v>
      </c>
      <c r="EH40" s="2">
        <v>0</v>
      </c>
      <c r="EI40" s="2" t="s">
        <v>3</v>
      </c>
      <c r="EJ40" s="2">
        <v>1</v>
      </c>
      <c r="EK40" s="2">
        <v>1100</v>
      </c>
      <c r="EL40" s="2" t="s">
        <v>50</v>
      </c>
      <c r="EM40" s="2" t="s">
        <v>51</v>
      </c>
      <c r="EN40" s="2"/>
      <c r="EO40" s="2" t="s">
        <v>3</v>
      </c>
      <c r="EP40" s="2"/>
      <c r="EQ40" s="2">
        <v>0</v>
      </c>
      <c r="ER40" s="2">
        <v>0</v>
      </c>
      <c r="ES40" s="2">
        <v>47.71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62</v>
      </c>
      <c r="GB40" s="2"/>
      <c r="GC40" s="2"/>
      <c r="GD40" s="2">
        <v>0</v>
      </c>
      <c r="GE40" s="2"/>
      <c r="GF40" s="2">
        <v>-65410581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ROUND(R40*(R12)/100,2)</f>
        <v>0</v>
      </c>
      <c r="GL40" s="2">
        <f t="shared" si="40"/>
        <v>0</v>
      </c>
      <c r="GM40" s="2">
        <f t="shared" si="41"/>
        <v>286.26</v>
      </c>
      <c r="GN40" s="2">
        <f t="shared" si="42"/>
        <v>286.26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3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E41" t="s">
        <v>60</v>
      </c>
      <c r="F41" t="str">
        <f>'1.Смета.или.Акт'!B90</f>
        <v>Прайс-лист</v>
      </c>
      <c r="G41" t="str">
        <f>'1.Смета.или.Акт'!C90</f>
        <v>Шина алюминиевая АД 31 6х60х4000</v>
      </c>
      <c r="H41" t="s">
        <v>55</v>
      </c>
      <c r="I41">
        <f>'1.Смета.или.Акт'!E90</f>
        <v>6</v>
      </c>
      <c r="J41">
        <v>0</v>
      </c>
      <c r="O41">
        <f t="shared" si="14"/>
        <v>2146.9499999999998</v>
      </c>
      <c r="P41">
        <f t="shared" si="15"/>
        <v>2146.9499999999998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34711912</v>
      </c>
      <c r="AB41">
        <f t="shared" si="25"/>
        <v>47.71</v>
      </c>
      <c r="AC41">
        <f t="shared" si="52"/>
        <v>47.71</v>
      </c>
      <c r="AD41">
        <f t="shared" si="47"/>
        <v>0</v>
      </c>
      <c r="AE41">
        <f t="shared" si="48"/>
        <v>0</v>
      </c>
      <c r="AF41">
        <f t="shared" si="49"/>
        <v>0</v>
      </c>
      <c r="AG41">
        <f t="shared" si="26"/>
        <v>0</v>
      </c>
      <c r="AH41">
        <f t="shared" si="50"/>
        <v>0</v>
      </c>
      <c r="AI41">
        <f t="shared" si="51"/>
        <v>0</v>
      </c>
      <c r="AJ41">
        <f t="shared" si="27"/>
        <v>0</v>
      </c>
      <c r="AK41">
        <v>47.71</v>
      </c>
      <c r="AL41" s="55">
        <f>'1.Смета.или.Акт'!F90</f>
        <v>47.71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'1.Смета.или.Акт'!J90</f>
        <v>7.5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8"/>
        <v>2146.9499999999998</v>
      </c>
      <c r="CQ41">
        <f t="shared" si="29"/>
        <v>357.82499999999999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55</v>
      </c>
      <c r="DW41" t="str">
        <f>'1.Смета.или.Акт'!D90</f>
        <v>кг</v>
      </c>
      <c r="DX41">
        <v>1</v>
      </c>
      <c r="EE41">
        <v>32653538</v>
      </c>
      <c r="EF41">
        <v>20</v>
      </c>
      <c r="EG41" t="s">
        <v>49</v>
      </c>
      <c r="EH41">
        <v>0</v>
      </c>
      <c r="EI41" t="s">
        <v>3</v>
      </c>
      <c r="EJ41">
        <v>1</v>
      </c>
      <c r="EK41">
        <v>1100</v>
      </c>
      <c r="EL41" t="s">
        <v>50</v>
      </c>
      <c r="EM41" t="s">
        <v>51</v>
      </c>
      <c r="EO41" t="s">
        <v>3</v>
      </c>
      <c r="EQ41">
        <v>0</v>
      </c>
      <c r="ER41">
        <v>47.71</v>
      </c>
      <c r="ES41" s="55">
        <f>'1.Смета.или.Акт'!F90</f>
        <v>47.71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357.83</v>
      </c>
      <c r="FQ41">
        <v>0</v>
      </c>
      <c r="FR41">
        <f t="shared" si="39"/>
        <v>0</v>
      </c>
      <c r="FS41">
        <v>0</v>
      </c>
      <c r="FX41">
        <v>0</v>
      </c>
      <c r="FY41">
        <v>0</v>
      </c>
      <c r="GA41" t="s">
        <v>62</v>
      </c>
      <c r="GD41">
        <v>0</v>
      </c>
      <c r="GF41">
        <v>-65410581</v>
      </c>
      <c r="GG41">
        <v>2</v>
      </c>
      <c r="GH41">
        <v>3</v>
      </c>
      <c r="GI41">
        <v>4</v>
      </c>
      <c r="GJ41">
        <v>0</v>
      </c>
      <c r="GK41">
        <f>ROUND(R41*(S12)/100,2)</f>
        <v>0</v>
      </c>
      <c r="GL41">
        <f t="shared" si="40"/>
        <v>0</v>
      </c>
      <c r="GM41">
        <f t="shared" si="41"/>
        <v>2146.9499999999998</v>
      </c>
      <c r="GN41">
        <f t="shared" si="42"/>
        <v>2146.9499999999998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3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3" spans="1:255" x14ac:dyDescent="0.2">
      <c r="A43" s="3">
        <v>51</v>
      </c>
      <c r="B43" s="3">
        <f>B20</f>
        <v>1</v>
      </c>
      <c r="C43" s="3">
        <f>A20</f>
        <v>3</v>
      </c>
      <c r="D43" s="3">
        <f>ROW(A20)</f>
        <v>20</v>
      </c>
      <c r="E43" s="3"/>
      <c r="F43" s="3" t="str">
        <f>IF(F20&lt;&gt;"",F20,"")</f>
        <v>Новая локальная смета</v>
      </c>
      <c r="G43" s="3" t="str">
        <f>IF(G20&lt;&gt;"",G20,"")</f>
        <v>Новая локальная смета</v>
      </c>
      <c r="H43" s="3">
        <v>0</v>
      </c>
      <c r="I43" s="3"/>
      <c r="J43" s="3"/>
      <c r="K43" s="3"/>
      <c r="L43" s="3"/>
      <c r="M43" s="3"/>
      <c r="N43" s="3"/>
      <c r="O43" s="3">
        <f t="shared" ref="O43:T43" si="53">ROUND(AB43,2)</f>
        <v>15155.14</v>
      </c>
      <c r="P43" s="3">
        <f t="shared" si="53"/>
        <v>14663.09</v>
      </c>
      <c r="Q43" s="3">
        <f t="shared" si="53"/>
        <v>14.17</v>
      </c>
      <c r="R43" s="3">
        <f t="shared" si="53"/>
        <v>1.41</v>
      </c>
      <c r="S43" s="3">
        <f t="shared" si="53"/>
        <v>477.88</v>
      </c>
      <c r="T43" s="3">
        <f t="shared" si="53"/>
        <v>0</v>
      </c>
      <c r="U43" s="3">
        <f>AH43</f>
        <v>39.636000000000003</v>
      </c>
      <c r="V43" s="3">
        <f>AI43</f>
        <v>0.11199999999999999</v>
      </c>
      <c r="W43" s="3">
        <f>ROUND(AJ43,2)</f>
        <v>0</v>
      </c>
      <c r="X43" s="3">
        <f>ROUND(AK43,2)</f>
        <v>318.43</v>
      </c>
      <c r="Y43" s="3">
        <f>ROUND(AL43,2)</f>
        <v>197.45</v>
      </c>
      <c r="Z43" s="3"/>
      <c r="AA43" s="3"/>
      <c r="AB43" s="3">
        <f>ROUND(SUMIF(AA24:AA41,"=34711911",O24:O41),2)</f>
        <v>15155.14</v>
      </c>
      <c r="AC43" s="3">
        <f>ROUND(SUMIF(AA24:AA41,"=34711911",P24:P41),2)</f>
        <v>14663.09</v>
      </c>
      <c r="AD43" s="3">
        <f>ROUND(SUMIF(AA24:AA41,"=34711911",Q24:Q41),2)</f>
        <v>14.17</v>
      </c>
      <c r="AE43" s="3">
        <f>ROUND(SUMIF(AA24:AA41,"=34711911",R24:R41),2)</f>
        <v>1.41</v>
      </c>
      <c r="AF43" s="3">
        <f>ROUND(SUMIF(AA24:AA41,"=34711911",S24:S41),2)</f>
        <v>477.88</v>
      </c>
      <c r="AG43" s="3">
        <f>ROUND(SUMIF(AA24:AA41,"=34711911",T24:T41),2)</f>
        <v>0</v>
      </c>
      <c r="AH43" s="3">
        <f>SUMIF(AA24:AA41,"=34711911",U24:U41)</f>
        <v>39.636000000000003</v>
      </c>
      <c r="AI43" s="3">
        <f>SUMIF(AA24:AA41,"=34711911",V24:V41)</f>
        <v>0.11199999999999999</v>
      </c>
      <c r="AJ43" s="3">
        <f>ROUND(SUMIF(AA24:AA41,"=34711911",W24:W41),2)</f>
        <v>0</v>
      </c>
      <c r="AK43" s="3">
        <f>ROUND(SUMIF(AA24:AA41,"=34711911",X24:X41),2)</f>
        <v>318.43</v>
      </c>
      <c r="AL43" s="3">
        <f>ROUND(SUMIF(AA24:AA41,"=34711911",Y24:Y41),2)</f>
        <v>197.45</v>
      </c>
      <c r="AM43" s="3"/>
      <c r="AN43" s="3"/>
      <c r="AO43" s="3">
        <f t="shared" ref="AO43:BC43" si="54">ROUND(BX43,2)</f>
        <v>0</v>
      </c>
      <c r="AP43" s="3">
        <f t="shared" si="54"/>
        <v>0</v>
      </c>
      <c r="AQ43" s="3">
        <f t="shared" si="54"/>
        <v>0</v>
      </c>
      <c r="AR43" s="3">
        <f t="shared" si="54"/>
        <v>15671.02</v>
      </c>
      <c r="AS43" s="3">
        <f t="shared" si="54"/>
        <v>14663.09</v>
      </c>
      <c r="AT43" s="3">
        <f t="shared" si="54"/>
        <v>72.39</v>
      </c>
      <c r="AU43" s="3">
        <f t="shared" si="54"/>
        <v>935.54</v>
      </c>
      <c r="AV43" s="3">
        <f t="shared" si="54"/>
        <v>14663.09</v>
      </c>
      <c r="AW43" s="3">
        <f t="shared" si="54"/>
        <v>14663.09</v>
      </c>
      <c r="AX43" s="3">
        <f t="shared" si="54"/>
        <v>0</v>
      </c>
      <c r="AY43" s="3">
        <f t="shared" si="54"/>
        <v>14663.09</v>
      </c>
      <c r="AZ43" s="3">
        <f t="shared" si="54"/>
        <v>0</v>
      </c>
      <c r="BA43" s="3">
        <f t="shared" si="54"/>
        <v>0</v>
      </c>
      <c r="BB43" s="3">
        <f t="shared" si="54"/>
        <v>0</v>
      </c>
      <c r="BC43" s="3">
        <f t="shared" si="54"/>
        <v>0</v>
      </c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>
        <f>ROUND(SUMIF(AA24:AA41,"=34711911",FQ24:FQ41),2)</f>
        <v>0</v>
      </c>
      <c r="BY43" s="3">
        <f>ROUND(SUMIF(AA24:AA41,"=34711911",FR24:FR41),2)</f>
        <v>0</v>
      </c>
      <c r="BZ43" s="3">
        <f>ROUND(SUMIF(AA24:AA41,"=34711911",GL24:GL41),2)</f>
        <v>0</v>
      </c>
      <c r="CA43" s="3">
        <f>ROUND(SUMIF(AA24:AA41,"=34711911",GM24:GM41),2)</f>
        <v>15671.02</v>
      </c>
      <c r="CB43" s="3">
        <f>ROUND(SUMIF(AA24:AA41,"=34711911",GN24:GN41),2)</f>
        <v>14663.09</v>
      </c>
      <c r="CC43" s="3">
        <f>ROUND(SUMIF(AA24:AA41,"=34711911",GO24:GO41),2)</f>
        <v>72.39</v>
      </c>
      <c r="CD43" s="3">
        <f>ROUND(SUMIF(AA24:AA41,"=34711911",GP24:GP41),2)</f>
        <v>935.54</v>
      </c>
      <c r="CE43" s="3">
        <f>AC43-BX43</f>
        <v>14663.09</v>
      </c>
      <c r="CF43" s="3">
        <f>AC43-BY43</f>
        <v>14663.09</v>
      </c>
      <c r="CG43" s="3">
        <f>BX43-BZ43</f>
        <v>0</v>
      </c>
      <c r="CH43" s="3">
        <f>AC43-BX43-BY43+BZ43</f>
        <v>14663.09</v>
      </c>
      <c r="CI43" s="3">
        <f>BY43-BZ43</f>
        <v>0</v>
      </c>
      <c r="CJ43" s="3">
        <f>ROUND(SUMIF(AA24:AA41,"=34711911",GX24:GX41),2)</f>
        <v>0</v>
      </c>
      <c r="CK43" s="3">
        <f>ROUND(SUMIF(AA24:AA41,"=34711911",GY24:GY41),2)</f>
        <v>0</v>
      </c>
      <c r="CL43" s="3">
        <f>ROUND(SUMIF(AA24:AA41,"=34711911",GZ24:GZ41),2)</f>
        <v>0</v>
      </c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4">
        <f t="shared" ref="DG43:DL43" si="55">ROUND(DT43,2)</f>
        <v>118895.49</v>
      </c>
      <c r="DH43" s="4">
        <f t="shared" si="55"/>
        <v>109973.17</v>
      </c>
      <c r="DI43" s="4">
        <f t="shared" si="55"/>
        <v>177.07</v>
      </c>
      <c r="DJ43" s="4">
        <f t="shared" si="55"/>
        <v>25.72</v>
      </c>
      <c r="DK43" s="4">
        <f t="shared" si="55"/>
        <v>8745.25</v>
      </c>
      <c r="DL43" s="4">
        <f t="shared" si="55"/>
        <v>0</v>
      </c>
      <c r="DM43" s="4">
        <f>DZ43</f>
        <v>39.636000000000003</v>
      </c>
      <c r="DN43" s="4">
        <f>EA43</f>
        <v>0.11199999999999999</v>
      </c>
      <c r="DO43" s="4">
        <f>ROUND(EB43,2)</f>
        <v>0</v>
      </c>
      <c r="DP43" s="4">
        <f>ROUND(EC43,2)</f>
        <v>4933.13</v>
      </c>
      <c r="DQ43" s="4">
        <f>ROUND(ED43,2)</f>
        <v>2890.62</v>
      </c>
      <c r="DR43" s="4"/>
      <c r="DS43" s="4"/>
      <c r="DT43" s="4">
        <f>ROUND(SUMIF(AA24:AA41,"=34711912",O24:O41),2)</f>
        <v>118895.49</v>
      </c>
      <c r="DU43" s="4">
        <f>ROUND(SUMIF(AA24:AA41,"=34711912",P24:P41),2)</f>
        <v>109973.17</v>
      </c>
      <c r="DV43" s="4">
        <f>ROUND(SUMIF(AA24:AA41,"=34711912",Q24:Q41),2)</f>
        <v>177.07</v>
      </c>
      <c r="DW43" s="4">
        <f>ROUND(SUMIF(AA24:AA41,"=34711912",R24:R41),2)</f>
        <v>25.72</v>
      </c>
      <c r="DX43" s="4">
        <f>ROUND(SUMIF(AA24:AA41,"=34711912",S24:S41),2)</f>
        <v>8745.25</v>
      </c>
      <c r="DY43" s="4">
        <f>ROUND(SUMIF(AA24:AA41,"=34711912",T24:T41),2)</f>
        <v>0</v>
      </c>
      <c r="DZ43" s="4">
        <f>SUMIF(AA24:AA41,"=34711912",U24:U41)</f>
        <v>39.636000000000003</v>
      </c>
      <c r="EA43" s="4">
        <f>SUMIF(AA24:AA41,"=34711912",V24:V41)</f>
        <v>0.11199999999999999</v>
      </c>
      <c r="EB43" s="4">
        <f>ROUND(SUMIF(AA24:AA41,"=34711912",W24:W41),2)</f>
        <v>0</v>
      </c>
      <c r="EC43" s="4">
        <f>ROUND(SUMIF(AA24:AA41,"=34711912",X24:X41),2)</f>
        <v>4933.13</v>
      </c>
      <c r="ED43" s="4">
        <f>ROUND(SUMIF(AA24:AA41,"=34711912",Y24:Y41),2)</f>
        <v>2890.62</v>
      </c>
      <c r="EE43" s="4"/>
      <c r="EF43" s="4"/>
      <c r="EG43" s="4">
        <f t="shared" ref="EG43:EU43" si="56">ROUND(FP43,2)</f>
        <v>0</v>
      </c>
      <c r="EH43" s="4">
        <f t="shared" si="56"/>
        <v>0</v>
      </c>
      <c r="EI43" s="4">
        <f t="shared" si="56"/>
        <v>0</v>
      </c>
      <c r="EJ43" s="4">
        <f t="shared" si="56"/>
        <v>126719.24</v>
      </c>
      <c r="EK43" s="4">
        <f t="shared" si="56"/>
        <v>109973.17</v>
      </c>
      <c r="EL43" s="4">
        <f t="shared" si="56"/>
        <v>1128.99</v>
      </c>
      <c r="EM43" s="4">
        <f t="shared" si="56"/>
        <v>15617.08</v>
      </c>
      <c r="EN43" s="4">
        <f t="shared" si="56"/>
        <v>109973.17</v>
      </c>
      <c r="EO43" s="4">
        <f t="shared" si="56"/>
        <v>109973.17</v>
      </c>
      <c r="EP43" s="4">
        <f t="shared" si="56"/>
        <v>0</v>
      </c>
      <c r="EQ43" s="4">
        <f t="shared" si="56"/>
        <v>109973.17</v>
      </c>
      <c r="ER43" s="4">
        <f t="shared" si="56"/>
        <v>0</v>
      </c>
      <c r="ES43" s="4">
        <f t="shared" si="56"/>
        <v>0</v>
      </c>
      <c r="ET43" s="4">
        <f t="shared" si="56"/>
        <v>0</v>
      </c>
      <c r="EU43" s="4">
        <f t="shared" si="56"/>
        <v>0</v>
      </c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>
        <f>ROUND(SUMIF(AA24:AA41,"=34711912",FQ24:FQ41),2)</f>
        <v>0</v>
      </c>
      <c r="FQ43" s="4">
        <f>ROUND(SUMIF(AA24:AA41,"=34711912",FR24:FR41),2)</f>
        <v>0</v>
      </c>
      <c r="FR43" s="4">
        <f>ROUND(SUMIF(AA24:AA41,"=34711912",GL24:GL41),2)</f>
        <v>0</v>
      </c>
      <c r="FS43" s="4">
        <f>ROUND(SUMIF(AA24:AA41,"=34711912",GM24:GM41),2)</f>
        <v>126719.24</v>
      </c>
      <c r="FT43" s="4">
        <f>ROUND(SUMIF(AA24:AA41,"=34711912",GN24:GN41),2)</f>
        <v>109973.17</v>
      </c>
      <c r="FU43" s="4">
        <f>ROUND(SUMIF(AA24:AA41,"=34711912",GO24:GO41),2)</f>
        <v>1128.99</v>
      </c>
      <c r="FV43" s="4">
        <f>ROUND(SUMIF(AA24:AA41,"=34711912",GP24:GP41),2)</f>
        <v>15617.08</v>
      </c>
      <c r="FW43" s="4">
        <f>DU43-FP43</f>
        <v>109973.17</v>
      </c>
      <c r="FX43" s="4">
        <f>DU43-FQ43</f>
        <v>109973.17</v>
      </c>
      <c r="FY43" s="4">
        <f>FP43-FR43</f>
        <v>0</v>
      </c>
      <c r="FZ43" s="4">
        <f>DU43-FP43-FQ43+FR43</f>
        <v>109973.17</v>
      </c>
      <c r="GA43" s="4">
        <f>FQ43-FR43</f>
        <v>0</v>
      </c>
      <c r="GB43" s="4">
        <f>ROUND(SUMIF(AA24:AA41,"=34711912",GX24:GX41),2)</f>
        <v>0</v>
      </c>
      <c r="GC43" s="4">
        <f>ROUND(SUMIF(AA24:AA41,"=34711912",GY24:GY41),2)</f>
        <v>0</v>
      </c>
      <c r="GD43" s="4">
        <f>ROUND(SUMIF(AA24:AA41,"=34711912",GZ24:GZ41),2)</f>
        <v>0</v>
      </c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>
        <v>0</v>
      </c>
    </row>
    <row r="45" spans="1:255" x14ac:dyDescent="0.2">
      <c r="A45" s="5">
        <v>50</v>
      </c>
      <c r="B45" s="5">
        <v>0</v>
      </c>
      <c r="C45" s="5">
        <v>0</v>
      </c>
      <c r="D45" s="5">
        <v>1</v>
      </c>
      <c r="E45" s="5">
        <v>201</v>
      </c>
      <c r="F45" s="5">
        <f>ROUND(Source!O43,O45)</f>
        <v>15155.14</v>
      </c>
      <c r="G45" s="5" t="s">
        <v>63</v>
      </c>
      <c r="H45" s="5" t="s">
        <v>64</v>
      </c>
      <c r="I45" s="5"/>
      <c r="J45" s="5"/>
      <c r="K45" s="5">
        <v>201</v>
      </c>
      <c r="L45" s="5">
        <v>1</v>
      </c>
      <c r="M45" s="5">
        <v>3</v>
      </c>
      <c r="N45" s="5" t="s">
        <v>3</v>
      </c>
      <c r="O45" s="5">
        <v>2</v>
      </c>
      <c r="P45" s="5">
        <f>ROUND(Source!DG43,O45)</f>
        <v>118895.49</v>
      </c>
      <c r="Q45" s="5"/>
      <c r="R45" s="5"/>
      <c r="S45" s="5"/>
      <c r="T45" s="5"/>
      <c r="U45" s="5"/>
      <c r="V45" s="5"/>
      <c r="W45" s="5"/>
    </row>
    <row r="46" spans="1:255" x14ac:dyDescent="0.2">
      <c r="A46" s="5">
        <v>50</v>
      </c>
      <c r="B46" s="5">
        <v>0</v>
      </c>
      <c r="C46" s="5">
        <v>0</v>
      </c>
      <c r="D46" s="5">
        <v>1</v>
      </c>
      <c r="E46" s="5">
        <v>202</v>
      </c>
      <c r="F46" s="5">
        <f>ROUND(Source!P43,O46)</f>
        <v>14663.09</v>
      </c>
      <c r="G46" s="5" t="s">
        <v>65</v>
      </c>
      <c r="H46" s="5" t="s">
        <v>66</v>
      </c>
      <c r="I46" s="5"/>
      <c r="J46" s="5"/>
      <c r="K46" s="5">
        <v>202</v>
      </c>
      <c r="L46" s="5">
        <v>2</v>
      </c>
      <c r="M46" s="5">
        <v>3</v>
      </c>
      <c r="N46" s="5" t="s">
        <v>3</v>
      </c>
      <c r="O46" s="5">
        <v>2</v>
      </c>
      <c r="P46" s="5">
        <f>ROUND(Source!DH43,O46)</f>
        <v>109973.17</v>
      </c>
      <c r="Q46" s="5"/>
      <c r="R46" s="5"/>
      <c r="S46" s="5"/>
      <c r="T46" s="5"/>
      <c r="U46" s="5"/>
      <c r="V46" s="5"/>
      <c r="W46" s="5"/>
    </row>
    <row r="47" spans="1:255" x14ac:dyDescent="0.2">
      <c r="A47" s="5">
        <v>50</v>
      </c>
      <c r="B47" s="5">
        <v>0</v>
      </c>
      <c r="C47" s="5">
        <v>0</v>
      </c>
      <c r="D47" s="5">
        <v>1</v>
      </c>
      <c r="E47" s="5">
        <v>222</v>
      </c>
      <c r="F47" s="5">
        <f>ROUND(Source!AO43,O47)</f>
        <v>0</v>
      </c>
      <c r="G47" s="5" t="s">
        <v>67</v>
      </c>
      <c r="H47" s="5" t="s">
        <v>68</v>
      </c>
      <c r="I47" s="5"/>
      <c r="J47" s="5"/>
      <c r="K47" s="5">
        <v>222</v>
      </c>
      <c r="L47" s="5">
        <v>3</v>
      </c>
      <c r="M47" s="5">
        <v>3</v>
      </c>
      <c r="N47" s="5" t="s">
        <v>3</v>
      </c>
      <c r="O47" s="5">
        <v>2</v>
      </c>
      <c r="P47" s="5">
        <f>ROUND(Source!EG43,O47)</f>
        <v>0</v>
      </c>
      <c r="Q47" s="5"/>
      <c r="R47" s="5"/>
      <c r="S47" s="5"/>
      <c r="T47" s="5"/>
      <c r="U47" s="5"/>
      <c r="V47" s="5"/>
      <c r="W47" s="5"/>
    </row>
    <row r="48" spans="1:255" x14ac:dyDescent="0.2">
      <c r="A48" s="5">
        <v>50</v>
      </c>
      <c r="B48" s="5">
        <v>0</v>
      </c>
      <c r="C48" s="5">
        <v>0</v>
      </c>
      <c r="D48" s="5">
        <v>1</v>
      </c>
      <c r="E48" s="5">
        <v>225</v>
      </c>
      <c r="F48" s="5">
        <f>ROUND(Source!AV43,O48)</f>
        <v>14663.09</v>
      </c>
      <c r="G48" s="5" t="s">
        <v>69</v>
      </c>
      <c r="H48" s="5" t="s">
        <v>70</v>
      </c>
      <c r="I48" s="5"/>
      <c r="J48" s="5"/>
      <c r="K48" s="5">
        <v>225</v>
      </c>
      <c r="L48" s="5">
        <v>4</v>
      </c>
      <c r="M48" s="5">
        <v>3</v>
      </c>
      <c r="N48" s="5" t="s">
        <v>3</v>
      </c>
      <c r="O48" s="5">
        <v>2</v>
      </c>
      <c r="P48" s="5">
        <f>ROUND(Source!EN43,O48)</f>
        <v>109973.17</v>
      </c>
      <c r="Q48" s="5"/>
      <c r="R48" s="5"/>
      <c r="S48" s="5"/>
      <c r="T48" s="5"/>
      <c r="U48" s="5"/>
      <c r="V48" s="5"/>
      <c r="W48" s="5"/>
    </row>
    <row r="49" spans="1:23" x14ac:dyDescent="0.2">
      <c r="A49" s="5">
        <v>50</v>
      </c>
      <c r="B49" s="5">
        <v>0</v>
      </c>
      <c r="C49" s="5">
        <v>0</v>
      </c>
      <c r="D49" s="5">
        <v>1</v>
      </c>
      <c r="E49" s="5">
        <v>226</v>
      </c>
      <c r="F49" s="5">
        <f>ROUND(Source!AW43,O49)</f>
        <v>14663.09</v>
      </c>
      <c r="G49" s="5" t="s">
        <v>71</v>
      </c>
      <c r="H49" s="5" t="s">
        <v>72</v>
      </c>
      <c r="I49" s="5"/>
      <c r="J49" s="5"/>
      <c r="K49" s="5">
        <v>226</v>
      </c>
      <c r="L49" s="5">
        <v>5</v>
      </c>
      <c r="M49" s="5">
        <v>3</v>
      </c>
      <c r="N49" s="5" t="s">
        <v>3</v>
      </c>
      <c r="O49" s="5">
        <v>2</v>
      </c>
      <c r="P49" s="5">
        <f>ROUND(Source!EO43,O49)</f>
        <v>109973.17</v>
      </c>
      <c r="Q49" s="5"/>
      <c r="R49" s="5"/>
      <c r="S49" s="5"/>
      <c r="T49" s="5"/>
      <c r="U49" s="5"/>
      <c r="V49" s="5"/>
      <c r="W49" s="5"/>
    </row>
    <row r="50" spans="1:23" x14ac:dyDescent="0.2">
      <c r="A50" s="5">
        <v>50</v>
      </c>
      <c r="B50" s="5">
        <v>0</v>
      </c>
      <c r="C50" s="5">
        <v>0</v>
      </c>
      <c r="D50" s="5">
        <v>1</v>
      </c>
      <c r="E50" s="5">
        <v>227</v>
      </c>
      <c r="F50" s="5">
        <f>ROUND(Source!AX43,O50)</f>
        <v>0</v>
      </c>
      <c r="G50" s="5" t="s">
        <v>73</v>
      </c>
      <c r="H50" s="5" t="s">
        <v>74</v>
      </c>
      <c r="I50" s="5"/>
      <c r="J50" s="5"/>
      <c r="K50" s="5">
        <v>227</v>
      </c>
      <c r="L50" s="5">
        <v>6</v>
      </c>
      <c r="M50" s="5">
        <v>3</v>
      </c>
      <c r="N50" s="5" t="s">
        <v>3</v>
      </c>
      <c r="O50" s="5">
        <v>2</v>
      </c>
      <c r="P50" s="5">
        <f>ROUND(Source!EP43,O50)</f>
        <v>0</v>
      </c>
      <c r="Q50" s="5"/>
      <c r="R50" s="5"/>
      <c r="S50" s="5"/>
      <c r="T50" s="5"/>
      <c r="U50" s="5"/>
      <c r="V50" s="5"/>
      <c r="W50" s="5"/>
    </row>
    <row r="51" spans="1:23" x14ac:dyDescent="0.2">
      <c r="A51" s="5">
        <v>50</v>
      </c>
      <c r="B51" s="5">
        <v>0</v>
      </c>
      <c r="C51" s="5">
        <v>0</v>
      </c>
      <c r="D51" s="5">
        <v>1</v>
      </c>
      <c r="E51" s="5">
        <v>228</v>
      </c>
      <c r="F51" s="5">
        <f>ROUND(Source!AY43,O51)</f>
        <v>14663.09</v>
      </c>
      <c r="G51" s="5" t="s">
        <v>75</v>
      </c>
      <c r="H51" s="5" t="s">
        <v>76</v>
      </c>
      <c r="I51" s="5"/>
      <c r="J51" s="5"/>
      <c r="K51" s="5">
        <v>228</v>
      </c>
      <c r="L51" s="5">
        <v>7</v>
      </c>
      <c r="M51" s="5">
        <v>3</v>
      </c>
      <c r="N51" s="5" t="s">
        <v>3</v>
      </c>
      <c r="O51" s="5">
        <v>2</v>
      </c>
      <c r="P51" s="5">
        <f>ROUND(Source!EQ43,O51)</f>
        <v>109973.17</v>
      </c>
      <c r="Q51" s="5"/>
      <c r="R51" s="5"/>
      <c r="S51" s="5"/>
      <c r="T51" s="5"/>
      <c r="U51" s="5"/>
      <c r="V51" s="5"/>
      <c r="W51" s="5"/>
    </row>
    <row r="52" spans="1:23" x14ac:dyDescent="0.2">
      <c r="A52" s="5">
        <v>50</v>
      </c>
      <c r="B52" s="5">
        <v>0</v>
      </c>
      <c r="C52" s="5">
        <v>0</v>
      </c>
      <c r="D52" s="5">
        <v>1</v>
      </c>
      <c r="E52" s="5">
        <v>216</v>
      </c>
      <c r="F52" s="5">
        <f>ROUND(Source!AP43,O52)</f>
        <v>0</v>
      </c>
      <c r="G52" s="5" t="s">
        <v>77</v>
      </c>
      <c r="H52" s="5" t="s">
        <v>78</v>
      </c>
      <c r="I52" s="5"/>
      <c r="J52" s="5"/>
      <c r="K52" s="5">
        <v>216</v>
      </c>
      <c r="L52" s="5">
        <v>8</v>
      </c>
      <c r="M52" s="5">
        <v>3</v>
      </c>
      <c r="N52" s="5" t="s">
        <v>3</v>
      </c>
      <c r="O52" s="5">
        <v>2</v>
      </c>
      <c r="P52" s="5">
        <f>ROUND(Source!EH43,O52)</f>
        <v>0</v>
      </c>
      <c r="Q52" s="5"/>
      <c r="R52" s="5"/>
      <c r="S52" s="5"/>
      <c r="T52" s="5"/>
      <c r="U52" s="5"/>
      <c r="V52" s="5"/>
      <c r="W52" s="5"/>
    </row>
    <row r="53" spans="1:23" x14ac:dyDescent="0.2">
      <c r="A53" s="5">
        <v>50</v>
      </c>
      <c r="B53" s="5">
        <v>0</v>
      </c>
      <c r="C53" s="5">
        <v>0</v>
      </c>
      <c r="D53" s="5">
        <v>1</v>
      </c>
      <c r="E53" s="5">
        <v>223</v>
      </c>
      <c r="F53" s="5">
        <f>ROUND(Source!AQ43,O53)</f>
        <v>0</v>
      </c>
      <c r="G53" s="5" t="s">
        <v>79</v>
      </c>
      <c r="H53" s="5" t="s">
        <v>80</v>
      </c>
      <c r="I53" s="5"/>
      <c r="J53" s="5"/>
      <c r="K53" s="5">
        <v>223</v>
      </c>
      <c r="L53" s="5">
        <v>9</v>
      </c>
      <c r="M53" s="5">
        <v>3</v>
      </c>
      <c r="N53" s="5" t="s">
        <v>3</v>
      </c>
      <c r="O53" s="5">
        <v>2</v>
      </c>
      <c r="P53" s="5">
        <f>ROUND(Source!EI43,O53)</f>
        <v>0</v>
      </c>
      <c r="Q53" s="5"/>
      <c r="R53" s="5"/>
      <c r="S53" s="5"/>
      <c r="T53" s="5"/>
      <c r="U53" s="5"/>
      <c r="V53" s="5"/>
      <c r="W53" s="5"/>
    </row>
    <row r="54" spans="1:23" x14ac:dyDescent="0.2">
      <c r="A54" s="5">
        <v>50</v>
      </c>
      <c r="B54" s="5">
        <v>0</v>
      </c>
      <c r="C54" s="5">
        <v>0</v>
      </c>
      <c r="D54" s="5">
        <v>1</v>
      </c>
      <c r="E54" s="5">
        <v>229</v>
      </c>
      <c r="F54" s="5">
        <f>ROUND(Source!AZ43,O54)</f>
        <v>0</v>
      </c>
      <c r="G54" s="5" t="s">
        <v>81</v>
      </c>
      <c r="H54" s="5" t="s">
        <v>82</v>
      </c>
      <c r="I54" s="5"/>
      <c r="J54" s="5"/>
      <c r="K54" s="5">
        <v>229</v>
      </c>
      <c r="L54" s="5">
        <v>10</v>
      </c>
      <c r="M54" s="5">
        <v>3</v>
      </c>
      <c r="N54" s="5" t="s">
        <v>3</v>
      </c>
      <c r="O54" s="5">
        <v>2</v>
      </c>
      <c r="P54" s="5">
        <f>ROUND(Source!ER43,O54)</f>
        <v>0</v>
      </c>
      <c r="Q54" s="5"/>
      <c r="R54" s="5"/>
      <c r="S54" s="5"/>
      <c r="T54" s="5"/>
      <c r="U54" s="5"/>
      <c r="V54" s="5"/>
      <c r="W54" s="5"/>
    </row>
    <row r="55" spans="1:23" x14ac:dyDescent="0.2">
      <c r="A55" s="5">
        <v>50</v>
      </c>
      <c r="B55" s="5">
        <v>0</v>
      </c>
      <c r="C55" s="5">
        <v>0</v>
      </c>
      <c r="D55" s="5">
        <v>1</v>
      </c>
      <c r="E55" s="5">
        <v>203</v>
      </c>
      <c r="F55" s="5">
        <f>ROUND(Source!Q43,O55)</f>
        <v>14.17</v>
      </c>
      <c r="G55" s="5" t="s">
        <v>83</v>
      </c>
      <c r="H55" s="5" t="s">
        <v>84</v>
      </c>
      <c r="I55" s="5"/>
      <c r="J55" s="5"/>
      <c r="K55" s="5">
        <v>203</v>
      </c>
      <c r="L55" s="5">
        <v>11</v>
      </c>
      <c r="M55" s="5">
        <v>3</v>
      </c>
      <c r="N55" s="5" t="s">
        <v>3</v>
      </c>
      <c r="O55" s="5">
        <v>2</v>
      </c>
      <c r="P55" s="5">
        <f>ROUND(Source!DI43,O55)</f>
        <v>177.07</v>
      </c>
      <c r="Q55" s="5"/>
      <c r="R55" s="5"/>
      <c r="S55" s="5"/>
      <c r="T55" s="5"/>
      <c r="U55" s="5"/>
      <c r="V55" s="5"/>
      <c r="W55" s="5"/>
    </row>
    <row r="56" spans="1:23" x14ac:dyDescent="0.2">
      <c r="A56" s="5">
        <v>50</v>
      </c>
      <c r="B56" s="5">
        <v>0</v>
      </c>
      <c r="C56" s="5">
        <v>0</v>
      </c>
      <c r="D56" s="5">
        <v>1</v>
      </c>
      <c r="E56" s="5">
        <v>231</v>
      </c>
      <c r="F56" s="5">
        <f>ROUND(Source!BB43,O56)</f>
        <v>0</v>
      </c>
      <c r="G56" s="5" t="s">
        <v>85</v>
      </c>
      <c r="H56" s="5" t="s">
        <v>86</v>
      </c>
      <c r="I56" s="5"/>
      <c r="J56" s="5"/>
      <c r="K56" s="5">
        <v>231</v>
      </c>
      <c r="L56" s="5">
        <v>12</v>
      </c>
      <c r="M56" s="5">
        <v>3</v>
      </c>
      <c r="N56" s="5" t="s">
        <v>3</v>
      </c>
      <c r="O56" s="5">
        <v>2</v>
      </c>
      <c r="P56" s="5">
        <f>ROUND(Source!ET43,O56)</f>
        <v>0</v>
      </c>
      <c r="Q56" s="5"/>
      <c r="R56" s="5"/>
      <c r="S56" s="5"/>
      <c r="T56" s="5"/>
      <c r="U56" s="5"/>
      <c r="V56" s="5"/>
      <c r="W56" s="5"/>
    </row>
    <row r="57" spans="1:23" x14ac:dyDescent="0.2">
      <c r="A57" s="5">
        <v>50</v>
      </c>
      <c r="B57" s="5">
        <v>0</v>
      </c>
      <c r="C57" s="5">
        <v>0</v>
      </c>
      <c r="D57" s="5">
        <v>1</v>
      </c>
      <c r="E57" s="5">
        <v>204</v>
      </c>
      <c r="F57" s="5">
        <f>ROUND(Source!R43,O57)</f>
        <v>1.41</v>
      </c>
      <c r="G57" s="5" t="s">
        <v>87</v>
      </c>
      <c r="H57" s="5" t="s">
        <v>88</v>
      </c>
      <c r="I57" s="5"/>
      <c r="J57" s="5"/>
      <c r="K57" s="5">
        <v>204</v>
      </c>
      <c r="L57" s="5">
        <v>13</v>
      </c>
      <c r="M57" s="5">
        <v>3</v>
      </c>
      <c r="N57" s="5" t="s">
        <v>3</v>
      </c>
      <c r="O57" s="5">
        <v>2</v>
      </c>
      <c r="P57" s="5">
        <f>ROUND(Source!DJ43,O57)</f>
        <v>25.72</v>
      </c>
      <c r="Q57" s="5"/>
      <c r="R57" s="5"/>
      <c r="S57" s="5"/>
      <c r="T57" s="5"/>
      <c r="U57" s="5"/>
      <c r="V57" s="5"/>
      <c r="W57" s="5"/>
    </row>
    <row r="58" spans="1:23" x14ac:dyDescent="0.2">
      <c r="A58" s="5">
        <v>50</v>
      </c>
      <c r="B58" s="5">
        <v>0</v>
      </c>
      <c r="C58" s="5">
        <v>0</v>
      </c>
      <c r="D58" s="5">
        <v>1</v>
      </c>
      <c r="E58" s="5">
        <v>205</v>
      </c>
      <c r="F58" s="5">
        <f>ROUND(Source!S43,O58)</f>
        <v>477.88</v>
      </c>
      <c r="G58" s="5" t="s">
        <v>89</v>
      </c>
      <c r="H58" s="5" t="s">
        <v>90</v>
      </c>
      <c r="I58" s="5"/>
      <c r="J58" s="5"/>
      <c r="K58" s="5">
        <v>205</v>
      </c>
      <c r="L58" s="5">
        <v>14</v>
      </c>
      <c r="M58" s="5">
        <v>3</v>
      </c>
      <c r="N58" s="5" t="s">
        <v>3</v>
      </c>
      <c r="O58" s="5">
        <v>2</v>
      </c>
      <c r="P58" s="5">
        <f>ROUND(Source!DK43,O58)</f>
        <v>8745.25</v>
      </c>
      <c r="Q58" s="5"/>
      <c r="R58" s="5"/>
      <c r="S58" s="5"/>
      <c r="T58" s="5"/>
      <c r="U58" s="5"/>
      <c r="V58" s="5"/>
      <c r="W58" s="5"/>
    </row>
    <row r="59" spans="1:23" x14ac:dyDescent="0.2">
      <c r="A59" s="5">
        <v>50</v>
      </c>
      <c r="B59" s="5">
        <v>0</v>
      </c>
      <c r="C59" s="5">
        <v>0</v>
      </c>
      <c r="D59" s="5">
        <v>1</v>
      </c>
      <c r="E59" s="5">
        <v>232</v>
      </c>
      <c r="F59" s="5">
        <f>ROUND(Source!BC43,O59)</f>
        <v>0</v>
      </c>
      <c r="G59" s="5" t="s">
        <v>91</v>
      </c>
      <c r="H59" s="5" t="s">
        <v>92</v>
      </c>
      <c r="I59" s="5"/>
      <c r="J59" s="5"/>
      <c r="K59" s="5">
        <v>232</v>
      </c>
      <c r="L59" s="5">
        <v>15</v>
      </c>
      <c r="M59" s="5">
        <v>3</v>
      </c>
      <c r="N59" s="5" t="s">
        <v>3</v>
      </c>
      <c r="O59" s="5">
        <v>2</v>
      </c>
      <c r="P59" s="5">
        <f>ROUND(Source!EU43,O59)</f>
        <v>0</v>
      </c>
      <c r="Q59" s="5"/>
      <c r="R59" s="5"/>
      <c r="S59" s="5"/>
      <c r="T59" s="5"/>
      <c r="U59" s="5"/>
      <c r="V59" s="5"/>
      <c r="W59" s="5"/>
    </row>
    <row r="60" spans="1:23" x14ac:dyDescent="0.2">
      <c r="A60" s="5">
        <v>50</v>
      </c>
      <c r="B60" s="5">
        <v>0</v>
      </c>
      <c r="C60" s="5">
        <v>0</v>
      </c>
      <c r="D60" s="5">
        <v>1</v>
      </c>
      <c r="E60" s="5">
        <v>214</v>
      </c>
      <c r="F60" s="5">
        <f>ROUND(Source!AS43,O60)</f>
        <v>14663.09</v>
      </c>
      <c r="G60" s="5" t="s">
        <v>93</v>
      </c>
      <c r="H60" s="5" t="s">
        <v>94</v>
      </c>
      <c r="I60" s="5"/>
      <c r="J60" s="5"/>
      <c r="K60" s="5">
        <v>214</v>
      </c>
      <c r="L60" s="5">
        <v>16</v>
      </c>
      <c r="M60" s="5">
        <v>3</v>
      </c>
      <c r="N60" s="5" t="s">
        <v>3</v>
      </c>
      <c r="O60" s="5">
        <v>2</v>
      </c>
      <c r="P60" s="5">
        <f>ROUND(Source!EK43,O60)</f>
        <v>109973.17</v>
      </c>
      <c r="Q60" s="5"/>
      <c r="R60" s="5"/>
      <c r="S60" s="5"/>
      <c r="T60" s="5"/>
      <c r="U60" s="5"/>
      <c r="V60" s="5"/>
      <c r="W60" s="5"/>
    </row>
    <row r="61" spans="1:23" x14ac:dyDescent="0.2">
      <c r="A61" s="5">
        <v>50</v>
      </c>
      <c r="B61" s="5">
        <v>0</v>
      </c>
      <c r="C61" s="5">
        <v>0</v>
      </c>
      <c r="D61" s="5">
        <v>1</v>
      </c>
      <c r="E61" s="5">
        <v>215</v>
      </c>
      <c r="F61" s="5">
        <f>ROUND(Source!AT43,O61)</f>
        <v>72.39</v>
      </c>
      <c r="G61" s="5" t="s">
        <v>95</v>
      </c>
      <c r="H61" s="5" t="s">
        <v>96</v>
      </c>
      <c r="I61" s="5"/>
      <c r="J61" s="5"/>
      <c r="K61" s="5">
        <v>215</v>
      </c>
      <c r="L61" s="5">
        <v>17</v>
      </c>
      <c r="M61" s="5">
        <v>3</v>
      </c>
      <c r="N61" s="5" t="s">
        <v>3</v>
      </c>
      <c r="O61" s="5">
        <v>2</v>
      </c>
      <c r="P61" s="5">
        <f>ROUND(Source!EL43,O61)</f>
        <v>1128.99</v>
      </c>
      <c r="Q61" s="5"/>
      <c r="R61" s="5"/>
      <c r="S61" s="5"/>
      <c r="T61" s="5"/>
      <c r="U61" s="5"/>
      <c r="V61" s="5"/>
      <c r="W61" s="5"/>
    </row>
    <row r="62" spans="1:23" x14ac:dyDescent="0.2">
      <c r="A62" s="5">
        <v>50</v>
      </c>
      <c r="B62" s="5">
        <v>0</v>
      </c>
      <c r="C62" s="5">
        <v>0</v>
      </c>
      <c r="D62" s="5">
        <v>1</v>
      </c>
      <c r="E62" s="5">
        <v>217</v>
      </c>
      <c r="F62" s="5">
        <f>ROUND(Source!AU43,O62)</f>
        <v>935.54</v>
      </c>
      <c r="G62" s="5" t="s">
        <v>97</v>
      </c>
      <c r="H62" s="5" t="s">
        <v>98</v>
      </c>
      <c r="I62" s="5"/>
      <c r="J62" s="5"/>
      <c r="K62" s="5">
        <v>217</v>
      </c>
      <c r="L62" s="5">
        <v>18</v>
      </c>
      <c r="M62" s="5">
        <v>3</v>
      </c>
      <c r="N62" s="5" t="s">
        <v>3</v>
      </c>
      <c r="O62" s="5">
        <v>2</v>
      </c>
      <c r="P62" s="5">
        <f>ROUND(Source!EM43,O62)</f>
        <v>15617.08</v>
      </c>
      <c r="Q62" s="5"/>
      <c r="R62" s="5"/>
      <c r="S62" s="5"/>
      <c r="T62" s="5"/>
      <c r="U62" s="5"/>
      <c r="V62" s="5"/>
      <c r="W62" s="5"/>
    </row>
    <row r="63" spans="1:23" x14ac:dyDescent="0.2">
      <c r="A63" s="5">
        <v>50</v>
      </c>
      <c r="B63" s="5">
        <v>0</v>
      </c>
      <c r="C63" s="5">
        <v>0</v>
      </c>
      <c r="D63" s="5">
        <v>1</v>
      </c>
      <c r="E63" s="5">
        <v>230</v>
      </c>
      <c r="F63" s="5">
        <f>ROUND(Source!BA43,O63)</f>
        <v>0</v>
      </c>
      <c r="G63" s="5" t="s">
        <v>99</v>
      </c>
      <c r="H63" s="5" t="s">
        <v>100</v>
      </c>
      <c r="I63" s="5"/>
      <c r="J63" s="5"/>
      <c r="K63" s="5">
        <v>230</v>
      </c>
      <c r="L63" s="5">
        <v>19</v>
      </c>
      <c r="M63" s="5">
        <v>3</v>
      </c>
      <c r="N63" s="5" t="s">
        <v>3</v>
      </c>
      <c r="O63" s="5">
        <v>2</v>
      </c>
      <c r="P63" s="5">
        <f>ROUND(Source!ES43,O63)</f>
        <v>0</v>
      </c>
      <c r="Q63" s="5"/>
      <c r="R63" s="5"/>
      <c r="S63" s="5"/>
      <c r="T63" s="5"/>
      <c r="U63" s="5"/>
      <c r="V63" s="5"/>
      <c r="W63" s="5"/>
    </row>
    <row r="64" spans="1:23" x14ac:dyDescent="0.2">
      <c r="A64" s="5">
        <v>50</v>
      </c>
      <c r="B64" s="5">
        <v>0</v>
      </c>
      <c r="C64" s="5">
        <v>0</v>
      </c>
      <c r="D64" s="5">
        <v>1</v>
      </c>
      <c r="E64" s="5">
        <v>206</v>
      </c>
      <c r="F64" s="5">
        <f>ROUND(Source!T43,O64)</f>
        <v>0</v>
      </c>
      <c r="G64" s="5" t="s">
        <v>101</v>
      </c>
      <c r="H64" s="5" t="s">
        <v>102</v>
      </c>
      <c r="I64" s="5"/>
      <c r="J64" s="5"/>
      <c r="K64" s="5">
        <v>206</v>
      </c>
      <c r="L64" s="5">
        <v>20</v>
      </c>
      <c r="M64" s="5">
        <v>3</v>
      </c>
      <c r="N64" s="5" t="s">
        <v>3</v>
      </c>
      <c r="O64" s="5">
        <v>2</v>
      </c>
      <c r="P64" s="5">
        <f>ROUND(Source!DL43,O64)</f>
        <v>0</v>
      </c>
      <c r="Q64" s="5"/>
      <c r="R64" s="5"/>
      <c r="S64" s="5"/>
      <c r="T64" s="5"/>
      <c r="U64" s="5"/>
      <c r="V64" s="5"/>
      <c r="W64" s="5"/>
    </row>
    <row r="65" spans="1:206" x14ac:dyDescent="0.2">
      <c r="A65" s="5">
        <v>50</v>
      </c>
      <c r="B65" s="5">
        <v>0</v>
      </c>
      <c r="C65" s="5">
        <v>0</v>
      </c>
      <c r="D65" s="5">
        <v>1</v>
      </c>
      <c r="E65" s="5">
        <v>207</v>
      </c>
      <c r="F65" s="5">
        <f>Source!U43</f>
        <v>39.636000000000003</v>
      </c>
      <c r="G65" s="5" t="s">
        <v>103</v>
      </c>
      <c r="H65" s="5" t="s">
        <v>104</v>
      </c>
      <c r="I65" s="5"/>
      <c r="J65" s="5"/>
      <c r="K65" s="5">
        <v>207</v>
      </c>
      <c r="L65" s="5">
        <v>21</v>
      </c>
      <c r="M65" s="5">
        <v>3</v>
      </c>
      <c r="N65" s="5" t="s">
        <v>3</v>
      </c>
      <c r="O65" s="5">
        <v>-1</v>
      </c>
      <c r="P65" s="5">
        <f>Source!DM43</f>
        <v>39.636000000000003</v>
      </c>
      <c r="Q65" s="5"/>
      <c r="R65" s="5"/>
      <c r="S65" s="5"/>
      <c r="T65" s="5"/>
      <c r="U65" s="5"/>
      <c r="V65" s="5"/>
      <c r="W65" s="5"/>
    </row>
    <row r="66" spans="1:206" x14ac:dyDescent="0.2">
      <c r="A66" s="5">
        <v>50</v>
      </c>
      <c r="B66" s="5">
        <v>0</v>
      </c>
      <c r="C66" s="5">
        <v>0</v>
      </c>
      <c r="D66" s="5">
        <v>1</v>
      </c>
      <c r="E66" s="5">
        <v>208</v>
      </c>
      <c r="F66" s="5">
        <f>Source!V43</f>
        <v>0.11199999999999999</v>
      </c>
      <c r="G66" s="5" t="s">
        <v>105</v>
      </c>
      <c r="H66" s="5" t="s">
        <v>106</v>
      </c>
      <c r="I66" s="5"/>
      <c r="J66" s="5"/>
      <c r="K66" s="5">
        <v>208</v>
      </c>
      <c r="L66" s="5">
        <v>22</v>
      </c>
      <c r="M66" s="5">
        <v>3</v>
      </c>
      <c r="N66" s="5" t="s">
        <v>3</v>
      </c>
      <c r="O66" s="5">
        <v>-1</v>
      </c>
      <c r="P66" s="5">
        <f>Source!DN43</f>
        <v>0.11199999999999999</v>
      </c>
      <c r="Q66" s="5"/>
      <c r="R66" s="5"/>
      <c r="S66" s="5"/>
      <c r="T66" s="5"/>
      <c r="U66" s="5"/>
      <c r="V66" s="5"/>
      <c r="W66" s="5"/>
    </row>
    <row r="67" spans="1:206" x14ac:dyDescent="0.2">
      <c r="A67" s="5">
        <v>50</v>
      </c>
      <c r="B67" s="5">
        <v>0</v>
      </c>
      <c r="C67" s="5">
        <v>0</v>
      </c>
      <c r="D67" s="5">
        <v>1</v>
      </c>
      <c r="E67" s="5">
        <v>209</v>
      </c>
      <c r="F67" s="5">
        <f>ROUND(Source!W43,O67)</f>
        <v>0</v>
      </c>
      <c r="G67" s="5" t="s">
        <v>107</v>
      </c>
      <c r="H67" s="5" t="s">
        <v>108</v>
      </c>
      <c r="I67" s="5"/>
      <c r="J67" s="5"/>
      <c r="K67" s="5">
        <v>209</v>
      </c>
      <c r="L67" s="5">
        <v>23</v>
      </c>
      <c r="M67" s="5">
        <v>3</v>
      </c>
      <c r="N67" s="5" t="s">
        <v>3</v>
      </c>
      <c r="O67" s="5">
        <v>2</v>
      </c>
      <c r="P67" s="5">
        <f>ROUND(Source!DO43,O67)</f>
        <v>0</v>
      </c>
      <c r="Q67" s="5"/>
      <c r="R67" s="5"/>
      <c r="S67" s="5"/>
      <c r="T67" s="5"/>
      <c r="U67" s="5"/>
      <c r="V67" s="5"/>
      <c r="W67" s="5"/>
    </row>
    <row r="68" spans="1:206" x14ac:dyDescent="0.2">
      <c r="A68" s="5">
        <v>50</v>
      </c>
      <c r="B68" s="5">
        <v>0</v>
      </c>
      <c r="C68" s="5">
        <v>0</v>
      </c>
      <c r="D68" s="5">
        <v>1</v>
      </c>
      <c r="E68" s="5">
        <v>210</v>
      </c>
      <c r="F68" s="5">
        <f>ROUND(Source!X43,O68)</f>
        <v>318.43</v>
      </c>
      <c r="G68" s="5" t="s">
        <v>109</v>
      </c>
      <c r="H68" s="5" t="s">
        <v>110</v>
      </c>
      <c r="I68" s="5"/>
      <c r="J68" s="5"/>
      <c r="K68" s="5">
        <v>210</v>
      </c>
      <c r="L68" s="5">
        <v>24</v>
      </c>
      <c r="M68" s="5">
        <v>3</v>
      </c>
      <c r="N68" s="5" t="s">
        <v>3</v>
      </c>
      <c r="O68" s="5">
        <v>2</v>
      </c>
      <c r="P68" s="5">
        <f>ROUND(Source!DP43,O68)</f>
        <v>4933.13</v>
      </c>
      <c r="Q68" s="5"/>
      <c r="R68" s="5"/>
      <c r="S68" s="5"/>
      <c r="T68" s="5"/>
      <c r="U68" s="5"/>
      <c r="V68" s="5"/>
      <c r="W68" s="5"/>
    </row>
    <row r="69" spans="1:206" x14ac:dyDescent="0.2">
      <c r="A69" s="5">
        <v>50</v>
      </c>
      <c r="B69" s="5">
        <v>0</v>
      </c>
      <c r="C69" s="5">
        <v>0</v>
      </c>
      <c r="D69" s="5">
        <v>1</v>
      </c>
      <c r="E69" s="5">
        <v>211</v>
      </c>
      <c r="F69" s="5">
        <f>ROUND(Source!Y43,O69)</f>
        <v>197.45</v>
      </c>
      <c r="G69" s="5" t="s">
        <v>111</v>
      </c>
      <c r="H69" s="5" t="s">
        <v>112</v>
      </c>
      <c r="I69" s="5"/>
      <c r="J69" s="5"/>
      <c r="K69" s="5">
        <v>211</v>
      </c>
      <c r="L69" s="5">
        <v>25</v>
      </c>
      <c r="M69" s="5">
        <v>3</v>
      </c>
      <c r="N69" s="5" t="s">
        <v>3</v>
      </c>
      <c r="O69" s="5">
        <v>2</v>
      </c>
      <c r="P69" s="5">
        <f>ROUND(Source!DQ43,O69)</f>
        <v>2890.62</v>
      </c>
      <c r="Q69" s="5"/>
      <c r="R69" s="5"/>
      <c r="S69" s="5"/>
      <c r="T69" s="5"/>
      <c r="U69" s="5"/>
      <c r="V69" s="5"/>
      <c r="W69" s="5"/>
    </row>
    <row r="70" spans="1:206" x14ac:dyDescent="0.2">
      <c r="A70" s="5">
        <v>50</v>
      </c>
      <c r="B70" s="5">
        <v>0</v>
      </c>
      <c r="C70" s="5">
        <v>0</v>
      </c>
      <c r="D70" s="5">
        <v>1</v>
      </c>
      <c r="E70" s="5">
        <v>224</v>
      </c>
      <c r="F70" s="5">
        <f>ROUND(Source!AR43,O70)</f>
        <v>15671.02</v>
      </c>
      <c r="G70" s="5" t="s">
        <v>113</v>
      </c>
      <c r="H70" s="5" t="s">
        <v>114</v>
      </c>
      <c r="I70" s="5"/>
      <c r="J70" s="5"/>
      <c r="K70" s="5">
        <v>224</v>
      </c>
      <c r="L70" s="5">
        <v>26</v>
      </c>
      <c r="M70" s="5">
        <v>3</v>
      </c>
      <c r="N70" s="5" t="s">
        <v>3</v>
      </c>
      <c r="O70" s="5">
        <v>2</v>
      </c>
      <c r="P70" s="5">
        <f>ROUND(Source!EJ43,O70)</f>
        <v>126719.24</v>
      </c>
      <c r="Q70" s="5"/>
      <c r="R70" s="5"/>
      <c r="S70" s="5"/>
      <c r="T70" s="5"/>
      <c r="U70" s="5"/>
      <c r="V70" s="5"/>
      <c r="W70" s="5"/>
    </row>
    <row r="72" spans="1:206" x14ac:dyDescent="0.2">
      <c r="A72" s="3">
        <v>51</v>
      </c>
      <c r="B72" s="3">
        <f>B12</f>
        <v>135</v>
      </c>
      <c r="C72" s="3">
        <f>A12</f>
        <v>1</v>
      </c>
      <c r="D72" s="3">
        <f>ROW(A12)</f>
        <v>12</v>
      </c>
      <c r="E72" s="3"/>
      <c r="F72" s="3" t="str">
        <f>IF(F12&lt;&gt;"",F12,"")</f>
        <v/>
      </c>
      <c r="G72" s="3" t="str">
        <f>IF(G12&lt;&gt;"",G12,"")</f>
        <v>Замена АВМ на ВА 5543</v>
      </c>
      <c r="H72" s="3">
        <v>0</v>
      </c>
      <c r="I72" s="3"/>
      <c r="J72" s="3"/>
      <c r="K72" s="3"/>
      <c r="L72" s="3"/>
      <c r="M72" s="3"/>
      <c r="N72" s="3"/>
      <c r="O72" s="3">
        <f t="shared" ref="O72:T72" si="57">ROUND(O43,2)</f>
        <v>15155.14</v>
      </c>
      <c r="P72" s="3">
        <f t="shared" si="57"/>
        <v>14663.09</v>
      </c>
      <c r="Q72" s="3">
        <f t="shared" si="57"/>
        <v>14.17</v>
      </c>
      <c r="R72" s="3">
        <f t="shared" si="57"/>
        <v>1.41</v>
      </c>
      <c r="S72" s="3">
        <f t="shared" si="57"/>
        <v>477.88</v>
      </c>
      <c r="T72" s="3">
        <f t="shared" si="57"/>
        <v>0</v>
      </c>
      <c r="U72" s="3">
        <f>U43</f>
        <v>39.636000000000003</v>
      </c>
      <c r="V72" s="3">
        <f>V43</f>
        <v>0.11199999999999999</v>
      </c>
      <c r="W72" s="3">
        <f>ROUND(W43,2)</f>
        <v>0</v>
      </c>
      <c r="X72" s="3">
        <f>ROUND(X43,2)</f>
        <v>318.43</v>
      </c>
      <c r="Y72" s="3">
        <f>ROUND(Y43,2)</f>
        <v>197.45</v>
      </c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>
        <f t="shared" ref="AO72:BC72" si="58">ROUND(AO43,2)</f>
        <v>0</v>
      </c>
      <c r="AP72" s="3">
        <f t="shared" si="58"/>
        <v>0</v>
      </c>
      <c r="AQ72" s="3">
        <f t="shared" si="58"/>
        <v>0</v>
      </c>
      <c r="AR72" s="3">
        <f t="shared" si="58"/>
        <v>15671.02</v>
      </c>
      <c r="AS72" s="3">
        <f t="shared" si="58"/>
        <v>14663.09</v>
      </c>
      <c r="AT72" s="3">
        <f t="shared" si="58"/>
        <v>72.39</v>
      </c>
      <c r="AU72" s="3">
        <f t="shared" si="58"/>
        <v>935.54</v>
      </c>
      <c r="AV72" s="3">
        <f t="shared" si="58"/>
        <v>14663.09</v>
      </c>
      <c r="AW72" s="3">
        <f t="shared" si="58"/>
        <v>14663.09</v>
      </c>
      <c r="AX72" s="3">
        <f t="shared" si="58"/>
        <v>0</v>
      </c>
      <c r="AY72" s="3">
        <f t="shared" si="58"/>
        <v>14663.09</v>
      </c>
      <c r="AZ72" s="3">
        <f t="shared" si="58"/>
        <v>0</v>
      </c>
      <c r="BA72" s="3">
        <f t="shared" si="58"/>
        <v>0</v>
      </c>
      <c r="BB72" s="3">
        <f t="shared" si="58"/>
        <v>0</v>
      </c>
      <c r="BC72" s="3">
        <f t="shared" si="58"/>
        <v>0</v>
      </c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4">
        <f t="shared" ref="DG72:DL72" si="59">ROUND(DG43,2)</f>
        <v>118895.49</v>
      </c>
      <c r="DH72" s="4">
        <f t="shared" si="59"/>
        <v>109973.17</v>
      </c>
      <c r="DI72" s="4">
        <f t="shared" si="59"/>
        <v>177.07</v>
      </c>
      <c r="DJ72" s="4">
        <f t="shared" si="59"/>
        <v>25.72</v>
      </c>
      <c r="DK72" s="4">
        <f t="shared" si="59"/>
        <v>8745.25</v>
      </c>
      <c r="DL72" s="4">
        <f t="shared" si="59"/>
        <v>0</v>
      </c>
      <c r="DM72" s="4">
        <f>DM43</f>
        <v>39.636000000000003</v>
      </c>
      <c r="DN72" s="4">
        <f>DN43</f>
        <v>0.11199999999999999</v>
      </c>
      <c r="DO72" s="4">
        <f>ROUND(DO43,2)</f>
        <v>0</v>
      </c>
      <c r="DP72" s="4">
        <f>ROUND(DP43,2)</f>
        <v>4933.13</v>
      </c>
      <c r="DQ72" s="4">
        <f>ROUND(DQ43,2)</f>
        <v>2890.62</v>
      </c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>
        <f t="shared" ref="EG72:EU72" si="60">ROUND(EG43,2)</f>
        <v>0</v>
      </c>
      <c r="EH72" s="4">
        <f t="shared" si="60"/>
        <v>0</v>
      </c>
      <c r="EI72" s="4">
        <f t="shared" si="60"/>
        <v>0</v>
      </c>
      <c r="EJ72" s="4">
        <f t="shared" si="60"/>
        <v>126719.24</v>
      </c>
      <c r="EK72" s="4">
        <f t="shared" si="60"/>
        <v>109973.17</v>
      </c>
      <c r="EL72" s="4">
        <f t="shared" si="60"/>
        <v>1128.99</v>
      </c>
      <c r="EM72" s="4">
        <f t="shared" si="60"/>
        <v>15617.08</v>
      </c>
      <c r="EN72" s="4">
        <f t="shared" si="60"/>
        <v>109973.17</v>
      </c>
      <c r="EO72" s="4">
        <f t="shared" si="60"/>
        <v>109973.17</v>
      </c>
      <c r="EP72" s="4">
        <f t="shared" si="60"/>
        <v>0</v>
      </c>
      <c r="EQ72" s="4">
        <f t="shared" si="60"/>
        <v>109973.17</v>
      </c>
      <c r="ER72" s="4">
        <f t="shared" si="60"/>
        <v>0</v>
      </c>
      <c r="ES72" s="4">
        <f t="shared" si="60"/>
        <v>0</v>
      </c>
      <c r="ET72" s="4">
        <f t="shared" si="60"/>
        <v>0</v>
      </c>
      <c r="EU72" s="4">
        <f t="shared" si="60"/>
        <v>0</v>
      </c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>
        <v>0</v>
      </c>
    </row>
    <row r="74" spans="1:206" x14ac:dyDescent="0.2">
      <c r="A74" s="5">
        <v>50</v>
      </c>
      <c r="B74" s="5">
        <v>0</v>
      </c>
      <c r="C74" s="5">
        <v>0</v>
      </c>
      <c r="D74" s="5">
        <v>1</v>
      </c>
      <c r="E74" s="5">
        <v>201</v>
      </c>
      <c r="F74" s="5">
        <f>ROUND(Source!O72,O74)</f>
        <v>15155.14</v>
      </c>
      <c r="G74" s="5" t="s">
        <v>63</v>
      </c>
      <c r="H74" s="5" t="s">
        <v>64</v>
      </c>
      <c r="I74" s="5"/>
      <c r="J74" s="5"/>
      <c r="K74" s="5">
        <v>201</v>
      </c>
      <c r="L74" s="5">
        <v>1</v>
      </c>
      <c r="M74" s="5">
        <v>3</v>
      </c>
      <c r="N74" s="5" t="s">
        <v>3</v>
      </c>
      <c r="O74" s="5">
        <v>2</v>
      </c>
      <c r="P74" s="5">
        <f>ROUND(Source!DG72,O74)</f>
        <v>118895.49</v>
      </c>
      <c r="Q74" s="5"/>
      <c r="R74" s="5"/>
      <c r="S74" s="5"/>
      <c r="T74" s="5"/>
      <c r="U74" s="5"/>
      <c r="V74" s="5"/>
      <c r="W74" s="5"/>
    </row>
    <row r="75" spans="1:206" x14ac:dyDescent="0.2">
      <c r="A75" s="5">
        <v>50</v>
      </c>
      <c r="B75" s="5">
        <v>0</v>
      </c>
      <c r="C75" s="5">
        <v>0</v>
      </c>
      <c r="D75" s="5">
        <v>1</v>
      </c>
      <c r="E75" s="5">
        <v>202</v>
      </c>
      <c r="F75" s="5">
        <f>ROUND(Source!P72,O75)</f>
        <v>14663.09</v>
      </c>
      <c r="G75" s="5" t="s">
        <v>65</v>
      </c>
      <c r="H75" s="5" t="s">
        <v>66</v>
      </c>
      <c r="I75" s="5"/>
      <c r="J75" s="5"/>
      <c r="K75" s="5">
        <v>202</v>
      </c>
      <c r="L75" s="5">
        <v>2</v>
      </c>
      <c r="M75" s="5">
        <v>3</v>
      </c>
      <c r="N75" s="5" t="s">
        <v>3</v>
      </c>
      <c r="O75" s="5">
        <v>2</v>
      </c>
      <c r="P75" s="5">
        <f>ROUND(Source!DH72,O75)</f>
        <v>109973.17</v>
      </c>
      <c r="Q75" s="5"/>
      <c r="R75" s="5"/>
      <c r="S75" s="5"/>
      <c r="T75" s="5"/>
      <c r="U75" s="5"/>
      <c r="V75" s="5"/>
      <c r="W75" s="5"/>
    </row>
    <row r="76" spans="1:206" x14ac:dyDescent="0.2">
      <c r="A76" s="5">
        <v>50</v>
      </c>
      <c r="B76" s="5">
        <v>0</v>
      </c>
      <c r="C76" s="5">
        <v>0</v>
      </c>
      <c r="D76" s="5">
        <v>1</v>
      </c>
      <c r="E76" s="5">
        <v>222</v>
      </c>
      <c r="F76" s="5">
        <f>ROUND(Source!AO72,O76)</f>
        <v>0</v>
      </c>
      <c r="G76" s="5" t="s">
        <v>67</v>
      </c>
      <c r="H76" s="5" t="s">
        <v>68</v>
      </c>
      <c r="I76" s="5"/>
      <c r="J76" s="5"/>
      <c r="K76" s="5">
        <v>222</v>
      </c>
      <c r="L76" s="5">
        <v>3</v>
      </c>
      <c r="M76" s="5">
        <v>3</v>
      </c>
      <c r="N76" s="5" t="s">
        <v>3</v>
      </c>
      <c r="O76" s="5">
        <v>2</v>
      </c>
      <c r="P76" s="5">
        <f>ROUND(Source!EG72,O76)</f>
        <v>0</v>
      </c>
      <c r="Q76" s="5"/>
      <c r="R76" s="5"/>
      <c r="S76" s="5"/>
      <c r="T76" s="5"/>
      <c r="U76" s="5"/>
      <c r="V76" s="5"/>
      <c r="W76" s="5"/>
    </row>
    <row r="77" spans="1:206" x14ac:dyDescent="0.2">
      <c r="A77" s="5">
        <v>50</v>
      </c>
      <c r="B77" s="5">
        <v>0</v>
      </c>
      <c r="C77" s="5">
        <v>0</v>
      </c>
      <c r="D77" s="5">
        <v>1</v>
      </c>
      <c r="E77" s="5">
        <v>225</v>
      </c>
      <c r="F77" s="5">
        <f>ROUND(Source!AV72,O77)</f>
        <v>14663.09</v>
      </c>
      <c r="G77" s="5" t="s">
        <v>69</v>
      </c>
      <c r="H77" s="5" t="s">
        <v>70</v>
      </c>
      <c r="I77" s="5"/>
      <c r="J77" s="5"/>
      <c r="K77" s="5">
        <v>225</v>
      </c>
      <c r="L77" s="5">
        <v>4</v>
      </c>
      <c r="M77" s="5">
        <v>3</v>
      </c>
      <c r="N77" s="5" t="s">
        <v>3</v>
      </c>
      <c r="O77" s="5">
        <v>2</v>
      </c>
      <c r="P77" s="5">
        <f>ROUND(Source!EN72,O77)</f>
        <v>109973.17</v>
      </c>
      <c r="Q77" s="5"/>
      <c r="R77" s="5"/>
      <c r="S77" s="5"/>
      <c r="T77" s="5"/>
      <c r="U77" s="5"/>
      <c r="V77" s="5"/>
      <c r="W77" s="5"/>
    </row>
    <row r="78" spans="1:206" x14ac:dyDescent="0.2">
      <c r="A78" s="5">
        <v>50</v>
      </c>
      <c r="B78" s="5">
        <v>0</v>
      </c>
      <c r="C78" s="5">
        <v>0</v>
      </c>
      <c r="D78" s="5">
        <v>1</v>
      </c>
      <c r="E78" s="5">
        <v>226</v>
      </c>
      <c r="F78" s="5">
        <f>ROUND(Source!AW72,O78)</f>
        <v>14663.09</v>
      </c>
      <c r="G78" s="5" t="s">
        <v>71</v>
      </c>
      <c r="H78" s="5" t="s">
        <v>72</v>
      </c>
      <c r="I78" s="5"/>
      <c r="J78" s="5"/>
      <c r="K78" s="5">
        <v>226</v>
      </c>
      <c r="L78" s="5">
        <v>5</v>
      </c>
      <c r="M78" s="5">
        <v>3</v>
      </c>
      <c r="N78" s="5" t="s">
        <v>3</v>
      </c>
      <c r="O78" s="5">
        <v>2</v>
      </c>
      <c r="P78" s="5">
        <f>ROUND(Source!EO72,O78)</f>
        <v>109973.17</v>
      </c>
      <c r="Q78" s="5"/>
      <c r="R78" s="5"/>
      <c r="S78" s="5"/>
      <c r="T78" s="5"/>
      <c r="U78" s="5"/>
      <c r="V78" s="5"/>
      <c r="W78" s="5"/>
    </row>
    <row r="79" spans="1:206" x14ac:dyDescent="0.2">
      <c r="A79" s="5">
        <v>50</v>
      </c>
      <c r="B79" s="5">
        <v>0</v>
      </c>
      <c r="C79" s="5">
        <v>0</v>
      </c>
      <c r="D79" s="5">
        <v>1</v>
      </c>
      <c r="E79" s="5">
        <v>227</v>
      </c>
      <c r="F79" s="5">
        <f>ROUND(Source!AX72,O79)</f>
        <v>0</v>
      </c>
      <c r="G79" s="5" t="s">
        <v>73</v>
      </c>
      <c r="H79" s="5" t="s">
        <v>74</v>
      </c>
      <c r="I79" s="5"/>
      <c r="J79" s="5"/>
      <c r="K79" s="5">
        <v>227</v>
      </c>
      <c r="L79" s="5">
        <v>6</v>
      </c>
      <c r="M79" s="5">
        <v>3</v>
      </c>
      <c r="N79" s="5" t="s">
        <v>3</v>
      </c>
      <c r="O79" s="5">
        <v>2</v>
      </c>
      <c r="P79" s="5">
        <f>ROUND(Source!EP72,O79)</f>
        <v>0</v>
      </c>
      <c r="Q79" s="5"/>
      <c r="R79" s="5"/>
      <c r="S79" s="5"/>
      <c r="T79" s="5"/>
      <c r="U79" s="5"/>
      <c r="V79" s="5"/>
      <c r="W79" s="5"/>
    </row>
    <row r="80" spans="1:206" x14ac:dyDescent="0.2">
      <c r="A80" s="5">
        <v>50</v>
      </c>
      <c r="B80" s="5">
        <v>0</v>
      </c>
      <c r="C80" s="5">
        <v>0</v>
      </c>
      <c r="D80" s="5">
        <v>1</v>
      </c>
      <c r="E80" s="5">
        <v>228</v>
      </c>
      <c r="F80" s="5">
        <f>ROUND(Source!AY72,O80)</f>
        <v>14663.09</v>
      </c>
      <c r="G80" s="5" t="s">
        <v>75</v>
      </c>
      <c r="H80" s="5" t="s">
        <v>76</v>
      </c>
      <c r="I80" s="5"/>
      <c r="J80" s="5"/>
      <c r="K80" s="5">
        <v>228</v>
      </c>
      <c r="L80" s="5">
        <v>7</v>
      </c>
      <c r="M80" s="5">
        <v>3</v>
      </c>
      <c r="N80" s="5" t="s">
        <v>3</v>
      </c>
      <c r="O80" s="5">
        <v>2</v>
      </c>
      <c r="P80" s="5">
        <f>ROUND(Source!EQ72,O80)</f>
        <v>109973.17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216</v>
      </c>
      <c r="F81" s="5">
        <f>ROUND(Source!AP72,O81)</f>
        <v>0</v>
      </c>
      <c r="G81" s="5" t="s">
        <v>77</v>
      </c>
      <c r="H81" s="5" t="s">
        <v>78</v>
      </c>
      <c r="I81" s="5"/>
      <c r="J81" s="5"/>
      <c r="K81" s="5">
        <v>216</v>
      </c>
      <c r="L81" s="5">
        <v>8</v>
      </c>
      <c r="M81" s="5">
        <v>3</v>
      </c>
      <c r="N81" s="5" t="s">
        <v>3</v>
      </c>
      <c r="O81" s="5">
        <v>2</v>
      </c>
      <c r="P81" s="5">
        <f>ROUND(Source!EH72,O81)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223</v>
      </c>
      <c r="F82" s="5">
        <f>ROUND(Source!AQ72,O82)</f>
        <v>0</v>
      </c>
      <c r="G82" s="5" t="s">
        <v>79</v>
      </c>
      <c r="H82" s="5" t="s">
        <v>80</v>
      </c>
      <c r="I82" s="5"/>
      <c r="J82" s="5"/>
      <c r="K82" s="5">
        <v>223</v>
      </c>
      <c r="L82" s="5">
        <v>9</v>
      </c>
      <c r="M82" s="5">
        <v>3</v>
      </c>
      <c r="N82" s="5" t="s">
        <v>3</v>
      </c>
      <c r="O82" s="5">
        <v>2</v>
      </c>
      <c r="P82" s="5">
        <f>ROUND(Source!EI72,O82)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229</v>
      </c>
      <c r="F83" s="5">
        <f>ROUND(Source!AZ72,O83)</f>
        <v>0</v>
      </c>
      <c r="G83" s="5" t="s">
        <v>81</v>
      </c>
      <c r="H83" s="5" t="s">
        <v>82</v>
      </c>
      <c r="I83" s="5"/>
      <c r="J83" s="5"/>
      <c r="K83" s="5">
        <v>229</v>
      </c>
      <c r="L83" s="5">
        <v>10</v>
      </c>
      <c r="M83" s="5">
        <v>3</v>
      </c>
      <c r="N83" s="5" t="s">
        <v>3</v>
      </c>
      <c r="O83" s="5">
        <v>2</v>
      </c>
      <c r="P83" s="5">
        <f>ROUND(Source!ER72,O83)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203</v>
      </c>
      <c r="F84" s="5">
        <f>ROUND(Source!Q72,O84)</f>
        <v>14.17</v>
      </c>
      <c r="G84" s="5" t="s">
        <v>83</v>
      </c>
      <c r="H84" s="5" t="s">
        <v>84</v>
      </c>
      <c r="I84" s="5"/>
      <c r="J84" s="5"/>
      <c r="K84" s="5">
        <v>203</v>
      </c>
      <c r="L84" s="5">
        <v>11</v>
      </c>
      <c r="M84" s="5">
        <v>3</v>
      </c>
      <c r="N84" s="5" t="s">
        <v>3</v>
      </c>
      <c r="O84" s="5">
        <v>2</v>
      </c>
      <c r="P84" s="5">
        <f>ROUND(Source!DI72,O84)</f>
        <v>177.07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231</v>
      </c>
      <c r="F85" s="5">
        <f>ROUND(Source!BB72,O85)</f>
        <v>0</v>
      </c>
      <c r="G85" s="5" t="s">
        <v>85</v>
      </c>
      <c r="H85" s="5" t="s">
        <v>86</v>
      </c>
      <c r="I85" s="5"/>
      <c r="J85" s="5"/>
      <c r="K85" s="5">
        <v>231</v>
      </c>
      <c r="L85" s="5">
        <v>12</v>
      </c>
      <c r="M85" s="5">
        <v>3</v>
      </c>
      <c r="N85" s="5" t="s">
        <v>3</v>
      </c>
      <c r="O85" s="5">
        <v>2</v>
      </c>
      <c r="P85" s="5">
        <f>ROUND(Source!ET72,O85)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204</v>
      </c>
      <c r="F86" s="5">
        <f>ROUND(Source!R72,O86)</f>
        <v>1.41</v>
      </c>
      <c r="G86" s="5" t="s">
        <v>87</v>
      </c>
      <c r="H86" s="5" t="s">
        <v>88</v>
      </c>
      <c r="I86" s="5"/>
      <c r="J86" s="5"/>
      <c r="K86" s="5">
        <v>204</v>
      </c>
      <c r="L86" s="5">
        <v>13</v>
      </c>
      <c r="M86" s="5">
        <v>3</v>
      </c>
      <c r="N86" s="5" t="s">
        <v>3</v>
      </c>
      <c r="O86" s="5">
        <v>2</v>
      </c>
      <c r="P86" s="5">
        <f>ROUND(Source!DJ72,O86)</f>
        <v>25.72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205</v>
      </c>
      <c r="F87" s="5">
        <f>ROUND(Source!S72,O87)</f>
        <v>477.88</v>
      </c>
      <c r="G87" s="5" t="s">
        <v>89</v>
      </c>
      <c r="H87" s="5" t="s">
        <v>90</v>
      </c>
      <c r="I87" s="5"/>
      <c r="J87" s="5"/>
      <c r="K87" s="5">
        <v>205</v>
      </c>
      <c r="L87" s="5">
        <v>14</v>
      </c>
      <c r="M87" s="5">
        <v>3</v>
      </c>
      <c r="N87" s="5" t="s">
        <v>3</v>
      </c>
      <c r="O87" s="5">
        <v>2</v>
      </c>
      <c r="P87" s="5">
        <f>ROUND(Source!DK72,O87)</f>
        <v>8745.25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232</v>
      </c>
      <c r="F88" s="5">
        <f>ROUND(Source!BC72,O88)</f>
        <v>0</v>
      </c>
      <c r="G88" s="5" t="s">
        <v>91</v>
      </c>
      <c r="H88" s="5" t="s">
        <v>92</v>
      </c>
      <c r="I88" s="5"/>
      <c r="J88" s="5"/>
      <c r="K88" s="5">
        <v>232</v>
      </c>
      <c r="L88" s="5">
        <v>15</v>
      </c>
      <c r="M88" s="5">
        <v>3</v>
      </c>
      <c r="N88" s="5" t="s">
        <v>3</v>
      </c>
      <c r="O88" s="5">
        <v>2</v>
      </c>
      <c r="P88" s="5">
        <f>ROUND(Source!EU72,O88)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214</v>
      </c>
      <c r="F89" s="5">
        <f>ROUND(Source!AS72,O89)</f>
        <v>14663.09</v>
      </c>
      <c r="G89" s="5" t="s">
        <v>93</v>
      </c>
      <c r="H89" s="5" t="s">
        <v>94</v>
      </c>
      <c r="I89" s="5"/>
      <c r="J89" s="5"/>
      <c r="K89" s="5">
        <v>214</v>
      </c>
      <c r="L89" s="5">
        <v>16</v>
      </c>
      <c r="M89" s="5">
        <v>3</v>
      </c>
      <c r="N89" s="5" t="s">
        <v>3</v>
      </c>
      <c r="O89" s="5">
        <v>2</v>
      </c>
      <c r="P89" s="5">
        <f>ROUND(Source!EK72,O89)</f>
        <v>109973.17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215</v>
      </c>
      <c r="F90" s="5">
        <f>ROUND(Source!AT72,O90)</f>
        <v>72.39</v>
      </c>
      <c r="G90" s="5" t="s">
        <v>95</v>
      </c>
      <c r="H90" s="5" t="s">
        <v>96</v>
      </c>
      <c r="I90" s="5"/>
      <c r="J90" s="5"/>
      <c r="K90" s="5">
        <v>215</v>
      </c>
      <c r="L90" s="5">
        <v>17</v>
      </c>
      <c r="M90" s="5">
        <v>3</v>
      </c>
      <c r="N90" s="5" t="s">
        <v>3</v>
      </c>
      <c r="O90" s="5">
        <v>2</v>
      </c>
      <c r="P90" s="5">
        <f>ROUND(Source!EL72,O90)</f>
        <v>1128.99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217</v>
      </c>
      <c r="F91" s="5">
        <f>ROUND(Source!AU72,O91)</f>
        <v>935.54</v>
      </c>
      <c r="G91" s="5" t="s">
        <v>97</v>
      </c>
      <c r="H91" s="5" t="s">
        <v>98</v>
      </c>
      <c r="I91" s="5"/>
      <c r="J91" s="5"/>
      <c r="K91" s="5">
        <v>217</v>
      </c>
      <c r="L91" s="5">
        <v>18</v>
      </c>
      <c r="M91" s="5">
        <v>3</v>
      </c>
      <c r="N91" s="5" t="s">
        <v>3</v>
      </c>
      <c r="O91" s="5">
        <v>2</v>
      </c>
      <c r="P91" s="5">
        <f>ROUND(Source!EM72,O91)</f>
        <v>15617.08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230</v>
      </c>
      <c r="F92" s="5">
        <f>ROUND(Source!BA72,O92)</f>
        <v>0</v>
      </c>
      <c r="G92" s="5" t="s">
        <v>99</v>
      </c>
      <c r="H92" s="5" t="s">
        <v>100</v>
      </c>
      <c r="I92" s="5"/>
      <c r="J92" s="5"/>
      <c r="K92" s="5">
        <v>230</v>
      </c>
      <c r="L92" s="5">
        <v>19</v>
      </c>
      <c r="M92" s="5">
        <v>3</v>
      </c>
      <c r="N92" s="5" t="s">
        <v>3</v>
      </c>
      <c r="O92" s="5">
        <v>2</v>
      </c>
      <c r="P92" s="5">
        <f>ROUND(Source!ES72,O92)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206</v>
      </c>
      <c r="F93" s="5">
        <f>ROUND(Source!T72,O93)</f>
        <v>0</v>
      </c>
      <c r="G93" s="5" t="s">
        <v>101</v>
      </c>
      <c r="H93" s="5" t="s">
        <v>102</v>
      </c>
      <c r="I93" s="5"/>
      <c r="J93" s="5"/>
      <c r="K93" s="5">
        <v>206</v>
      </c>
      <c r="L93" s="5">
        <v>20</v>
      </c>
      <c r="M93" s="5">
        <v>3</v>
      </c>
      <c r="N93" s="5" t="s">
        <v>3</v>
      </c>
      <c r="O93" s="5">
        <v>2</v>
      </c>
      <c r="P93" s="5">
        <f>ROUND(Source!DL72,O93)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207</v>
      </c>
      <c r="F94" s="5">
        <f>Source!U72</f>
        <v>39.636000000000003</v>
      </c>
      <c r="G94" s="5" t="s">
        <v>103</v>
      </c>
      <c r="H94" s="5" t="s">
        <v>104</v>
      </c>
      <c r="I94" s="5"/>
      <c r="J94" s="5"/>
      <c r="K94" s="5">
        <v>207</v>
      </c>
      <c r="L94" s="5">
        <v>21</v>
      </c>
      <c r="M94" s="5">
        <v>3</v>
      </c>
      <c r="N94" s="5" t="s">
        <v>3</v>
      </c>
      <c r="O94" s="5">
        <v>-1</v>
      </c>
      <c r="P94" s="5">
        <f>Source!DM72</f>
        <v>39.636000000000003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208</v>
      </c>
      <c r="F95" s="5">
        <f>Source!V72</f>
        <v>0.11199999999999999</v>
      </c>
      <c r="G95" s="5" t="s">
        <v>105</v>
      </c>
      <c r="H95" s="5" t="s">
        <v>106</v>
      </c>
      <c r="I95" s="5"/>
      <c r="J95" s="5"/>
      <c r="K95" s="5">
        <v>208</v>
      </c>
      <c r="L95" s="5">
        <v>22</v>
      </c>
      <c r="M95" s="5">
        <v>3</v>
      </c>
      <c r="N95" s="5" t="s">
        <v>3</v>
      </c>
      <c r="O95" s="5">
        <v>-1</v>
      </c>
      <c r="P95" s="5">
        <f>Source!DN72</f>
        <v>0.11199999999999999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209</v>
      </c>
      <c r="F96" s="5">
        <f>ROUND(Source!W72,O96)</f>
        <v>0</v>
      </c>
      <c r="G96" s="5" t="s">
        <v>107</v>
      </c>
      <c r="H96" s="5" t="s">
        <v>108</v>
      </c>
      <c r="I96" s="5"/>
      <c r="J96" s="5"/>
      <c r="K96" s="5">
        <v>209</v>
      </c>
      <c r="L96" s="5">
        <v>23</v>
      </c>
      <c r="M96" s="5">
        <v>3</v>
      </c>
      <c r="N96" s="5" t="s">
        <v>3</v>
      </c>
      <c r="O96" s="5">
        <v>2</v>
      </c>
      <c r="P96" s="5">
        <f>ROUND(Source!DO72,O96)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210</v>
      </c>
      <c r="F97" s="5">
        <f>ROUND(Source!X72,O97)</f>
        <v>318.43</v>
      </c>
      <c r="G97" s="5" t="s">
        <v>109</v>
      </c>
      <c r="H97" s="5" t="s">
        <v>110</v>
      </c>
      <c r="I97" s="5"/>
      <c r="J97" s="5"/>
      <c r="K97" s="5">
        <v>210</v>
      </c>
      <c r="L97" s="5">
        <v>24</v>
      </c>
      <c r="M97" s="5">
        <v>3</v>
      </c>
      <c r="N97" s="5" t="s">
        <v>3</v>
      </c>
      <c r="O97" s="5">
        <v>2</v>
      </c>
      <c r="P97" s="5">
        <f>ROUND(Source!DP72,O97)</f>
        <v>4933.13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211</v>
      </c>
      <c r="F98" s="5">
        <f>ROUND(Source!Y72,O98)</f>
        <v>197.45</v>
      </c>
      <c r="G98" s="5" t="s">
        <v>111</v>
      </c>
      <c r="H98" s="5" t="s">
        <v>112</v>
      </c>
      <c r="I98" s="5"/>
      <c r="J98" s="5"/>
      <c r="K98" s="5">
        <v>211</v>
      </c>
      <c r="L98" s="5">
        <v>25</v>
      </c>
      <c r="M98" s="5">
        <v>3</v>
      </c>
      <c r="N98" s="5" t="s">
        <v>3</v>
      </c>
      <c r="O98" s="5">
        <v>2</v>
      </c>
      <c r="P98" s="5">
        <f>ROUND(Source!DQ72,O98)</f>
        <v>2890.62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224</v>
      </c>
      <c r="F99" s="5">
        <f>ROUND(Source!AR72,O99)</f>
        <v>15671.02</v>
      </c>
      <c r="G99" s="5" t="s">
        <v>113</v>
      </c>
      <c r="H99" s="5" t="s">
        <v>114</v>
      </c>
      <c r="I99" s="5"/>
      <c r="J99" s="5"/>
      <c r="K99" s="5">
        <v>224</v>
      </c>
      <c r="L99" s="5">
        <v>26</v>
      </c>
      <c r="M99" s="5">
        <v>3</v>
      </c>
      <c r="N99" s="5" t="s">
        <v>3</v>
      </c>
      <c r="O99" s="5">
        <v>2</v>
      </c>
      <c r="P99" s="5">
        <f>ROUND(Source!EJ72,O99)</f>
        <v>126719.24</v>
      </c>
      <c r="Q99" s="5"/>
      <c r="R99" s="5"/>
      <c r="S99" s="5"/>
      <c r="T99" s="5"/>
      <c r="U99" s="5"/>
      <c r="V99" s="5"/>
      <c r="W99" s="5"/>
    </row>
    <row r="102" spans="1:23" x14ac:dyDescent="0.2">
      <c r="A102">
        <v>70</v>
      </c>
      <c r="B102">
        <v>1</v>
      </c>
      <c r="D102">
        <v>1</v>
      </c>
      <c r="E102" t="s">
        <v>115</v>
      </c>
      <c r="F102" t="s">
        <v>116</v>
      </c>
      <c r="G102">
        <v>1</v>
      </c>
      <c r="H102">
        <v>0</v>
      </c>
      <c r="I102" t="s">
        <v>117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1</v>
      </c>
    </row>
    <row r="103" spans="1:23" x14ac:dyDescent="0.2">
      <c r="A103">
        <v>70</v>
      </c>
      <c r="B103">
        <v>1</v>
      </c>
      <c r="D103">
        <v>2</v>
      </c>
      <c r="E103" t="s">
        <v>118</v>
      </c>
      <c r="F103" t="s">
        <v>119</v>
      </c>
      <c r="G103">
        <v>0</v>
      </c>
      <c r="H103">
        <v>0</v>
      </c>
      <c r="I103" t="s">
        <v>117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0</v>
      </c>
    </row>
    <row r="104" spans="1:23" x14ac:dyDescent="0.2">
      <c r="A104">
        <v>70</v>
      </c>
      <c r="B104">
        <v>1</v>
      </c>
      <c r="D104">
        <v>3</v>
      </c>
      <c r="E104" t="s">
        <v>120</v>
      </c>
      <c r="F104" t="s">
        <v>121</v>
      </c>
      <c r="G104">
        <v>0</v>
      </c>
      <c r="H104">
        <v>0</v>
      </c>
      <c r="I104" t="s">
        <v>117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0</v>
      </c>
    </row>
    <row r="105" spans="1:23" x14ac:dyDescent="0.2">
      <c r="A105">
        <v>70</v>
      </c>
      <c r="B105">
        <v>1</v>
      </c>
      <c r="D105">
        <v>4</v>
      </c>
      <c r="E105" t="s">
        <v>122</v>
      </c>
      <c r="F105" t="s">
        <v>123</v>
      </c>
      <c r="G105">
        <v>0</v>
      </c>
      <c r="H105">
        <v>0</v>
      </c>
      <c r="I105" t="s">
        <v>117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0</v>
      </c>
    </row>
    <row r="106" spans="1:23" x14ac:dyDescent="0.2">
      <c r="A106">
        <v>70</v>
      </c>
      <c r="B106">
        <v>1</v>
      </c>
      <c r="D106">
        <v>5</v>
      </c>
      <c r="E106" t="s">
        <v>124</v>
      </c>
      <c r="F106" t="s">
        <v>125</v>
      </c>
      <c r="G106">
        <v>0</v>
      </c>
      <c r="H106">
        <v>0</v>
      </c>
      <c r="I106" t="s">
        <v>117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0</v>
      </c>
    </row>
    <row r="107" spans="1:23" x14ac:dyDescent="0.2">
      <c r="A107">
        <v>70</v>
      </c>
      <c r="B107">
        <v>1</v>
      </c>
      <c r="D107">
        <v>6</v>
      </c>
      <c r="E107" t="s">
        <v>126</v>
      </c>
      <c r="F107" t="s">
        <v>127</v>
      </c>
      <c r="G107">
        <v>0</v>
      </c>
      <c r="H107">
        <v>0</v>
      </c>
      <c r="I107" t="s">
        <v>117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</v>
      </c>
    </row>
    <row r="108" spans="1:23" x14ac:dyDescent="0.2">
      <c r="A108">
        <v>70</v>
      </c>
      <c r="B108">
        <v>1</v>
      </c>
      <c r="D108">
        <v>7</v>
      </c>
      <c r="E108" t="s">
        <v>128</v>
      </c>
      <c r="F108" t="s">
        <v>129</v>
      </c>
      <c r="G108">
        <v>0</v>
      </c>
      <c r="H108">
        <v>0</v>
      </c>
      <c r="I108" t="s">
        <v>117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</v>
      </c>
    </row>
    <row r="109" spans="1:23" x14ac:dyDescent="0.2">
      <c r="A109">
        <v>70</v>
      </c>
      <c r="B109">
        <v>1</v>
      </c>
      <c r="D109">
        <v>8</v>
      </c>
      <c r="E109" t="s">
        <v>130</v>
      </c>
      <c r="F109" t="s">
        <v>131</v>
      </c>
      <c r="G109">
        <v>0</v>
      </c>
      <c r="H109">
        <v>0</v>
      </c>
      <c r="I109" t="s">
        <v>117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0</v>
      </c>
    </row>
    <row r="110" spans="1:23" x14ac:dyDescent="0.2">
      <c r="A110">
        <v>70</v>
      </c>
      <c r="B110">
        <v>1</v>
      </c>
      <c r="D110">
        <v>9</v>
      </c>
      <c r="E110" t="s">
        <v>132</v>
      </c>
      <c r="F110" t="s">
        <v>133</v>
      </c>
      <c r="G110">
        <v>0</v>
      </c>
      <c r="H110">
        <v>0</v>
      </c>
      <c r="I110" t="s">
        <v>117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0</v>
      </c>
    </row>
    <row r="111" spans="1:23" x14ac:dyDescent="0.2">
      <c r="A111">
        <v>70</v>
      </c>
      <c r="B111">
        <v>1</v>
      </c>
      <c r="D111">
        <v>1</v>
      </c>
      <c r="E111" t="s">
        <v>134</v>
      </c>
      <c r="F111" t="s">
        <v>135</v>
      </c>
      <c r="G111">
        <v>1</v>
      </c>
      <c r="H111">
        <v>1</v>
      </c>
      <c r="I111" t="s">
        <v>117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</row>
    <row r="112" spans="1:23" x14ac:dyDescent="0.2">
      <c r="A112">
        <v>70</v>
      </c>
      <c r="B112">
        <v>1</v>
      </c>
      <c r="D112">
        <v>2</v>
      </c>
      <c r="E112" t="s">
        <v>136</v>
      </c>
      <c r="F112" t="s">
        <v>137</v>
      </c>
      <c r="G112">
        <v>1</v>
      </c>
      <c r="H112">
        <v>1</v>
      </c>
      <c r="I112" t="s">
        <v>117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3</v>
      </c>
      <c r="E113" t="s">
        <v>138</v>
      </c>
      <c r="F113" t="s">
        <v>139</v>
      </c>
      <c r="G113">
        <v>1</v>
      </c>
      <c r="H113">
        <v>0</v>
      </c>
      <c r="I113" t="s">
        <v>117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1</v>
      </c>
    </row>
    <row r="114" spans="1:15" x14ac:dyDescent="0.2">
      <c r="A114">
        <v>70</v>
      </c>
      <c r="B114">
        <v>1</v>
      </c>
      <c r="D114">
        <v>4</v>
      </c>
      <c r="E114" t="s">
        <v>140</v>
      </c>
      <c r="F114" t="s">
        <v>141</v>
      </c>
      <c r="G114">
        <v>1</v>
      </c>
      <c r="H114">
        <v>0</v>
      </c>
      <c r="I114" t="s">
        <v>117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1</v>
      </c>
    </row>
    <row r="115" spans="1:15" x14ac:dyDescent="0.2">
      <c r="A115">
        <v>70</v>
      </c>
      <c r="B115">
        <v>1</v>
      </c>
      <c r="D115">
        <v>5</v>
      </c>
      <c r="E115" t="s">
        <v>142</v>
      </c>
      <c r="F115" t="s">
        <v>143</v>
      </c>
      <c r="G115">
        <v>1</v>
      </c>
      <c r="H115">
        <v>0</v>
      </c>
      <c r="I115" t="s">
        <v>117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0.85</v>
      </c>
    </row>
    <row r="116" spans="1:15" x14ac:dyDescent="0.2">
      <c r="A116">
        <v>70</v>
      </c>
      <c r="B116">
        <v>1</v>
      </c>
      <c r="D116">
        <v>6</v>
      </c>
      <c r="E116" t="s">
        <v>144</v>
      </c>
      <c r="F116" t="s">
        <v>145</v>
      </c>
      <c r="G116">
        <v>1</v>
      </c>
      <c r="H116">
        <v>0</v>
      </c>
      <c r="I116" t="s">
        <v>117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0.8</v>
      </c>
    </row>
    <row r="117" spans="1:15" x14ac:dyDescent="0.2">
      <c r="A117">
        <v>70</v>
      </c>
      <c r="B117">
        <v>1</v>
      </c>
      <c r="D117">
        <v>7</v>
      </c>
      <c r="E117" t="s">
        <v>146</v>
      </c>
      <c r="F117" t="s">
        <v>147</v>
      </c>
      <c r="G117">
        <v>1</v>
      </c>
      <c r="H117">
        <v>0</v>
      </c>
      <c r="I117" t="s">
        <v>117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</v>
      </c>
    </row>
    <row r="118" spans="1:15" x14ac:dyDescent="0.2">
      <c r="A118">
        <v>70</v>
      </c>
      <c r="B118">
        <v>1</v>
      </c>
      <c r="D118">
        <v>8</v>
      </c>
      <c r="E118" t="s">
        <v>148</v>
      </c>
      <c r="F118" t="s">
        <v>149</v>
      </c>
      <c r="G118">
        <v>1</v>
      </c>
      <c r="H118">
        <v>0.8</v>
      </c>
      <c r="I118" t="s">
        <v>117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9</v>
      </c>
      <c r="E119" t="s">
        <v>150</v>
      </c>
      <c r="F119" t="s">
        <v>151</v>
      </c>
      <c r="G119">
        <v>1</v>
      </c>
      <c r="H119">
        <v>0.85</v>
      </c>
      <c r="I119" t="s">
        <v>117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10</v>
      </c>
      <c r="E120" t="s">
        <v>152</v>
      </c>
      <c r="F120" t="s">
        <v>153</v>
      </c>
      <c r="G120">
        <v>1</v>
      </c>
      <c r="H120">
        <v>0</v>
      </c>
      <c r="I120" t="s">
        <v>117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11</v>
      </c>
      <c r="E121" t="s">
        <v>154</v>
      </c>
      <c r="F121" t="s">
        <v>155</v>
      </c>
      <c r="G121">
        <v>1</v>
      </c>
      <c r="H121">
        <v>0</v>
      </c>
      <c r="I121" t="s">
        <v>117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0.94</v>
      </c>
    </row>
    <row r="122" spans="1:15" x14ac:dyDescent="0.2">
      <c r="A122">
        <v>70</v>
      </c>
      <c r="B122">
        <v>1</v>
      </c>
      <c r="D122">
        <v>12</v>
      </c>
      <c r="E122" t="s">
        <v>156</v>
      </c>
      <c r="F122" t="s">
        <v>157</v>
      </c>
      <c r="G122">
        <v>1</v>
      </c>
      <c r="H122">
        <v>0</v>
      </c>
      <c r="I122" t="s">
        <v>117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0.9</v>
      </c>
    </row>
    <row r="123" spans="1:15" x14ac:dyDescent="0.2">
      <c r="A123">
        <v>70</v>
      </c>
      <c r="B123">
        <v>1</v>
      </c>
      <c r="D123">
        <v>13</v>
      </c>
      <c r="E123" t="s">
        <v>158</v>
      </c>
      <c r="F123" t="s">
        <v>159</v>
      </c>
      <c r="G123">
        <v>0.6</v>
      </c>
      <c r="H123">
        <v>0</v>
      </c>
      <c r="I123" t="s">
        <v>117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0.6</v>
      </c>
    </row>
    <row r="124" spans="1:15" x14ac:dyDescent="0.2">
      <c r="A124">
        <v>70</v>
      </c>
      <c r="B124">
        <v>1</v>
      </c>
      <c r="D124">
        <v>14</v>
      </c>
      <c r="E124" t="s">
        <v>160</v>
      </c>
      <c r="F124" t="s">
        <v>161</v>
      </c>
      <c r="G124">
        <v>1</v>
      </c>
      <c r="H124">
        <v>0</v>
      </c>
      <c r="I124" t="s">
        <v>117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15</v>
      </c>
      <c r="E125" t="s">
        <v>162</v>
      </c>
      <c r="F125" t="s">
        <v>163</v>
      </c>
      <c r="G125">
        <v>1.2</v>
      </c>
      <c r="H125">
        <v>0</v>
      </c>
      <c r="I125" t="s">
        <v>117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1.2</v>
      </c>
    </row>
    <row r="126" spans="1:15" x14ac:dyDescent="0.2">
      <c r="A126">
        <v>70</v>
      </c>
      <c r="B126">
        <v>1</v>
      </c>
      <c r="D126">
        <v>16</v>
      </c>
      <c r="E126" t="s">
        <v>164</v>
      </c>
      <c r="F126" t="s">
        <v>165</v>
      </c>
      <c r="G126">
        <v>1</v>
      </c>
      <c r="H126">
        <v>0</v>
      </c>
      <c r="I126" t="s">
        <v>117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15" x14ac:dyDescent="0.2">
      <c r="A127">
        <v>70</v>
      </c>
      <c r="B127">
        <v>1</v>
      </c>
      <c r="D127">
        <v>17</v>
      </c>
      <c r="E127" t="s">
        <v>166</v>
      </c>
      <c r="F127" t="s">
        <v>167</v>
      </c>
      <c r="G127">
        <v>1</v>
      </c>
      <c r="H127">
        <v>0</v>
      </c>
      <c r="I127" t="s">
        <v>117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18</v>
      </c>
      <c r="E128" t="s">
        <v>168</v>
      </c>
      <c r="F128" t="s">
        <v>169</v>
      </c>
      <c r="G128">
        <v>1</v>
      </c>
      <c r="H128">
        <v>0</v>
      </c>
      <c r="I128" t="s">
        <v>117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34" x14ac:dyDescent="0.2">
      <c r="A129">
        <v>70</v>
      </c>
      <c r="B129">
        <v>1</v>
      </c>
      <c r="D129">
        <v>19</v>
      </c>
      <c r="E129" t="s">
        <v>170</v>
      </c>
      <c r="F129" t="s">
        <v>167</v>
      </c>
      <c r="G129">
        <v>1</v>
      </c>
      <c r="H129">
        <v>0</v>
      </c>
      <c r="I129" t="s">
        <v>117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1</v>
      </c>
    </row>
    <row r="130" spans="1:34" x14ac:dyDescent="0.2">
      <c r="A130">
        <v>70</v>
      </c>
      <c r="B130">
        <v>1</v>
      </c>
      <c r="D130">
        <v>20</v>
      </c>
      <c r="E130" t="s">
        <v>171</v>
      </c>
      <c r="F130" t="s">
        <v>169</v>
      </c>
      <c r="G130">
        <v>1</v>
      </c>
      <c r="H130">
        <v>0</v>
      </c>
      <c r="I130" t="s">
        <v>117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34" x14ac:dyDescent="0.2">
      <c r="A131">
        <v>70</v>
      </c>
      <c r="B131">
        <v>1</v>
      </c>
      <c r="D131">
        <v>21</v>
      </c>
      <c r="E131" t="s">
        <v>172</v>
      </c>
      <c r="F131" t="s">
        <v>173</v>
      </c>
      <c r="G131">
        <v>0</v>
      </c>
      <c r="H131">
        <v>0</v>
      </c>
      <c r="I131" t="s">
        <v>117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</v>
      </c>
    </row>
    <row r="133" spans="1:34" x14ac:dyDescent="0.2">
      <c r="A133">
        <v>-1</v>
      </c>
    </row>
    <row r="135" spans="1:34" x14ac:dyDescent="0.2">
      <c r="A135" s="4">
        <v>75</v>
      </c>
      <c r="B135" s="4" t="s">
        <v>174</v>
      </c>
      <c r="C135" s="4">
        <v>2000</v>
      </c>
      <c r="D135" s="4">
        <v>0</v>
      </c>
      <c r="E135" s="4">
        <v>1</v>
      </c>
      <c r="F135" s="4">
        <v>0</v>
      </c>
      <c r="G135" s="4">
        <v>0</v>
      </c>
      <c r="H135" s="4">
        <v>1</v>
      </c>
      <c r="I135" s="4">
        <v>0</v>
      </c>
      <c r="J135" s="4">
        <v>4</v>
      </c>
      <c r="K135" s="4">
        <v>0</v>
      </c>
      <c r="L135" s="4">
        <v>0</v>
      </c>
      <c r="M135" s="4">
        <v>0</v>
      </c>
      <c r="N135" s="4">
        <v>34711911</v>
      </c>
      <c r="O135" s="4">
        <v>1</v>
      </c>
    </row>
    <row r="136" spans="1:34" x14ac:dyDescent="0.2">
      <c r="A136" s="4">
        <v>75</v>
      </c>
      <c r="B136" s="4" t="s">
        <v>175</v>
      </c>
      <c r="C136" s="4">
        <v>2018</v>
      </c>
      <c r="D136" s="4">
        <v>1</v>
      </c>
      <c r="E136" s="4">
        <v>0</v>
      </c>
      <c r="F136" s="4">
        <v>0</v>
      </c>
      <c r="G136" s="4">
        <v>0</v>
      </c>
      <c r="H136" s="4">
        <v>1</v>
      </c>
      <c r="I136" s="4">
        <v>0</v>
      </c>
      <c r="J136" s="4">
        <v>4</v>
      </c>
      <c r="K136" s="4">
        <v>0</v>
      </c>
      <c r="L136" s="4">
        <v>0</v>
      </c>
      <c r="M136" s="4">
        <v>1</v>
      </c>
      <c r="N136" s="4">
        <v>34711912</v>
      </c>
      <c r="O136" s="4">
        <v>2</v>
      </c>
    </row>
    <row r="137" spans="1:34" x14ac:dyDescent="0.2">
      <c r="A137" s="6">
        <v>3</v>
      </c>
      <c r="B137" s="6" t="s">
        <v>176</v>
      </c>
      <c r="C137" s="6">
        <v>12.5</v>
      </c>
      <c r="D137" s="6">
        <v>7.5</v>
      </c>
      <c r="E137" s="6">
        <v>12.5</v>
      </c>
      <c r="F137" s="6">
        <v>18.3</v>
      </c>
      <c r="G137" s="6">
        <v>18.3</v>
      </c>
      <c r="H137" s="6">
        <v>7.5</v>
      </c>
      <c r="I137" s="6">
        <v>18.3</v>
      </c>
      <c r="J137" s="6">
        <v>2</v>
      </c>
      <c r="K137" s="6">
        <v>18.3</v>
      </c>
      <c r="L137" s="6">
        <v>12.5</v>
      </c>
      <c r="M137" s="6">
        <v>12.5</v>
      </c>
      <c r="N137" s="6">
        <v>7.5</v>
      </c>
      <c r="O137" s="6">
        <v>7.5</v>
      </c>
      <c r="P137" s="6">
        <v>18.3</v>
      </c>
      <c r="Q137" s="6">
        <v>18.3</v>
      </c>
      <c r="R137" s="6">
        <v>12.5</v>
      </c>
      <c r="S137" s="6" t="s">
        <v>3</v>
      </c>
      <c r="T137" s="6" t="s">
        <v>3</v>
      </c>
      <c r="U137" s="6" t="s">
        <v>3</v>
      </c>
      <c r="V137" s="6" t="s">
        <v>3</v>
      </c>
      <c r="W137" s="6" t="s">
        <v>3</v>
      </c>
      <c r="X137" s="6" t="s">
        <v>3</v>
      </c>
      <c r="Y137" s="6" t="s">
        <v>3</v>
      </c>
      <c r="Z137" s="6" t="s">
        <v>3</v>
      </c>
      <c r="AA137" s="6" t="s">
        <v>3</v>
      </c>
      <c r="AB137" s="6" t="s">
        <v>3</v>
      </c>
      <c r="AC137" s="6" t="s">
        <v>3</v>
      </c>
      <c r="AD137" s="6" t="s">
        <v>3</v>
      </c>
      <c r="AE137" s="6" t="s">
        <v>3</v>
      </c>
      <c r="AF137" s="6" t="s">
        <v>3</v>
      </c>
      <c r="AG137" s="6" t="s">
        <v>3</v>
      </c>
      <c r="AH137" s="6" t="s">
        <v>3</v>
      </c>
    </row>
    <row r="141" spans="1:34" x14ac:dyDescent="0.2">
      <c r="A141">
        <v>65</v>
      </c>
      <c r="C141">
        <v>1</v>
      </c>
      <c r="D141">
        <v>0</v>
      </c>
      <c r="E14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177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34711911</v>
      </c>
      <c r="E14" s="1">
        <v>34711912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(Source!F60)/1000</f>
        <v>14.66309</v>
      </c>
      <c r="F16" s="8">
        <f>(Source!F61)/1000</f>
        <v>7.2389999999999996E-2</v>
      </c>
      <c r="G16" s="8">
        <f>(Source!F52)/1000</f>
        <v>0</v>
      </c>
      <c r="H16" s="8">
        <f>(Source!F62)/1000+(Source!F63)/1000</f>
        <v>0.93553999999999993</v>
      </c>
      <c r="I16" s="8">
        <f>E16+F16+G16+H16</f>
        <v>15.67102</v>
      </c>
      <c r="J16" s="8">
        <f>(Source!F58)/1000</f>
        <v>0.47787999999999997</v>
      </c>
      <c r="T16" s="9">
        <f>(Source!P60)/1000</f>
        <v>109.97317</v>
      </c>
      <c r="U16" s="9">
        <f>(Source!P61)/1000</f>
        <v>1.1289899999999999</v>
      </c>
      <c r="V16" s="9">
        <f>(Source!P52)/1000</f>
        <v>0</v>
      </c>
      <c r="W16" s="9">
        <f>(Source!P62)/1000+(Source!P63)/1000</f>
        <v>15.61708</v>
      </c>
      <c r="X16" s="9">
        <f>T16+U16+V16+W16</f>
        <v>126.71924</v>
      </c>
      <c r="Y16" s="9">
        <f>(Source!P58)/1000</f>
        <v>8.7452500000000004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15155.14</v>
      </c>
      <c r="AU16" s="8">
        <v>14663.09</v>
      </c>
      <c r="AV16" s="8">
        <v>0</v>
      </c>
      <c r="AW16" s="8">
        <v>0</v>
      </c>
      <c r="AX16" s="8">
        <v>0</v>
      </c>
      <c r="AY16" s="8">
        <v>14.17</v>
      </c>
      <c r="AZ16" s="8">
        <v>1.41</v>
      </c>
      <c r="BA16" s="8">
        <v>477.88</v>
      </c>
      <c r="BB16" s="8">
        <v>14663.09</v>
      </c>
      <c r="BC16" s="8">
        <v>72.39</v>
      </c>
      <c r="BD16" s="8">
        <v>935.54</v>
      </c>
      <c r="BE16" s="8">
        <v>0</v>
      </c>
      <c r="BF16" s="8">
        <v>39.636000000000003</v>
      </c>
      <c r="BG16" s="8">
        <v>0.112</v>
      </c>
      <c r="BH16" s="8">
        <v>0</v>
      </c>
      <c r="BI16" s="8">
        <v>318.43</v>
      </c>
      <c r="BJ16" s="8">
        <v>197.45</v>
      </c>
      <c r="BK16" s="8">
        <v>15671.02</v>
      </c>
      <c r="BR16" s="9">
        <v>118895.49</v>
      </c>
      <c r="BS16" s="9">
        <v>109973.17</v>
      </c>
      <c r="BT16" s="9">
        <v>0</v>
      </c>
      <c r="BU16" s="9">
        <v>0</v>
      </c>
      <c r="BV16" s="9">
        <v>0</v>
      </c>
      <c r="BW16" s="9">
        <v>177.07</v>
      </c>
      <c r="BX16" s="9">
        <v>25.72</v>
      </c>
      <c r="BY16" s="9">
        <v>8745.25</v>
      </c>
      <c r="BZ16" s="9">
        <v>109973.17</v>
      </c>
      <c r="CA16" s="9">
        <v>1128.99</v>
      </c>
      <c r="CB16" s="9">
        <v>15617.08</v>
      </c>
      <c r="CC16" s="9">
        <v>0</v>
      </c>
      <c r="CD16" s="9">
        <v>39.636000000000003</v>
      </c>
      <c r="CE16" s="9">
        <v>0.112</v>
      </c>
      <c r="CF16" s="9">
        <v>0</v>
      </c>
      <c r="CG16" s="9">
        <v>4933.13</v>
      </c>
      <c r="CH16" s="9">
        <v>2890.62</v>
      </c>
      <c r="CI16" s="9">
        <v>126719.24</v>
      </c>
    </row>
    <row r="18" spans="1:40" x14ac:dyDescent="0.2">
      <c r="A18">
        <v>51</v>
      </c>
      <c r="E18" s="10">
        <f>SUMIF(A16:A17,3,E16:E17)</f>
        <v>14.66309</v>
      </c>
      <c r="F18" s="10">
        <f>SUMIF(A16:A17,3,F16:F17)</f>
        <v>7.2389999999999996E-2</v>
      </c>
      <c r="G18" s="10">
        <f>SUMIF(A16:A17,3,G16:G17)</f>
        <v>0</v>
      </c>
      <c r="H18" s="10">
        <f>SUMIF(A16:A17,3,H16:H17)</f>
        <v>0.93553999999999993</v>
      </c>
      <c r="I18" s="10">
        <f>SUMIF(A16:A17,3,I16:I17)</f>
        <v>15.67102</v>
      </c>
      <c r="J18" s="10">
        <f>SUMIF(A16:A17,3,J16:J17)</f>
        <v>0.47787999999999997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109.97317</v>
      </c>
      <c r="U18" s="3">
        <f>SUMIF(A16:A17,3,U16:U17)</f>
        <v>1.1289899999999999</v>
      </c>
      <c r="V18" s="3">
        <f>SUMIF(A16:A17,3,V16:V17)</f>
        <v>0</v>
      </c>
      <c r="W18" s="3">
        <f>SUMIF(A16:A17,3,W16:W17)</f>
        <v>15.61708</v>
      </c>
      <c r="X18" s="3">
        <f>SUMIF(A16:A17,3,X16:X17)</f>
        <v>126.71924</v>
      </c>
      <c r="Y18" s="3">
        <f>SUMIF(A16:A17,3,Y16:Y17)</f>
        <v>8.7452500000000004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15155.14</v>
      </c>
      <c r="G20" s="5" t="s">
        <v>63</v>
      </c>
      <c r="H20" s="5" t="s">
        <v>64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118895.49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14663.09</v>
      </c>
      <c r="G21" s="5" t="s">
        <v>65</v>
      </c>
      <c r="H21" s="5" t="s">
        <v>66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109973.17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67</v>
      </c>
      <c r="H22" s="5" t="s">
        <v>68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14663.09</v>
      </c>
      <c r="G23" s="5" t="s">
        <v>69</v>
      </c>
      <c r="H23" s="5" t="s">
        <v>70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109973.17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14663.09</v>
      </c>
      <c r="G24" s="5" t="s">
        <v>71</v>
      </c>
      <c r="H24" s="5" t="s">
        <v>72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109973.17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73</v>
      </c>
      <c r="H25" s="5" t="s">
        <v>74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14663.09</v>
      </c>
      <c r="G26" s="5" t="s">
        <v>75</v>
      </c>
      <c r="H26" s="5" t="s">
        <v>76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109973.17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77</v>
      </c>
      <c r="H27" s="5" t="s">
        <v>78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79</v>
      </c>
      <c r="H28" s="5" t="s">
        <v>80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81</v>
      </c>
      <c r="H29" s="5" t="s">
        <v>82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14.17</v>
      </c>
      <c r="G30" s="5" t="s">
        <v>83</v>
      </c>
      <c r="H30" s="5" t="s">
        <v>84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177.07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85</v>
      </c>
      <c r="H31" s="5" t="s">
        <v>86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1.41</v>
      </c>
      <c r="G32" s="5" t="s">
        <v>87</v>
      </c>
      <c r="H32" s="5" t="s">
        <v>88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25.72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477.88</v>
      </c>
      <c r="G33" s="5" t="s">
        <v>89</v>
      </c>
      <c r="H33" s="5" t="s">
        <v>90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8745.25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91</v>
      </c>
      <c r="H34" s="5" t="s">
        <v>92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14663.09</v>
      </c>
      <c r="G35" s="5" t="s">
        <v>93</v>
      </c>
      <c r="H35" s="5" t="s">
        <v>94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109973.17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72.39</v>
      </c>
      <c r="G36" s="5" t="s">
        <v>95</v>
      </c>
      <c r="H36" s="5" t="s">
        <v>96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1128.99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935.54</v>
      </c>
      <c r="G37" s="5" t="s">
        <v>97</v>
      </c>
      <c r="H37" s="5" t="s">
        <v>98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15617.08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99</v>
      </c>
      <c r="H38" s="5" t="s">
        <v>100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101</v>
      </c>
      <c r="H39" s="5" t="s">
        <v>102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39.636000000000003</v>
      </c>
      <c r="G40" s="5" t="s">
        <v>103</v>
      </c>
      <c r="H40" s="5" t="s">
        <v>104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39.636000000000003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0.112</v>
      </c>
      <c r="G41" s="5" t="s">
        <v>105</v>
      </c>
      <c r="H41" s="5" t="s">
        <v>106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0.112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107</v>
      </c>
      <c r="H42" s="5" t="s">
        <v>108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318.43</v>
      </c>
      <c r="G43" s="5" t="s">
        <v>109</v>
      </c>
      <c r="H43" s="5" t="s">
        <v>110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4933.13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197.45</v>
      </c>
      <c r="G44" s="5" t="s">
        <v>111</v>
      </c>
      <c r="H44" s="5" t="s">
        <v>112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2890.62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15671.02</v>
      </c>
      <c r="G45" s="5" t="s">
        <v>113</v>
      </c>
      <c r="H45" s="5" t="s">
        <v>114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126719.24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174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34711911</v>
      </c>
      <c r="O50" s="4">
        <v>1</v>
      </c>
    </row>
    <row r="51" spans="1:34" x14ac:dyDescent="0.2">
      <c r="A51" s="4">
        <v>75</v>
      </c>
      <c r="B51" s="4" t="s">
        <v>175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34711912</v>
      </c>
      <c r="O51" s="4">
        <v>2</v>
      </c>
    </row>
    <row r="52" spans="1:34" x14ac:dyDescent="0.2">
      <c r="A52" s="6">
        <v>3</v>
      </c>
      <c r="B52" s="6" t="s">
        <v>176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34711911</v>
      </c>
      <c r="C1">
        <v>34712342</v>
      </c>
      <c r="D1">
        <v>32163577</v>
      </c>
      <c r="E1">
        <v>1</v>
      </c>
      <c r="F1">
        <v>1</v>
      </c>
      <c r="G1">
        <v>1</v>
      </c>
      <c r="H1">
        <v>1</v>
      </c>
      <c r="I1" t="s">
        <v>178</v>
      </c>
      <c r="J1" t="s">
        <v>3</v>
      </c>
      <c r="K1" t="s">
        <v>179</v>
      </c>
      <c r="L1">
        <v>1191</v>
      </c>
      <c r="N1">
        <v>1013</v>
      </c>
      <c r="O1" t="s">
        <v>180</v>
      </c>
      <c r="P1" t="s">
        <v>180</v>
      </c>
      <c r="Q1">
        <v>1</v>
      </c>
      <c r="W1">
        <v>0</v>
      </c>
      <c r="X1">
        <v>1197411217</v>
      </c>
      <c r="Y1">
        <v>2.5920000000000001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4.32</v>
      </c>
      <c r="AU1" t="s">
        <v>19</v>
      </c>
      <c r="AV1">
        <v>1</v>
      </c>
      <c r="AW1">
        <v>2</v>
      </c>
      <c r="AX1">
        <v>34712343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2.5920000000000001</v>
      </c>
      <c r="CY1">
        <f t="shared" ref="CY1:CY14" si="0">AD1</f>
        <v>9.6199999999999992</v>
      </c>
      <c r="CZ1">
        <f t="shared" ref="CZ1:CZ14" si="1">AH1</f>
        <v>9.6199999999999992</v>
      </c>
      <c r="DA1">
        <f t="shared" ref="DA1:DA14" si="2">AL1</f>
        <v>1</v>
      </c>
      <c r="DB1">
        <v>0</v>
      </c>
    </row>
    <row r="2" spans="1:106" x14ac:dyDescent="0.2">
      <c r="A2">
        <f>ROW(Source!A24)</f>
        <v>24</v>
      </c>
      <c r="B2">
        <v>34711911</v>
      </c>
      <c r="C2">
        <v>34712342</v>
      </c>
      <c r="D2">
        <v>32163326</v>
      </c>
      <c r="E2">
        <v>1</v>
      </c>
      <c r="F2">
        <v>1</v>
      </c>
      <c r="G2">
        <v>1</v>
      </c>
      <c r="H2">
        <v>1</v>
      </c>
      <c r="I2" t="s">
        <v>181</v>
      </c>
      <c r="J2" t="s">
        <v>3</v>
      </c>
      <c r="K2" t="s">
        <v>182</v>
      </c>
      <c r="L2">
        <v>1191</v>
      </c>
      <c r="N2">
        <v>1013</v>
      </c>
      <c r="O2" t="s">
        <v>180</v>
      </c>
      <c r="P2" t="s">
        <v>180</v>
      </c>
      <c r="Q2">
        <v>1</v>
      </c>
      <c r="W2">
        <v>0</v>
      </c>
      <c r="X2">
        <v>-1309109184</v>
      </c>
      <c r="Y2">
        <v>2.5920000000000001</v>
      </c>
      <c r="AA2">
        <v>0</v>
      </c>
      <c r="AB2">
        <v>0</v>
      </c>
      <c r="AC2">
        <v>0</v>
      </c>
      <c r="AD2">
        <v>9.17</v>
      </c>
      <c r="AE2">
        <v>0</v>
      </c>
      <c r="AF2">
        <v>0</v>
      </c>
      <c r="AG2">
        <v>0</v>
      </c>
      <c r="AH2">
        <v>9.17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4.32</v>
      </c>
      <c r="AU2" t="s">
        <v>19</v>
      </c>
      <c r="AV2">
        <v>1</v>
      </c>
      <c r="AW2">
        <v>2</v>
      </c>
      <c r="AX2">
        <v>34712344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2.5920000000000001</v>
      </c>
      <c r="CY2">
        <f t="shared" si="0"/>
        <v>9.17</v>
      </c>
      <c r="CZ2">
        <f t="shared" si="1"/>
        <v>9.17</v>
      </c>
      <c r="DA2">
        <f t="shared" si="2"/>
        <v>1</v>
      </c>
      <c r="DB2">
        <v>0</v>
      </c>
    </row>
    <row r="3" spans="1:106" x14ac:dyDescent="0.2">
      <c r="A3">
        <f>ROW(Source!A24)</f>
        <v>24</v>
      </c>
      <c r="B3">
        <v>34711911</v>
      </c>
      <c r="C3">
        <v>34712342</v>
      </c>
      <c r="D3">
        <v>32163380</v>
      </c>
      <c r="E3">
        <v>1</v>
      </c>
      <c r="F3">
        <v>1</v>
      </c>
      <c r="G3">
        <v>1</v>
      </c>
      <c r="H3">
        <v>1</v>
      </c>
      <c r="I3" t="s">
        <v>183</v>
      </c>
      <c r="J3" t="s">
        <v>3</v>
      </c>
      <c r="K3" t="s">
        <v>184</v>
      </c>
      <c r="L3">
        <v>1191</v>
      </c>
      <c r="N3">
        <v>1013</v>
      </c>
      <c r="O3" t="s">
        <v>180</v>
      </c>
      <c r="P3" t="s">
        <v>180</v>
      </c>
      <c r="Q3">
        <v>1</v>
      </c>
      <c r="W3">
        <v>0</v>
      </c>
      <c r="X3">
        <v>1818203118</v>
      </c>
      <c r="Y3">
        <v>7.7759999999999998</v>
      </c>
      <c r="AA3">
        <v>0</v>
      </c>
      <c r="AB3">
        <v>0</v>
      </c>
      <c r="AC3">
        <v>0</v>
      </c>
      <c r="AD3">
        <v>14.09</v>
      </c>
      <c r="AE3">
        <v>0</v>
      </c>
      <c r="AF3">
        <v>0</v>
      </c>
      <c r="AG3">
        <v>0</v>
      </c>
      <c r="AH3">
        <v>14.09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12.96</v>
      </c>
      <c r="AU3" t="s">
        <v>19</v>
      </c>
      <c r="AV3">
        <v>1</v>
      </c>
      <c r="AW3">
        <v>2</v>
      </c>
      <c r="AX3">
        <v>34712345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7.7759999999999998</v>
      </c>
      <c r="CY3">
        <f t="shared" si="0"/>
        <v>14.09</v>
      </c>
      <c r="CZ3">
        <f t="shared" si="1"/>
        <v>14.09</v>
      </c>
      <c r="DA3">
        <f t="shared" si="2"/>
        <v>1</v>
      </c>
      <c r="DB3">
        <v>0</v>
      </c>
    </row>
    <row r="4" spans="1:106" x14ac:dyDescent="0.2">
      <c r="A4">
        <f>ROW(Source!A25)</f>
        <v>25</v>
      </c>
      <c r="B4">
        <v>34711912</v>
      </c>
      <c r="C4">
        <v>34712342</v>
      </c>
      <c r="D4">
        <v>32163577</v>
      </c>
      <c r="E4">
        <v>1</v>
      </c>
      <c r="F4">
        <v>1</v>
      </c>
      <c r="G4">
        <v>1</v>
      </c>
      <c r="H4">
        <v>1</v>
      </c>
      <c r="I4" t="s">
        <v>178</v>
      </c>
      <c r="J4" t="s">
        <v>3</v>
      </c>
      <c r="K4" t="s">
        <v>179</v>
      </c>
      <c r="L4">
        <v>1191</v>
      </c>
      <c r="N4">
        <v>1013</v>
      </c>
      <c r="O4" t="s">
        <v>180</v>
      </c>
      <c r="P4" t="s">
        <v>180</v>
      </c>
      <c r="Q4">
        <v>1</v>
      </c>
      <c r="W4">
        <v>0</v>
      </c>
      <c r="X4">
        <v>1197411217</v>
      </c>
      <c r="Y4">
        <v>2.5920000000000001</v>
      </c>
      <c r="AA4">
        <v>0</v>
      </c>
      <c r="AB4">
        <v>0</v>
      </c>
      <c r="AC4">
        <v>0</v>
      </c>
      <c r="AD4">
        <v>176.05</v>
      </c>
      <c r="AE4">
        <v>0</v>
      </c>
      <c r="AF4">
        <v>0</v>
      </c>
      <c r="AG4">
        <v>0</v>
      </c>
      <c r="AH4">
        <v>9.6199999999999992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4.32</v>
      </c>
      <c r="AU4" t="s">
        <v>19</v>
      </c>
      <c r="AV4">
        <v>1</v>
      </c>
      <c r="AW4">
        <v>2</v>
      </c>
      <c r="AX4">
        <v>34712343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2.5920000000000001</v>
      </c>
      <c r="CY4">
        <f t="shared" si="0"/>
        <v>176.05</v>
      </c>
      <c r="CZ4">
        <f t="shared" si="1"/>
        <v>9.6199999999999992</v>
      </c>
      <c r="DA4">
        <f t="shared" si="2"/>
        <v>18.3</v>
      </c>
      <c r="DB4">
        <v>0</v>
      </c>
    </row>
    <row r="5" spans="1:106" x14ac:dyDescent="0.2">
      <c r="A5">
        <f>ROW(Source!A25)</f>
        <v>25</v>
      </c>
      <c r="B5">
        <v>34711912</v>
      </c>
      <c r="C5">
        <v>34712342</v>
      </c>
      <c r="D5">
        <v>32163326</v>
      </c>
      <c r="E5">
        <v>1</v>
      </c>
      <c r="F5">
        <v>1</v>
      </c>
      <c r="G5">
        <v>1</v>
      </c>
      <c r="H5">
        <v>1</v>
      </c>
      <c r="I5" t="s">
        <v>181</v>
      </c>
      <c r="J5" t="s">
        <v>3</v>
      </c>
      <c r="K5" t="s">
        <v>182</v>
      </c>
      <c r="L5">
        <v>1191</v>
      </c>
      <c r="N5">
        <v>1013</v>
      </c>
      <c r="O5" t="s">
        <v>180</v>
      </c>
      <c r="P5" t="s">
        <v>180</v>
      </c>
      <c r="Q5">
        <v>1</v>
      </c>
      <c r="W5">
        <v>0</v>
      </c>
      <c r="X5">
        <v>-1309109184</v>
      </c>
      <c r="Y5">
        <v>2.5920000000000001</v>
      </c>
      <c r="AA5">
        <v>0</v>
      </c>
      <c r="AB5">
        <v>0</v>
      </c>
      <c r="AC5">
        <v>0</v>
      </c>
      <c r="AD5">
        <v>167.81</v>
      </c>
      <c r="AE5">
        <v>0</v>
      </c>
      <c r="AF5">
        <v>0</v>
      </c>
      <c r="AG5">
        <v>0</v>
      </c>
      <c r="AH5">
        <v>9.17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4.32</v>
      </c>
      <c r="AU5" t="s">
        <v>19</v>
      </c>
      <c r="AV5">
        <v>1</v>
      </c>
      <c r="AW5">
        <v>2</v>
      </c>
      <c r="AX5">
        <v>34712344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2.5920000000000001</v>
      </c>
      <c r="CY5">
        <f t="shared" si="0"/>
        <v>167.81</v>
      </c>
      <c r="CZ5">
        <f t="shared" si="1"/>
        <v>9.17</v>
      </c>
      <c r="DA5">
        <f t="shared" si="2"/>
        <v>18.3</v>
      </c>
      <c r="DB5">
        <v>0</v>
      </c>
    </row>
    <row r="6" spans="1:106" x14ac:dyDescent="0.2">
      <c r="A6">
        <f>ROW(Source!A25)</f>
        <v>25</v>
      </c>
      <c r="B6">
        <v>34711912</v>
      </c>
      <c r="C6">
        <v>34712342</v>
      </c>
      <c r="D6">
        <v>32163380</v>
      </c>
      <c r="E6">
        <v>1</v>
      </c>
      <c r="F6">
        <v>1</v>
      </c>
      <c r="G6">
        <v>1</v>
      </c>
      <c r="H6">
        <v>1</v>
      </c>
      <c r="I6" t="s">
        <v>183</v>
      </c>
      <c r="J6" t="s">
        <v>3</v>
      </c>
      <c r="K6" t="s">
        <v>184</v>
      </c>
      <c r="L6">
        <v>1191</v>
      </c>
      <c r="N6">
        <v>1013</v>
      </c>
      <c r="O6" t="s">
        <v>180</v>
      </c>
      <c r="P6" t="s">
        <v>180</v>
      </c>
      <c r="Q6">
        <v>1</v>
      </c>
      <c r="W6">
        <v>0</v>
      </c>
      <c r="X6">
        <v>1818203118</v>
      </c>
      <c r="Y6">
        <v>7.7759999999999998</v>
      </c>
      <c r="AA6">
        <v>0</v>
      </c>
      <c r="AB6">
        <v>0</v>
      </c>
      <c r="AC6">
        <v>0</v>
      </c>
      <c r="AD6">
        <v>257.85000000000002</v>
      </c>
      <c r="AE6">
        <v>0</v>
      </c>
      <c r="AF6">
        <v>0</v>
      </c>
      <c r="AG6">
        <v>0</v>
      </c>
      <c r="AH6">
        <v>14.09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12.96</v>
      </c>
      <c r="AU6" t="s">
        <v>19</v>
      </c>
      <c r="AV6">
        <v>1</v>
      </c>
      <c r="AW6">
        <v>2</v>
      </c>
      <c r="AX6">
        <v>34712345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7.7759999999999998</v>
      </c>
      <c r="CY6">
        <f t="shared" si="0"/>
        <v>257.85000000000002</v>
      </c>
      <c r="CZ6">
        <f t="shared" si="1"/>
        <v>14.09</v>
      </c>
      <c r="DA6">
        <f t="shared" si="2"/>
        <v>18.3</v>
      </c>
      <c r="DB6">
        <v>0</v>
      </c>
    </row>
    <row r="7" spans="1:106" x14ac:dyDescent="0.2">
      <c r="A7">
        <f>ROW(Source!A26)</f>
        <v>26</v>
      </c>
      <c r="B7">
        <v>34711911</v>
      </c>
      <c r="C7">
        <v>34712172</v>
      </c>
      <c r="D7">
        <v>32163577</v>
      </c>
      <c r="E7">
        <v>1</v>
      </c>
      <c r="F7">
        <v>1</v>
      </c>
      <c r="G7">
        <v>1</v>
      </c>
      <c r="H7">
        <v>1</v>
      </c>
      <c r="I7" t="s">
        <v>178</v>
      </c>
      <c r="J7" t="s">
        <v>3</v>
      </c>
      <c r="K7" t="s">
        <v>179</v>
      </c>
      <c r="L7">
        <v>1191</v>
      </c>
      <c r="N7">
        <v>1013</v>
      </c>
      <c r="O7" t="s">
        <v>180</v>
      </c>
      <c r="P7" t="s">
        <v>180</v>
      </c>
      <c r="Q7">
        <v>1</v>
      </c>
      <c r="W7">
        <v>0</v>
      </c>
      <c r="X7">
        <v>1197411217</v>
      </c>
      <c r="Y7">
        <v>4.32</v>
      </c>
      <c r="AA7">
        <v>0</v>
      </c>
      <c r="AB7">
        <v>0</v>
      </c>
      <c r="AC7">
        <v>0</v>
      </c>
      <c r="AD7">
        <v>9.6199999999999992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4.32</v>
      </c>
      <c r="AU7" t="s">
        <v>3</v>
      </c>
      <c r="AV7">
        <v>1</v>
      </c>
      <c r="AW7">
        <v>2</v>
      </c>
      <c r="AX7">
        <v>34712176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4.32</v>
      </c>
      <c r="CY7">
        <f t="shared" si="0"/>
        <v>9.6199999999999992</v>
      </c>
      <c r="CZ7">
        <f t="shared" si="1"/>
        <v>9.6199999999999992</v>
      </c>
      <c r="DA7">
        <f t="shared" si="2"/>
        <v>1</v>
      </c>
      <c r="DB7">
        <v>0</v>
      </c>
    </row>
    <row r="8" spans="1:106" x14ac:dyDescent="0.2">
      <c r="A8">
        <f>ROW(Source!A26)</f>
        <v>26</v>
      </c>
      <c r="B8">
        <v>34711911</v>
      </c>
      <c r="C8">
        <v>34712172</v>
      </c>
      <c r="D8">
        <v>32163326</v>
      </c>
      <c r="E8">
        <v>1</v>
      </c>
      <c r="F8">
        <v>1</v>
      </c>
      <c r="G8">
        <v>1</v>
      </c>
      <c r="H8">
        <v>1</v>
      </c>
      <c r="I8" t="s">
        <v>181</v>
      </c>
      <c r="J8" t="s">
        <v>3</v>
      </c>
      <c r="K8" t="s">
        <v>182</v>
      </c>
      <c r="L8">
        <v>1191</v>
      </c>
      <c r="N8">
        <v>1013</v>
      </c>
      <c r="O8" t="s">
        <v>180</v>
      </c>
      <c r="P8" t="s">
        <v>180</v>
      </c>
      <c r="Q8">
        <v>1</v>
      </c>
      <c r="W8">
        <v>0</v>
      </c>
      <c r="X8">
        <v>-1309109184</v>
      </c>
      <c r="Y8">
        <v>4.32</v>
      </c>
      <c r="AA8">
        <v>0</v>
      </c>
      <c r="AB8">
        <v>0</v>
      </c>
      <c r="AC8">
        <v>0</v>
      </c>
      <c r="AD8">
        <v>9.17</v>
      </c>
      <c r="AE8">
        <v>0</v>
      </c>
      <c r="AF8">
        <v>0</v>
      </c>
      <c r="AG8">
        <v>0</v>
      </c>
      <c r="AH8">
        <v>9.17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4.32</v>
      </c>
      <c r="AU8" t="s">
        <v>3</v>
      </c>
      <c r="AV8">
        <v>1</v>
      </c>
      <c r="AW8">
        <v>2</v>
      </c>
      <c r="AX8">
        <v>34712177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4.32</v>
      </c>
      <c r="CY8">
        <f t="shared" si="0"/>
        <v>9.17</v>
      </c>
      <c r="CZ8">
        <f t="shared" si="1"/>
        <v>9.17</v>
      </c>
      <c r="DA8">
        <f t="shared" si="2"/>
        <v>1</v>
      </c>
      <c r="DB8">
        <v>0</v>
      </c>
    </row>
    <row r="9" spans="1:106" x14ac:dyDescent="0.2">
      <c r="A9">
        <f>ROW(Source!A26)</f>
        <v>26</v>
      </c>
      <c r="B9">
        <v>34711911</v>
      </c>
      <c r="C9">
        <v>34712172</v>
      </c>
      <c r="D9">
        <v>32163380</v>
      </c>
      <c r="E9">
        <v>1</v>
      </c>
      <c r="F9">
        <v>1</v>
      </c>
      <c r="G9">
        <v>1</v>
      </c>
      <c r="H9">
        <v>1</v>
      </c>
      <c r="I9" t="s">
        <v>183</v>
      </c>
      <c r="J9" t="s">
        <v>3</v>
      </c>
      <c r="K9" t="s">
        <v>184</v>
      </c>
      <c r="L9">
        <v>1191</v>
      </c>
      <c r="N9">
        <v>1013</v>
      </c>
      <c r="O9" t="s">
        <v>180</v>
      </c>
      <c r="P9" t="s">
        <v>180</v>
      </c>
      <c r="Q9">
        <v>1</v>
      </c>
      <c r="W9">
        <v>0</v>
      </c>
      <c r="X9">
        <v>1818203118</v>
      </c>
      <c r="Y9">
        <v>12.96</v>
      </c>
      <c r="AA9">
        <v>0</v>
      </c>
      <c r="AB9">
        <v>0</v>
      </c>
      <c r="AC9">
        <v>0</v>
      </c>
      <c r="AD9">
        <v>14.09</v>
      </c>
      <c r="AE9">
        <v>0</v>
      </c>
      <c r="AF9">
        <v>0</v>
      </c>
      <c r="AG9">
        <v>0</v>
      </c>
      <c r="AH9">
        <v>14.09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12.96</v>
      </c>
      <c r="AU9" t="s">
        <v>3</v>
      </c>
      <c r="AV9">
        <v>1</v>
      </c>
      <c r="AW9">
        <v>2</v>
      </c>
      <c r="AX9">
        <v>34712178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12.96</v>
      </c>
      <c r="CY9">
        <f t="shared" si="0"/>
        <v>14.09</v>
      </c>
      <c r="CZ9">
        <f t="shared" si="1"/>
        <v>14.09</v>
      </c>
      <c r="DA9">
        <f t="shared" si="2"/>
        <v>1</v>
      </c>
      <c r="DB9">
        <v>0</v>
      </c>
    </row>
    <row r="10" spans="1:106" x14ac:dyDescent="0.2">
      <c r="A10">
        <f>ROW(Source!A27)</f>
        <v>27</v>
      </c>
      <c r="B10">
        <v>34711912</v>
      </c>
      <c r="C10">
        <v>34712172</v>
      </c>
      <c r="D10">
        <v>32163577</v>
      </c>
      <c r="E10">
        <v>1</v>
      </c>
      <c r="F10">
        <v>1</v>
      </c>
      <c r="G10">
        <v>1</v>
      </c>
      <c r="H10">
        <v>1</v>
      </c>
      <c r="I10" t="s">
        <v>178</v>
      </c>
      <c r="J10" t="s">
        <v>3</v>
      </c>
      <c r="K10" t="s">
        <v>179</v>
      </c>
      <c r="L10">
        <v>1191</v>
      </c>
      <c r="N10">
        <v>1013</v>
      </c>
      <c r="O10" t="s">
        <v>180</v>
      </c>
      <c r="P10" t="s">
        <v>180</v>
      </c>
      <c r="Q10">
        <v>1</v>
      </c>
      <c r="W10">
        <v>0</v>
      </c>
      <c r="X10">
        <v>1197411217</v>
      </c>
      <c r="Y10">
        <v>4.32</v>
      </c>
      <c r="AA10">
        <v>0</v>
      </c>
      <c r="AB10">
        <v>0</v>
      </c>
      <c r="AC10">
        <v>0</v>
      </c>
      <c r="AD10">
        <v>176.05</v>
      </c>
      <c r="AE10">
        <v>0</v>
      </c>
      <c r="AF10">
        <v>0</v>
      </c>
      <c r="AG10">
        <v>0</v>
      </c>
      <c r="AH10">
        <v>9.6199999999999992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4.32</v>
      </c>
      <c r="AU10" t="s">
        <v>3</v>
      </c>
      <c r="AV10">
        <v>1</v>
      </c>
      <c r="AW10">
        <v>2</v>
      </c>
      <c r="AX10">
        <v>34712176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4.32</v>
      </c>
      <c r="CY10">
        <f t="shared" si="0"/>
        <v>176.05</v>
      </c>
      <c r="CZ10">
        <f t="shared" si="1"/>
        <v>9.6199999999999992</v>
      </c>
      <c r="DA10">
        <f t="shared" si="2"/>
        <v>18.3</v>
      </c>
      <c r="DB10">
        <v>0</v>
      </c>
    </row>
    <row r="11" spans="1:106" x14ac:dyDescent="0.2">
      <c r="A11">
        <f>ROW(Source!A27)</f>
        <v>27</v>
      </c>
      <c r="B11">
        <v>34711912</v>
      </c>
      <c r="C11">
        <v>34712172</v>
      </c>
      <c r="D11">
        <v>32163326</v>
      </c>
      <c r="E11">
        <v>1</v>
      </c>
      <c r="F11">
        <v>1</v>
      </c>
      <c r="G11">
        <v>1</v>
      </c>
      <c r="H11">
        <v>1</v>
      </c>
      <c r="I11" t="s">
        <v>181</v>
      </c>
      <c r="J11" t="s">
        <v>3</v>
      </c>
      <c r="K11" t="s">
        <v>182</v>
      </c>
      <c r="L11">
        <v>1191</v>
      </c>
      <c r="N11">
        <v>1013</v>
      </c>
      <c r="O11" t="s">
        <v>180</v>
      </c>
      <c r="P11" t="s">
        <v>180</v>
      </c>
      <c r="Q11">
        <v>1</v>
      </c>
      <c r="W11">
        <v>0</v>
      </c>
      <c r="X11">
        <v>-1309109184</v>
      </c>
      <c r="Y11">
        <v>4.32</v>
      </c>
      <c r="AA11">
        <v>0</v>
      </c>
      <c r="AB11">
        <v>0</v>
      </c>
      <c r="AC11">
        <v>0</v>
      </c>
      <c r="AD11">
        <v>167.81</v>
      </c>
      <c r="AE11">
        <v>0</v>
      </c>
      <c r="AF11">
        <v>0</v>
      </c>
      <c r="AG11">
        <v>0</v>
      </c>
      <c r="AH11">
        <v>9.17</v>
      </c>
      <c r="AI11">
        <v>1</v>
      </c>
      <c r="AJ11">
        <v>1</v>
      </c>
      <c r="AK11">
        <v>1</v>
      </c>
      <c r="AL11">
        <v>18.3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4.32</v>
      </c>
      <c r="AU11" t="s">
        <v>3</v>
      </c>
      <c r="AV11">
        <v>1</v>
      </c>
      <c r="AW11">
        <v>2</v>
      </c>
      <c r="AX11">
        <v>34712177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Y11*Source!I27</f>
        <v>4.32</v>
      </c>
      <c r="CY11">
        <f t="shared" si="0"/>
        <v>167.81</v>
      </c>
      <c r="CZ11">
        <f t="shared" si="1"/>
        <v>9.17</v>
      </c>
      <c r="DA11">
        <f t="shared" si="2"/>
        <v>18.3</v>
      </c>
      <c r="DB11">
        <v>0</v>
      </c>
    </row>
    <row r="12" spans="1:106" x14ac:dyDescent="0.2">
      <c r="A12">
        <f>ROW(Source!A27)</f>
        <v>27</v>
      </c>
      <c r="B12">
        <v>34711912</v>
      </c>
      <c r="C12">
        <v>34712172</v>
      </c>
      <c r="D12">
        <v>32163380</v>
      </c>
      <c r="E12">
        <v>1</v>
      </c>
      <c r="F12">
        <v>1</v>
      </c>
      <c r="G12">
        <v>1</v>
      </c>
      <c r="H12">
        <v>1</v>
      </c>
      <c r="I12" t="s">
        <v>183</v>
      </c>
      <c r="J12" t="s">
        <v>3</v>
      </c>
      <c r="K12" t="s">
        <v>184</v>
      </c>
      <c r="L12">
        <v>1191</v>
      </c>
      <c r="N12">
        <v>1013</v>
      </c>
      <c r="O12" t="s">
        <v>180</v>
      </c>
      <c r="P12" t="s">
        <v>180</v>
      </c>
      <c r="Q12">
        <v>1</v>
      </c>
      <c r="W12">
        <v>0</v>
      </c>
      <c r="X12">
        <v>1818203118</v>
      </c>
      <c r="Y12">
        <v>12.96</v>
      </c>
      <c r="AA12">
        <v>0</v>
      </c>
      <c r="AB12">
        <v>0</v>
      </c>
      <c r="AC12">
        <v>0</v>
      </c>
      <c r="AD12">
        <v>257.85000000000002</v>
      </c>
      <c r="AE12">
        <v>0</v>
      </c>
      <c r="AF12">
        <v>0</v>
      </c>
      <c r="AG12">
        <v>0</v>
      </c>
      <c r="AH12">
        <v>14.09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12.96</v>
      </c>
      <c r="AU12" t="s">
        <v>3</v>
      </c>
      <c r="AV12">
        <v>1</v>
      </c>
      <c r="AW12">
        <v>2</v>
      </c>
      <c r="AX12">
        <v>34712178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12.96</v>
      </c>
      <c r="CY12">
        <f t="shared" si="0"/>
        <v>257.85000000000002</v>
      </c>
      <c r="CZ12">
        <f t="shared" si="1"/>
        <v>14.09</v>
      </c>
      <c r="DA12">
        <f t="shared" si="2"/>
        <v>18.3</v>
      </c>
      <c r="DB12">
        <v>0</v>
      </c>
    </row>
    <row r="13" spans="1:106" x14ac:dyDescent="0.2">
      <c r="A13">
        <f>ROW(Source!A28)</f>
        <v>28</v>
      </c>
      <c r="B13">
        <v>34711911</v>
      </c>
      <c r="C13">
        <v>34711981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185</v>
      </c>
      <c r="J13" t="s">
        <v>3</v>
      </c>
      <c r="K13" t="s">
        <v>186</v>
      </c>
      <c r="L13">
        <v>1191</v>
      </c>
      <c r="N13">
        <v>1013</v>
      </c>
      <c r="O13" t="s">
        <v>180</v>
      </c>
      <c r="P13" t="s">
        <v>180</v>
      </c>
      <c r="Q13">
        <v>1</v>
      </c>
      <c r="W13">
        <v>0</v>
      </c>
      <c r="X13">
        <v>1069510174</v>
      </c>
      <c r="Y13">
        <v>62.2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62.2</v>
      </c>
      <c r="AU13" t="s">
        <v>3</v>
      </c>
      <c r="AV13">
        <v>1</v>
      </c>
      <c r="AW13">
        <v>2</v>
      </c>
      <c r="AX13">
        <v>34711987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1.8660000000000001</v>
      </c>
      <c r="CY13">
        <f t="shared" si="0"/>
        <v>9.6199999999999992</v>
      </c>
      <c r="CZ13">
        <f t="shared" si="1"/>
        <v>9.6199999999999992</v>
      </c>
      <c r="DA13">
        <f t="shared" si="2"/>
        <v>1</v>
      </c>
      <c r="DB13">
        <v>0</v>
      </c>
    </row>
    <row r="14" spans="1:106" x14ac:dyDescent="0.2">
      <c r="A14">
        <f>ROW(Source!A28)</f>
        <v>28</v>
      </c>
      <c r="B14">
        <v>34711911</v>
      </c>
      <c r="C14">
        <v>34711981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187</v>
      </c>
      <c r="J14" t="s">
        <v>3</v>
      </c>
      <c r="K14" t="s">
        <v>188</v>
      </c>
      <c r="L14">
        <v>1191</v>
      </c>
      <c r="N14">
        <v>1013</v>
      </c>
      <c r="O14" t="s">
        <v>180</v>
      </c>
      <c r="P14" t="s">
        <v>180</v>
      </c>
      <c r="Q14">
        <v>1</v>
      </c>
      <c r="W14">
        <v>0</v>
      </c>
      <c r="X14">
        <v>-1417349443</v>
      </c>
      <c r="Y14">
        <v>3.48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3.48</v>
      </c>
      <c r="AU14" t="s">
        <v>3</v>
      </c>
      <c r="AV14">
        <v>2</v>
      </c>
      <c r="AW14">
        <v>2</v>
      </c>
      <c r="AX14">
        <v>34711988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Y14*Source!I28</f>
        <v>0.10439999999999999</v>
      </c>
      <c r="CY14">
        <f t="shared" si="0"/>
        <v>0</v>
      </c>
      <c r="CZ14">
        <f t="shared" si="1"/>
        <v>0</v>
      </c>
      <c r="DA14">
        <f t="shared" si="2"/>
        <v>1</v>
      </c>
      <c r="DB14">
        <v>0</v>
      </c>
    </row>
    <row r="15" spans="1:106" x14ac:dyDescent="0.2">
      <c r="A15">
        <f>ROW(Source!A28)</f>
        <v>28</v>
      </c>
      <c r="B15">
        <v>34711911</v>
      </c>
      <c r="C15">
        <v>34711981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189</v>
      </c>
      <c r="J15" t="s">
        <v>190</v>
      </c>
      <c r="K15" t="s">
        <v>191</v>
      </c>
      <c r="L15">
        <v>1368</v>
      </c>
      <c r="N15">
        <v>1011</v>
      </c>
      <c r="O15" t="s">
        <v>192</v>
      </c>
      <c r="P15" t="s">
        <v>192</v>
      </c>
      <c r="Q15">
        <v>1</v>
      </c>
      <c r="W15">
        <v>0</v>
      </c>
      <c r="X15">
        <v>-1718674368</v>
      </c>
      <c r="Y15">
        <v>1.74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1.74</v>
      </c>
      <c r="AU15" t="s">
        <v>3</v>
      </c>
      <c r="AV15">
        <v>0</v>
      </c>
      <c r="AW15">
        <v>2</v>
      </c>
      <c r="AX15">
        <v>34711989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Y15*Source!I28</f>
        <v>5.2199999999999996E-2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ROW(Source!A28)</f>
        <v>28</v>
      </c>
      <c r="B16">
        <v>34711911</v>
      </c>
      <c r="C16">
        <v>34711981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193</v>
      </c>
      <c r="J16" t="s">
        <v>194</v>
      </c>
      <c r="K16" t="s">
        <v>195</v>
      </c>
      <c r="L16">
        <v>1368</v>
      </c>
      <c r="N16">
        <v>1011</v>
      </c>
      <c r="O16" t="s">
        <v>192</v>
      </c>
      <c r="P16" t="s">
        <v>192</v>
      </c>
      <c r="Q16">
        <v>1</v>
      </c>
      <c r="W16">
        <v>0</v>
      </c>
      <c r="X16">
        <v>1372534845</v>
      </c>
      <c r="Y16">
        <v>1.74</v>
      </c>
      <c r="AA16">
        <v>0</v>
      </c>
      <c r="AB16">
        <v>65.709999999999994</v>
      </c>
      <c r="AC16">
        <v>11.6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1.74</v>
      </c>
      <c r="AU16" t="s">
        <v>3</v>
      </c>
      <c r="AV16">
        <v>0</v>
      </c>
      <c r="AW16">
        <v>2</v>
      </c>
      <c r="AX16">
        <v>34711990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Y16*Source!I28</f>
        <v>5.2199999999999996E-2</v>
      </c>
      <c r="CY16">
        <f>AB16</f>
        <v>65.709999999999994</v>
      </c>
      <c r="CZ16">
        <f>AF16</f>
        <v>65.709999999999994</v>
      </c>
      <c r="DA16">
        <f>AJ16</f>
        <v>1</v>
      </c>
      <c r="DB16">
        <v>0</v>
      </c>
    </row>
    <row r="17" spans="1:106" x14ac:dyDescent="0.2">
      <c r="A17">
        <f>ROW(Source!A28)</f>
        <v>28</v>
      </c>
      <c r="B17">
        <v>34711911</v>
      </c>
      <c r="C17">
        <v>34711981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196</v>
      </c>
      <c r="J17" t="s">
        <v>197</v>
      </c>
      <c r="K17" t="s">
        <v>198</v>
      </c>
      <c r="L17">
        <v>1368</v>
      </c>
      <c r="N17">
        <v>1011</v>
      </c>
      <c r="O17" t="s">
        <v>192</v>
      </c>
      <c r="P17" t="s">
        <v>192</v>
      </c>
      <c r="Q17">
        <v>1</v>
      </c>
      <c r="W17">
        <v>0</v>
      </c>
      <c r="X17">
        <v>-353815937</v>
      </c>
      <c r="Y17">
        <v>15.1</v>
      </c>
      <c r="AA17">
        <v>0</v>
      </c>
      <c r="AB17">
        <v>8.1</v>
      </c>
      <c r="AC17">
        <v>0</v>
      </c>
      <c r="AD17">
        <v>0</v>
      </c>
      <c r="AE17">
        <v>0</v>
      </c>
      <c r="AF17">
        <v>8.1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15.1</v>
      </c>
      <c r="AU17" t="s">
        <v>3</v>
      </c>
      <c r="AV17">
        <v>0</v>
      </c>
      <c r="AW17">
        <v>2</v>
      </c>
      <c r="AX17">
        <v>34711991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0.45299999999999996</v>
      </c>
      <c r="CY17">
        <f>AB17</f>
        <v>8.1</v>
      </c>
      <c r="CZ17">
        <f>AF17</f>
        <v>8.1</v>
      </c>
      <c r="DA17">
        <f>AJ17</f>
        <v>1</v>
      </c>
      <c r="DB17">
        <v>0</v>
      </c>
    </row>
    <row r="18" spans="1:106" x14ac:dyDescent="0.2">
      <c r="A18">
        <f>ROW(Source!A29)</f>
        <v>29</v>
      </c>
      <c r="B18">
        <v>34711912</v>
      </c>
      <c r="C18">
        <v>34711981</v>
      </c>
      <c r="D18">
        <v>31715651</v>
      </c>
      <c r="E18">
        <v>1</v>
      </c>
      <c r="F18">
        <v>1</v>
      </c>
      <c r="G18">
        <v>1</v>
      </c>
      <c r="H18">
        <v>1</v>
      </c>
      <c r="I18" t="s">
        <v>185</v>
      </c>
      <c r="J18" t="s">
        <v>3</v>
      </c>
      <c r="K18" t="s">
        <v>186</v>
      </c>
      <c r="L18">
        <v>1191</v>
      </c>
      <c r="N18">
        <v>1013</v>
      </c>
      <c r="O18" t="s">
        <v>180</v>
      </c>
      <c r="P18" t="s">
        <v>180</v>
      </c>
      <c r="Q18">
        <v>1</v>
      </c>
      <c r="W18">
        <v>0</v>
      </c>
      <c r="X18">
        <v>1069510174</v>
      </c>
      <c r="Y18">
        <v>62.2</v>
      </c>
      <c r="AA18">
        <v>0</v>
      </c>
      <c r="AB18">
        <v>0</v>
      </c>
      <c r="AC18">
        <v>0</v>
      </c>
      <c r="AD18">
        <v>176.05</v>
      </c>
      <c r="AE18">
        <v>0</v>
      </c>
      <c r="AF18">
        <v>0</v>
      </c>
      <c r="AG18">
        <v>0</v>
      </c>
      <c r="AH18">
        <v>9.6199999999999992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62.2</v>
      </c>
      <c r="AU18" t="s">
        <v>3</v>
      </c>
      <c r="AV18">
        <v>1</v>
      </c>
      <c r="AW18">
        <v>2</v>
      </c>
      <c r="AX18">
        <v>34711987</v>
      </c>
      <c r="AY18">
        <v>1</v>
      </c>
      <c r="AZ18">
        <v>0</v>
      </c>
      <c r="BA18">
        <v>25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1.8660000000000001</v>
      </c>
      <c r="CY18">
        <f>AD18</f>
        <v>176.05</v>
      </c>
      <c r="CZ18">
        <f>AH18</f>
        <v>9.6199999999999992</v>
      </c>
      <c r="DA18">
        <f>AL18</f>
        <v>18.3</v>
      </c>
      <c r="DB18">
        <v>0</v>
      </c>
    </row>
    <row r="19" spans="1:106" x14ac:dyDescent="0.2">
      <c r="A19">
        <f>ROW(Source!A29)</f>
        <v>29</v>
      </c>
      <c r="B19">
        <v>34711912</v>
      </c>
      <c r="C19">
        <v>34711981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187</v>
      </c>
      <c r="J19" t="s">
        <v>3</v>
      </c>
      <c r="K19" t="s">
        <v>188</v>
      </c>
      <c r="L19">
        <v>1191</v>
      </c>
      <c r="N19">
        <v>1013</v>
      </c>
      <c r="O19" t="s">
        <v>180</v>
      </c>
      <c r="P19" t="s">
        <v>180</v>
      </c>
      <c r="Q19">
        <v>1</v>
      </c>
      <c r="W19">
        <v>0</v>
      </c>
      <c r="X19">
        <v>-1417349443</v>
      </c>
      <c r="Y19">
        <v>3.48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3.48</v>
      </c>
      <c r="AU19" t="s">
        <v>3</v>
      </c>
      <c r="AV19">
        <v>2</v>
      </c>
      <c r="AW19">
        <v>2</v>
      </c>
      <c r="AX19">
        <v>34711988</v>
      </c>
      <c r="AY19">
        <v>1</v>
      </c>
      <c r="AZ19">
        <v>0</v>
      </c>
      <c r="BA19">
        <v>26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Y19*Source!I29</f>
        <v>0.10439999999999999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ROW(Source!A29)</f>
        <v>29</v>
      </c>
      <c r="B20">
        <v>34711912</v>
      </c>
      <c r="C20">
        <v>34711981</v>
      </c>
      <c r="D20">
        <v>31526753</v>
      </c>
      <c r="E20">
        <v>1</v>
      </c>
      <c r="F20">
        <v>1</v>
      </c>
      <c r="G20">
        <v>1</v>
      </c>
      <c r="H20">
        <v>2</v>
      </c>
      <c r="I20" t="s">
        <v>189</v>
      </c>
      <c r="J20" t="s">
        <v>190</v>
      </c>
      <c r="K20" t="s">
        <v>191</v>
      </c>
      <c r="L20">
        <v>1368</v>
      </c>
      <c r="N20">
        <v>1011</v>
      </c>
      <c r="O20" t="s">
        <v>192</v>
      </c>
      <c r="P20" t="s">
        <v>192</v>
      </c>
      <c r="Q20">
        <v>1</v>
      </c>
      <c r="W20">
        <v>0</v>
      </c>
      <c r="X20">
        <v>-1718674368</v>
      </c>
      <c r="Y20">
        <v>1.74</v>
      </c>
      <c r="AA20">
        <v>0</v>
      </c>
      <c r="AB20">
        <v>1399.88</v>
      </c>
      <c r="AC20">
        <v>247.05</v>
      </c>
      <c r="AD20">
        <v>0</v>
      </c>
      <c r="AE20">
        <v>0</v>
      </c>
      <c r="AF20">
        <v>111.99</v>
      </c>
      <c r="AG20">
        <v>13.5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1.74</v>
      </c>
      <c r="AU20" t="s">
        <v>3</v>
      </c>
      <c r="AV20">
        <v>0</v>
      </c>
      <c r="AW20">
        <v>2</v>
      </c>
      <c r="AX20">
        <v>34711989</v>
      </c>
      <c r="AY20">
        <v>1</v>
      </c>
      <c r="AZ20">
        <v>0</v>
      </c>
      <c r="BA20">
        <v>27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5.2199999999999996E-2</v>
      </c>
      <c r="CY20">
        <f>AB20</f>
        <v>1399.88</v>
      </c>
      <c r="CZ20">
        <f>AF20</f>
        <v>111.99</v>
      </c>
      <c r="DA20">
        <f>AJ20</f>
        <v>12.5</v>
      </c>
      <c r="DB20">
        <v>0</v>
      </c>
    </row>
    <row r="21" spans="1:106" x14ac:dyDescent="0.2">
      <c r="A21">
        <f>ROW(Source!A29)</f>
        <v>29</v>
      </c>
      <c r="B21">
        <v>34711912</v>
      </c>
      <c r="C21">
        <v>34711981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193</v>
      </c>
      <c r="J21" t="s">
        <v>194</v>
      </c>
      <c r="K21" t="s">
        <v>195</v>
      </c>
      <c r="L21">
        <v>1368</v>
      </c>
      <c r="N21">
        <v>1011</v>
      </c>
      <c r="O21" t="s">
        <v>192</v>
      </c>
      <c r="P21" t="s">
        <v>192</v>
      </c>
      <c r="Q21">
        <v>1</v>
      </c>
      <c r="W21">
        <v>0</v>
      </c>
      <c r="X21">
        <v>1372534845</v>
      </c>
      <c r="Y21">
        <v>1.74</v>
      </c>
      <c r="AA21">
        <v>0</v>
      </c>
      <c r="AB21">
        <v>821.38</v>
      </c>
      <c r="AC21">
        <v>212.28</v>
      </c>
      <c r="AD21">
        <v>0</v>
      </c>
      <c r="AE21">
        <v>0</v>
      </c>
      <c r="AF21">
        <v>65.709999999999994</v>
      </c>
      <c r="AG21">
        <v>11.6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1.74</v>
      </c>
      <c r="AU21" t="s">
        <v>3</v>
      </c>
      <c r="AV21">
        <v>0</v>
      </c>
      <c r="AW21">
        <v>2</v>
      </c>
      <c r="AX21">
        <v>34711990</v>
      </c>
      <c r="AY21">
        <v>1</v>
      </c>
      <c r="AZ21">
        <v>0</v>
      </c>
      <c r="BA21">
        <v>28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5.2199999999999996E-2</v>
      </c>
      <c r="CY21">
        <f>AB21</f>
        <v>821.38</v>
      </c>
      <c r="CZ21">
        <f>AF21</f>
        <v>65.709999999999994</v>
      </c>
      <c r="DA21">
        <f>AJ21</f>
        <v>12.5</v>
      </c>
      <c r="DB21">
        <v>0</v>
      </c>
    </row>
    <row r="22" spans="1:106" x14ac:dyDescent="0.2">
      <c r="A22">
        <f>ROW(Source!A29)</f>
        <v>29</v>
      </c>
      <c r="B22">
        <v>34711912</v>
      </c>
      <c r="C22">
        <v>34711981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196</v>
      </c>
      <c r="J22" t="s">
        <v>197</v>
      </c>
      <c r="K22" t="s">
        <v>198</v>
      </c>
      <c r="L22">
        <v>1368</v>
      </c>
      <c r="N22">
        <v>1011</v>
      </c>
      <c r="O22" t="s">
        <v>192</v>
      </c>
      <c r="P22" t="s">
        <v>192</v>
      </c>
      <c r="Q22">
        <v>1</v>
      </c>
      <c r="W22">
        <v>0</v>
      </c>
      <c r="X22">
        <v>-353815937</v>
      </c>
      <c r="Y22">
        <v>15.1</v>
      </c>
      <c r="AA22">
        <v>0</v>
      </c>
      <c r="AB22">
        <v>101.25</v>
      </c>
      <c r="AC22">
        <v>0</v>
      </c>
      <c r="AD22">
        <v>0</v>
      </c>
      <c r="AE22">
        <v>0</v>
      </c>
      <c r="AF22">
        <v>8.1</v>
      </c>
      <c r="AG22">
        <v>0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15.1</v>
      </c>
      <c r="AU22" t="s">
        <v>3</v>
      </c>
      <c r="AV22">
        <v>0</v>
      </c>
      <c r="AW22">
        <v>2</v>
      </c>
      <c r="AX22">
        <v>34711991</v>
      </c>
      <c r="AY22">
        <v>1</v>
      </c>
      <c r="AZ22">
        <v>0</v>
      </c>
      <c r="BA22">
        <v>29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0.45299999999999996</v>
      </c>
      <c r="CY22">
        <f>AB22</f>
        <v>101.25</v>
      </c>
      <c r="CZ22">
        <f>AF22</f>
        <v>8.1</v>
      </c>
      <c r="DA22">
        <f>AJ22</f>
        <v>12.5</v>
      </c>
      <c r="DB22">
        <v>0</v>
      </c>
    </row>
    <row r="23" spans="1:106" x14ac:dyDescent="0.2">
      <c r="A23">
        <f>ROW(Source!A30)</f>
        <v>30</v>
      </c>
      <c r="B23">
        <v>34711911</v>
      </c>
      <c r="C23">
        <v>34711999</v>
      </c>
      <c r="D23">
        <v>31709494</v>
      </c>
      <c r="E23">
        <v>1</v>
      </c>
      <c r="F23">
        <v>1</v>
      </c>
      <c r="G23">
        <v>1</v>
      </c>
      <c r="H23">
        <v>1</v>
      </c>
      <c r="I23" t="s">
        <v>199</v>
      </c>
      <c r="J23" t="s">
        <v>3</v>
      </c>
      <c r="K23" t="s">
        <v>200</v>
      </c>
      <c r="L23">
        <v>1191</v>
      </c>
      <c r="N23">
        <v>1013</v>
      </c>
      <c r="O23" t="s">
        <v>180</v>
      </c>
      <c r="P23" t="s">
        <v>180</v>
      </c>
      <c r="Q23">
        <v>1</v>
      </c>
      <c r="W23">
        <v>0</v>
      </c>
      <c r="X23">
        <v>-1081351934</v>
      </c>
      <c r="Y23">
        <v>19</v>
      </c>
      <c r="AA23">
        <v>0</v>
      </c>
      <c r="AB23">
        <v>0</v>
      </c>
      <c r="AC23">
        <v>0</v>
      </c>
      <c r="AD23">
        <v>9.4</v>
      </c>
      <c r="AE23">
        <v>0</v>
      </c>
      <c r="AF23">
        <v>0</v>
      </c>
      <c r="AG23">
        <v>0</v>
      </c>
      <c r="AH23">
        <v>9.4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19</v>
      </c>
      <c r="AU23" t="s">
        <v>3</v>
      </c>
      <c r="AV23">
        <v>1</v>
      </c>
      <c r="AW23">
        <v>2</v>
      </c>
      <c r="AX23">
        <v>34712005</v>
      </c>
      <c r="AY23">
        <v>1</v>
      </c>
      <c r="AZ23">
        <v>0</v>
      </c>
      <c r="BA23">
        <v>37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0.38</v>
      </c>
      <c r="CY23">
        <f>AD23</f>
        <v>9.4</v>
      </c>
      <c r="CZ23">
        <f>AH23</f>
        <v>9.4</v>
      </c>
      <c r="DA23">
        <f>AL23</f>
        <v>1</v>
      </c>
      <c r="DB23">
        <v>0</v>
      </c>
    </row>
    <row r="24" spans="1:106" x14ac:dyDescent="0.2">
      <c r="A24">
        <f>ROW(Source!A30)</f>
        <v>30</v>
      </c>
      <c r="B24">
        <v>34711911</v>
      </c>
      <c r="C24">
        <v>34711999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187</v>
      </c>
      <c r="J24" t="s">
        <v>3</v>
      </c>
      <c r="K24" t="s">
        <v>188</v>
      </c>
      <c r="L24">
        <v>1191</v>
      </c>
      <c r="N24">
        <v>1013</v>
      </c>
      <c r="O24" t="s">
        <v>180</v>
      </c>
      <c r="P24" t="s">
        <v>180</v>
      </c>
      <c r="Q24">
        <v>1</v>
      </c>
      <c r="W24">
        <v>0</v>
      </c>
      <c r="X24">
        <v>-1417349443</v>
      </c>
      <c r="Y24">
        <v>0.38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0.38</v>
      </c>
      <c r="AU24" t="s">
        <v>3</v>
      </c>
      <c r="AV24">
        <v>2</v>
      </c>
      <c r="AW24">
        <v>2</v>
      </c>
      <c r="AX24">
        <v>34712006</v>
      </c>
      <c r="AY24">
        <v>1</v>
      </c>
      <c r="AZ24">
        <v>0</v>
      </c>
      <c r="BA24">
        <v>38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7.6E-3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ROW(Source!A30)</f>
        <v>30</v>
      </c>
      <c r="B25">
        <v>34711911</v>
      </c>
      <c r="C25">
        <v>34711999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189</v>
      </c>
      <c r="J25" t="s">
        <v>190</v>
      </c>
      <c r="K25" t="s">
        <v>191</v>
      </c>
      <c r="L25">
        <v>1368</v>
      </c>
      <c r="N25">
        <v>1011</v>
      </c>
      <c r="O25" t="s">
        <v>192</v>
      </c>
      <c r="P25" t="s">
        <v>192</v>
      </c>
      <c r="Q25">
        <v>1</v>
      </c>
      <c r="W25">
        <v>0</v>
      </c>
      <c r="X25">
        <v>-1718674368</v>
      </c>
      <c r="Y25">
        <v>0.19</v>
      </c>
      <c r="AA25">
        <v>0</v>
      </c>
      <c r="AB25">
        <v>111.99</v>
      </c>
      <c r="AC25">
        <v>13.5</v>
      </c>
      <c r="AD25">
        <v>0</v>
      </c>
      <c r="AE25">
        <v>0</v>
      </c>
      <c r="AF25">
        <v>111.99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0.19</v>
      </c>
      <c r="AU25" t="s">
        <v>3</v>
      </c>
      <c r="AV25">
        <v>0</v>
      </c>
      <c r="AW25">
        <v>2</v>
      </c>
      <c r="AX25">
        <v>34712007</v>
      </c>
      <c r="AY25">
        <v>1</v>
      </c>
      <c r="AZ25">
        <v>0</v>
      </c>
      <c r="BA25">
        <v>39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3.8E-3</v>
      </c>
      <c r="CY25">
        <f>AB25</f>
        <v>111.99</v>
      </c>
      <c r="CZ25">
        <f>AF25</f>
        <v>111.99</v>
      </c>
      <c r="DA25">
        <f>AJ25</f>
        <v>1</v>
      </c>
      <c r="DB25">
        <v>0</v>
      </c>
    </row>
    <row r="26" spans="1:106" x14ac:dyDescent="0.2">
      <c r="A26">
        <f>ROW(Source!A30)</f>
        <v>30</v>
      </c>
      <c r="B26">
        <v>34711911</v>
      </c>
      <c r="C26">
        <v>34711999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193</v>
      </c>
      <c r="J26" t="s">
        <v>194</v>
      </c>
      <c r="K26" t="s">
        <v>195</v>
      </c>
      <c r="L26">
        <v>1368</v>
      </c>
      <c r="N26">
        <v>1011</v>
      </c>
      <c r="O26" t="s">
        <v>192</v>
      </c>
      <c r="P26" t="s">
        <v>192</v>
      </c>
      <c r="Q26">
        <v>1</v>
      </c>
      <c r="W26">
        <v>0</v>
      </c>
      <c r="X26">
        <v>1372534845</v>
      </c>
      <c r="Y26">
        <v>0.19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0.19</v>
      </c>
      <c r="AU26" t="s">
        <v>3</v>
      </c>
      <c r="AV26">
        <v>0</v>
      </c>
      <c r="AW26">
        <v>2</v>
      </c>
      <c r="AX26">
        <v>34712008</v>
      </c>
      <c r="AY26">
        <v>1</v>
      </c>
      <c r="AZ26">
        <v>0</v>
      </c>
      <c r="BA26">
        <v>40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3.8E-3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ROW(Source!A30)</f>
        <v>30</v>
      </c>
      <c r="B27">
        <v>34711911</v>
      </c>
      <c r="C27">
        <v>34711999</v>
      </c>
      <c r="D27">
        <v>31528446</v>
      </c>
      <c r="E27">
        <v>1</v>
      </c>
      <c r="F27">
        <v>1</v>
      </c>
      <c r="G27">
        <v>1</v>
      </c>
      <c r="H27">
        <v>2</v>
      </c>
      <c r="I27" t="s">
        <v>196</v>
      </c>
      <c r="J27" t="s">
        <v>197</v>
      </c>
      <c r="K27" t="s">
        <v>198</v>
      </c>
      <c r="L27">
        <v>1368</v>
      </c>
      <c r="N27">
        <v>1011</v>
      </c>
      <c r="O27" t="s">
        <v>192</v>
      </c>
      <c r="P27" t="s">
        <v>192</v>
      </c>
      <c r="Q27">
        <v>1</v>
      </c>
      <c r="W27">
        <v>0</v>
      </c>
      <c r="X27">
        <v>-353815937</v>
      </c>
      <c r="Y27">
        <v>3.36</v>
      </c>
      <c r="AA27">
        <v>0</v>
      </c>
      <c r="AB27">
        <v>8.1</v>
      </c>
      <c r="AC27">
        <v>0</v>
      </c>
      <c r="AD27">
        <v>0</v>
      </c>
      <c r="AE27">
        <v>0</v>
      </c>
      <c r="AF27">
        <v>8.1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3.36</v>
      </c>
      <c r="AU27" t="s">
        <v>3</v>
      </c>
      <c r="AV27">
        <v>0</v>
      </c>
      <c r="AW27">
        <v>2</v>
      </c>
      <c r="AX27">
        <v>34712009</v>
      </c>
      <c r="AY27">
        <v>1</v>
      </c>
      <c r="AZ27">
        <v>0</v>
      </c>
      <c r="BA27">
        <v>41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6.7199999999999996E-2</v>
      </c>
      <c r="CY27">
        <f>AB27</f>
        <v>8.1</v>
      </c>
      <c r="CZ27">
        <f>AF27</f>
        <v>8.1</v>
      </c>
      <c r="DA27">
        <f>AJ27</f>
        <v>1</v>
      </c>
      <c r="DB27">
        <v>0</v>
      </c>
    </row>
    <row r="28" spans="1:106" x14ac:dyDescent="0.2">
      <c r="A28">
        <f>ROW(Source!A31)</f>
        <v>31</v>
      </c>
      <c r="B28">
        <v>34711912</v>
      </c>
      <c r="C28">
        <v>34711999</v>
      </c>
      <c r="D28">
        <v>31709494</v>
      </c>
      <c r="E28">
        <v>1</v>
      </c>
      <c r="F28">
        <v>1</v>
      </c>
      <c r="G28">
        <v>1</v>
      </c>
      <c r="H28">
        <v>1</v>
      </c>
      <c r="I28" t="s">
        <v>199</v>
      </c>
      <c r="J28" t="s">
        <v>3</v>
      </c>
      <c r="K28" t="s">
        <v>200</v>
      </c>
      <c r="L28">
        <v>1191</v>
      </c>
      <c r="N28">
        <v>1013</v>
      </c>
      <c r="O28" t="s">
        <v>180</v>
      </c>
      <c r="P28" t="s">
        <v>180</v>
      </c>
      <c r="Q28">
        <v>1</v>
      </c>
      <c r="W28">
        <v>0</v>
      </c>
      <c r="X28">
        <v>-1081351934</v>
      </c>
      <c r="Y28">
        <v>19</v>
      </c>
      <c r="AA28">
        <v>0</v>
      </c>
      <c r="AB28">
        <v>0</v>
      </c>
      <c r="AC28">
        <v>0</v>
      </c>
      <c r="AD28">
        <v>172.02</v>
      </c>
      <c r="AE28">
        <v>0</v>
      </c>
      <c r="AF28">
        <v>0</v>
      </c>
      <c r="AG28">
        <v>0</v>
      </c>
      <c r="AH28">
        <v>9.4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19</v>
      </c>
      <c r="AU28" t="s">
        <v>3</v>
      </c>
      <c r="AV28">
        <v>1</v>
      </c>
      <c r="AW28">
        <v>2</v>
      </c>
      <c r="AX28">
        <v>34712005</v>
      </c>
      <c r="AY28">
        <v>1</v>
      </c>
      <c r="AZ28">
        <v>0</v>
      </c>
      <c r="BA28">
        <v>46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0.38</v>
      </c>
      <c r="CY28">
        <f>AD28</f>
        <v>172.02</v>
      </c>
      <c r="CZ28">
        <f>AH28</f>
        <v>9.4</v>
      </c>
      <c r="DA28">
        <f>AL28</f>
        <v>18.3</v>
      </c>
      <c r="DB28">
        <v>0</v>
      </c>
    </row>
    <row r="29" spans="1:106" x14ac:dyDescent="0.2">
      <c r="A29">
        <f>ROW(Source!A31)</f>
        <v>31</v>
      </c>
      <c r="B29">
        <v>34711912</v>
      </c>
      <c r="C29">
        <v>34711999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187</v>
      </c>
      <c r="J29" t="s">
        <v>3</v>
      </c>
      <c r="K29" t="s">
        <v>188</v>
      </c>
      <c r="L29">
        <v>1191</v>
      </c>
      <c r="N29">
        <v>1013</v>
      </c>
      <c r="O29" t="s">
        <v>180</v>
      </c>
      <c r="P29" t="s">
        <v>180</v>
      </c>
      <c r="Q29">
        <v>1</v>
      </c>
      <c r="W29">
        <v>0</v>
      </c>
      <c r="X29">
        <v>-1417349443</v>
      </c>
      <c r="Y29">
        <v>0.38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0.38</v>
      </c>
      <c r="AU29" t="s">
        <v>3</v>
      </c>
      <c r="AV29">
        <v>2</v>
      </c>
      <c r="AW29">
        <v>2</v>
      </c>
      <c r="AX29">
        <v>34712006</v>
      </c>
      <c r="AY29">
        <v>1</v>
      </c>
      <c r="AZ29">
        <v>0</v>
      </c>
      <c r="BA29">
        <v>47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7.6E-3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ROW(Source!A31)</f>
        <v>31</v>
      </c>
      <c r="B30">
        <v>34711912</v>
      </c>
      <c r="C30">
        <v>34711999</v>
      </c>
      <c r="D30">
        <v>31526753</v>
      </c>
      <c r="E30">
        <v>1</v>
      </c>
      <c r="F30">
        <v>1</v>
      </c>
      <c r="G30">
        <v>1</v>
      </c>
      <c r="H30">
        <v>2</v>
      </c>
      <c r="I30" t="s">
        <v>189</v>
      </c>
      <c r="J30" t="s">
        <v>190</v>
      </c>
      <c r="K30" t="s">
        <v>191</v>
      </c>
      <c r="L30">
        <v>1368</v>
      </c>
      <c r="N30">
        <v>1011</v>
      </c>
      <c r="O30" t="s">
        <v>192</v>
      </c>
      <c r="P30" t="s">
        <v>192</v>
      </c>
      <c r="Q30">
        <v>1</v>
      </c>
      <c r="W30">
        <v>0</v>
      </c>
      <c r="X30">
        <v>-1718674368</v>
      </c>
      <c r="Y30">
        <v>0.19</v>
      </c>
      <c r="AA30">
        <v>0</v>
      </c>
      <c r="AB30">
        <v>1399.88</v>
      </c>
      <c r="AC30">
        <v>247.05</v>
      </c>
      <c r="AD30">
        <v>0</v>
      </c>
      <c r="AE30">
        <v>0</v>
      </c>
      <c r="AF30">
        <v>111.99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0.19</v>
      </c>
      <c r="AU30" t="s">
        <v>3</v>
      </c>
      <c r="AV30">
        <v>0</v>
      </c>
      <c r="AW30">
        <v>2</v>
      </c>
      <c r="AX30">
        <v>34712007</v>
      </c>
      <c r="AY30">
        <v>1</v>
      </c>
      <c r="AZ30">
        <v>0</v>
      </c>
      <c r="BA30">
        <v>48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3.8E-3</v>
      </c>
      <c r="CY30">
        <f>AB30</f>
        <v>1399.88</v>
      </c>
      <c r="CZ30">
        <f>AF30</f>
        <v>111.99</v>
      </c>
      <c r="DA30">
        <f>AJ30</f>
        <v>12.5</v>
      </c>
      <c r="DB30">
        <v>0</v>
      </c>
    </row>
    <row r="31" spans="1:106" x14ac:dyDescent="0.2">
      <c r="A31">
        <f>ROW(Source!A31)</f>
        <v>31</v>
      </c>
      <c r="B31">
        <v>34711912</v>
      </c>
      <c r="C31">
        <v>34711999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193</v>
      </c>
      <c r="J31" t="s">
        <v>194</v>
      </c>
      <c r="K31" t="s">
        <v>195</v>
      </c>
      <c r="L31">
        <v>1368</v>
      </c>
      <c r="N31">
        <v>1011</v>
      </c>
      <c r="O31" t="s">
        <v>192</v>
      </c>
      <c r="P31" t="s">
        <v>192</v>
      </c>
      <c r="Q31">
        <v>1</v>
      </c>
      <c r="W31">
        <v>0</v>
      </c>
      <c r="X31">
        <v>1372534845</v>
      </c>
      <c r="Y31">
        <v>0.19</v>
      </c>
      <c r="AA31">
        <v>0</v>
      </c>
      <c r="AB31">
        <v>821.38</v>
      </c>
      <c r="AC31">
        <v>212.28</v>
      </c>
      <c r="AD31">
        <v>0</v>
      </c>
      <c r="AE31">
        <v>0</v>
      </c>
      <c r="AF31">
        <v>65.709999999999994</v>
      </c>
      <c r="AG31">
        <v>11.6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0.19</v>
      </c>
      <c r="AU31" t="s">
        <v>3</v>
      </c>
      <c r="AV31">
        <v>0</v>
      </c>
      <c r="AW31">
        <v>2</v>
      </c>
      <c r="AX31">
        <v>34712008</v>
      </c>
      <c r="AY31">
        <v>1</v>
      </c>
      <c r="AZ31">
        <v>0</v>
      </c>
      <c r="BA31">
        <v>49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3.8E-3</v>
      </c>
      <c r="CY31">
        <f>AB31</f>
        <v>821.38</v>
      </c>
      <c r="CZ31">
        <f>AF31</f>
        <v>65.709999999999994</v>
      </c>
      <c r="DA31">
        <f>AJ31</f>
        <v>12.5</v>
      </c>
      <c r="DB31">
        <v>0</v>
      </c>
    </row>
    <row r="32" spans="1:106" x14ac:dyDescent="0.2">
      <c r="A32">
        <f>ROW(Source!A31)</f>
        <v>31</v>
      </c>
      <c r="B32">
        <v>34711912</v>
      </c>
      <c r="C32">
        <v>34711999</v>
      </c>
      <c r="D32">
        <v>31528446</v>
      </c>
      <c r="E32">
        <v>1</v>
      </c>
      <c r="F32">
        <v>1</v>
      </c>
      <c r="G32">
        <v>1</v>
      </c>
      <c r="H32">
        <v>2</v>
      </c>
      <c r="I32" t="s">
        <v>196</v>
      </c>
      <c r="J32" t="s">
        <v>197</v>
      </c>
      <c r="K32" t="s">
        <v>198</v>
      </c>
      <c r="L32">
        <v>1368</v>
      </c>
      <c r="N32">
        <v>1011</v>
      </c>
      <c r="O32" t="s">
        <v>192</v>
      </c>
      <c r="P32" t="s">
        <v>192</v>
      </c>
      <c r="Q32">
        <v>1</v>
      </c>
      <c r="W32">
        <v>0</v>
      </c>
      <c r="X32">
        <v>-353815937</v>
      </c>
      <c r="Y32">
        <v>3.36</v>
      </c>
      <c r="AA32">
        <v>0</v>
      </c>
      <c r="AB32">
        <v>101.25</v>
      </c>
      <c r="AC32">
        <v>0</v>
      </c>
      <c r="AD32">
        <v>0</v>
      </c>
      <c r="AE32">
        <v>0</v>
      </c>
      <c r="AF32">
        <v>8.1</v>
      </c>
      <c r="AG32">
        <v>0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3.36</v>
      </c>
      <c r="AU32" t="s">
        <v>3</v>
      </c>
      <c r="AV32">
        <v>0</v>
      </c>
      <c r="AW32">
        <v>2</v>
      </c>
      <c r="AX32">
        <v>34712009</v>
      </c>
      <c r="AY32">
        <v>1</v>
      </c>
      <c r="AZ32">
        <v>0</v>
      </c>
      <c r="BA32">
        <v>50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6.7199999999999996E-2</v>
      </c>
      <c r="CY32">
        <f>AB32</f>
        <v>101.25</v>
      </c>
      <c r="CZ32">
        <f>AF32</f>
        <v>8.1</v>
      </c>
      <c r="DA32">
        <f>AJ32</f>
        <v>12.5</v>
      </c>
      <c r="DB32">
        <v>0</v>
      </c>
    </row>
    <row r="33" spans="1:106" x14ac:dyDescent="0.2">
      <c r="A33">
        <f>ROW(Source!A32)</f>
        <v>32</v>
      </c>
      <c r="B33">
        <v>34711911</v>
      </c>
      <c r="C33">
        <v>34712014</v>
      </c>
      <c r="D33">
        <v>32163326</v>
      </c>
      <c r="E33">
        <v>1</v>
      </c>
      <c r="F33">
        <v>1</v>
      </c>
      <c r="G33">
        <v>1</v>
      </c>
      <c r="H33">
        <v>1</v>
      </c>
      <c r="I33" t="s">
        <v>181</v>
      </c>
      <c r="J33" t="s">
        <v>3</v>
      </c>
      <c r="K33" t="s">
        <v>182</v>
      </c>
      <c r="L33">
        <v>1191</v>
      </c>
      <c r="N33">
        <v>1013</v>
      </c>
      <c r="O33" t="s">
        <v>180</v>
      </c>
      <c r="P33" t="s">
        <v>180</v>
      </c>
      <c r="Q33">
        <v>1</v>
      </c>
      <c r="W33">
        <v>0</v>
      </c>
      <c r="X33">
        <v>-1309109184</v>
      </c>
      <c r="Y33">
        <v>1.1299999999999999</v>
      </c>
      <c r="AA33">
        <v>0</v>
      </c>
      <c r="AB33">
        <v>0</v>
      </c>
      <c r="AC33">
        <v>0</v>
      </c>
      <c r="AD33">
        <v>9.17</v>
      </c>
      <c r="AE33">
        <v>0</v>
      </c>
      <c r="AF33">
        <v>0</v>
      </c>
      <c r="AG33">
        <v>0</v>
      </c>
      <c r="AH33">
        <v>9.17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1.1299999999999999</v>
      </c>
      <c r="AU33" t="s">
        <v>3</v>
      </c>
      <c r="AV33">
        <v>1</v>
      </c>
      <c r="AW33">
        <v>2</v>
      </c>
      <c r="AX33">
        <v>34712017</v>
      </c>
      <c r="AY33">
        <v>1</v>
      </c>
      <c r="AZ33">
        <v>0</v>
      </c>
      <c r="BA33">
        <v>55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Y33*Source!I32</f>
        <v>1.1299999999999999</v>
      </c>
      <c r="CY33">
        <f>AD33</f>
        <v>9.17</v>
      </c>
      <c r="CZ33">
        <f>AH33</f>
        <v>9.17</v>
      </c>
      <c r="DA33">
        <f>AL33</f>
        <v>1</v>
      </c>
      <c r="DB33">
        <v>0</v>
      </c>
    </row>
    <row r="34" spans="1:106" x14ac:dyDescent="0.2">
      <c r="A34">
        <f>ROW(Source!A32)</f>
        <v>32</v>
      </c>
      <c r="B34">
        <v>34711911</v>
      </c>
      <c r="C34">
        <v>34712014</v>
      </c>
      <c r="D34">
        <v>32163380</v>
      </c>
      <c r="E34">
        <v>1</v>
      </c>
      <c r="F34">
        <v>1</v>
      </c>
      <c r="G34">
        <v>1</v>
      </c>
      <c r="H34">
        <v>1</v>
      </c>
      <c r="I34" t="s">
        <v>183</v>
      </c>
      <c r="J34" t="s">
        <v>3</v>
      </c>
      <c r="K34" t="s">
        <v>184</v>
      </c>
      <c r="L34">
        <v>1191</v>
      </c>
      <c r="N34">
        <v>1013</v>
      </c>
      <c r="O34" t="s">
        <v>180</v>
      </c>
      <c r="P34" t="s">
        <v>180</v>
      </c>
      <c r="Q34">
        <v>1</v>
      </c>
      <c r="W34">
        <v>0</v>
      </c>
      <c r="X34">
        <v>1818203118</v>
      </c>
      <c r="Y34">
        <v>1.7</v>
      </c>
      <c r="AA34">
        <v>0</v>
      </c>
      <c r="AB34">
        <v>0</v>
      </c>
      <c r="AC34">
        <v>0</v>
      </c>
      <c r="AD34">
        <v>14.09</v>
      </c>
      <c r="AE34">
        <v>0</v>
      </c>
      <c r="AF34">
        <v>0</v>
      </c>
      <c r="AG34">
        <v>0</v>
      </c>
      <c r="AH34">
        <v>14.09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1.7</v>
      </c>
      <c r="AU34" t="s">
        <v>3</v>
      </c>
      <c r="AV34">
        <v>1</v>
      </c>
      <c r="AW34">
        <v>2</v>
      </c>
      <c r="AX34">
        <v>34712018</v>
      </c>
      <c r="AY34">
        <v>1</v>
      </c>
      <c r="AZ34">
        <v>0</v>
      </c>
      <c r="BA34">
        <v>56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Y34*Source!I32</f>
        <v>1.7</v>
      </c>
      <c r="CY34">
        <f>AD34</f>
        <v>14.09</v>
      </c>
      <c r="CZ34">
        <f>AH34</f>
        <v>14.09</v>
      </c>
      <c r="DA34">
        <f>AL34</f>
        <v>1</v>
      </c>
      <c r="DB34">
        <v>0</v>
      </c>
    </row>
    <row r="35" spans="1:106" x14ac:dyDescent="0.2">
      <c r="A35">
        <f>ROW(Source!A33)</f>
        <v>33</v>
      </c>
      <c r="B35">
        <v>34711912</v>
      </c>
      <c r="C35">
        <v>34712014</v>
      </c>
      <c r="D35">
        <v>32163326</v>
      </c>
      <c r="E35">
        <v>1</v>
      </c>
      <c r="F35">
        <v>1</v>
      </c>
      <c r="G35">
        <v>1</v>
      </c>
      <c r="H35">
        <v>1</v>
      </c>
      <c r="I35" t="s">
        <v>181</v>
      </c>
      <c r="J35" t="s">
        <v>3</v>
      </c>
      <c r="K35" t="s">
        <v>182</v>
      </c>
      <c r="L35">
        <v>1191</v>
      </c>
      <c r="N35">
        <v>1013</v>
      </c>
      <c r="O35" t="s">
        <v>180</v>
      </c>
      <c r="P35" t="s">
        <v>180</v>
      </c>
      <c r="Q35">
        <v>1</v>
      </c>
      <c r="W35">
        <v>0</v>
      </c>
      <c r="X35">
        <v>-1309109184</v>
      </c>
      <c r="Y35">
        <v>1.1299999999999999</v>
      </c>
      <c r="AA35">
        <v>0</v>
      </c>
      <c r="AB35">
        <v>0</v>
      </c>
      <c r="AC35">
        <v>0</v>
      </c>
      <c r="AD35">
        <v>167.81</v>
      </c>
      <c r="AE35">
        <v>0</v>
      </c>
      <c r="AF35">
        <v>0</v>
      </c>
      <c r="AG35">
        <v>0</v>
      </c>
      <c r="AH35">
        <v>9.17</v>
      </c>
      <c r="AI35">
        <v>1</v>
      </c>
      <c r="AJ35">
        <v>1</v>
      </c>
      <c r="AK35">
        <v>1</v>
      </c>
      <c r="AL35">
        <v>18.3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1.1299999999999999</v>
      </c>
      <c r="AU35" t="s">
        <v>3</v>
      </c>
      <c r="AV35">
        <v>1</v>
      </c>
      <c r="AW35">
        <v>2</v>
      </c>
      <c r="AX35">
        <v>34712017</v>
      </c>
      <c r="AY35">
        <v>1</v>
      </c>
      <c r="AZ35">
        <v>0</v>
      </c>
      <c r="BA35">
        <v>57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1.1299999999999999</v>
      </c>
      <c r="CY35">
        <f>AD35</f>
        <v>167.81</v>
      </c>
      <c r="CZ35">
        <f>AH35</f>
        <v>9.17</v>
      </c>
      <c r="DA35">
        <f>AL35</f>
        <v>18.3</v>
      </c>
      <c r="DB35">
        <v>0</v>
      </c>
    </row>
    <row r="36" spans="1:106" x14ac:dyDescent="0.2">
      <c r="A36">
        <f>ROW(Source!A33)</f>
        <v>33</v>
      </c>
      <c r="B36">
        <v>34711912</v>
      </c>
      <c r="C36">
        <v>34712014</v>
      </c>
      <c r="D36">
        <v>32163380</v>
      </c>
      <c r="E36">
        <v>1</v>
      </c>
      <c r="F36">
        <v>1</v>
      </c>
      <c r="G36">
        <v>1</v>
      </c>
      <c r="H36">
        <v>1</v>
      </c>
      <c r="I36" t="s">
        <v>183</v>
      </c>
      <c r="J36" t="s">
        <v>3</v>
      </c>
      <c r="K36" t="s">
        <v>184</v>
      </c>
      <c r="L36">
        <v>1191</v>
      </c>
      <c r="N36">
        <v>1013</v>
      </c>
      <c r="O36" t="s">
        <v>180</v>
      </c>
      <c r="P36" t="s">
        <v>180</v>
      </c>
      <c r="Q36">
        <v>1</v>
      </c>
      <c r="W36">
        <v>0</v>
      </c>
      <c r="X36">
        <v>1818203118</v>
      </c>
      <c r="Y36">
        <v>1.7</v>
      </c>
      <c r="AA36">
        <v>0</v>
      </c>
      <c r="AB36">
        <v>0</v>
      </c>
      <c r="AC36">
        <v>0</v>
      </c>
      <c r="AD36">
        <v>257.85000000000002</v>
      </c>
      <c r="AE36">
        <v>0</v>
      </c>
      <c r="AF36">
        <v>0</v>
      </c>
      <c r="AG36">
        <v>0</v>
      </c>
      <c r="AH36">
        <v>14.09</v>
      </c>
      <c r="AI36">
        <v>1</v>
      </c>
      <c r="AJ36">
        <v>1</v>
      </c>
      <c r="AK36">
        <v>1</v>
      </c>
      <c r="AL36">
        <v>18.3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1.7</v>
      </c>
      <c r="AU36" t="s">
        <v>3</v>
      </c>
      <c r="AV36">
        <v>1</v>
      </c>
      <c r="AW36">
        <v>2</v>
      </c>
      <c r="AX36">
        <v>34712018</v>
      </c>
      <c r="AY36">
        <v>1</v>
      </c>
      <c r="AZ36">
        <v>0</v>
      </c>
      <c r="BA36">
        <v>58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1.7</v>
      </c>
      <c r="CY36">
        <f>AD36</f>
        <v>257.85000000000002</v>
      </c>
      <c r="CZ36">
        <f>AH36</f>
        <v>14.09</v>
      </c>
      <c r="DA36">
        <f>AL36</f>
        <v>18.3</v>
      </c>
      <c r="DB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34712343</v>
      </c>
      <c r="C1">
        <v>34712342</v>
      </c>
      <c r="D1">
        <v>32163577</v>
      </c>
      <c r="E1">
        <v>1</v>
      </c>
      <c r="F1">
        <v>1</v>
      </c>
      <c r="G1">
        <v>1</v>
      </c>
      <c r="H1">
        <v>1</v>
      </c>
      <c r="I1" t="s">
        <v>178</v>
      </c>
      <c r="J1" t="s">
        <v>3</v>
      </c>
      <c r="K1" t="s">
        <v>179</v>
      </c>
      <c r="L1">
        <v>1191</v>
      </c>
      <c r="N1">
        <v>1013</v>
      </c>
      <c r="O1" t="s">
        <v>180</v>
      </c>
      <c r="P1" t="s">
        <v>180</v>
      </c>
      <c r="Q1">
        <v>1</v>
      </c>
      <c r="X1">
        <v>4.32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2.5920000000000001</v>
      </c>
      <c r="AH1">
        <v>2</v>
      </c>
      <c r="AI1">
        <v>34712343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34712344</v>
      </c>
      <c r="C2">
        <v>34712342</v>
      </c>
      <c r="D2">
        <v>32163326</v>
      </c>
      <c r="E2">
        <v>1</v>
      </c>
      <c r="F2">
        <v>1</v>
      </c>
      <c r="G2">
        <v>1</v>
      </c>
      <c r="H2">
        <v>1</v>
      </c>
      <c r="I2" t="s">
        <v>181</v>
      </c>
      <c r="J2" t="s">
        <v>3</v>
      </c>
      <c r="K2" t="s">
        <v>182</v>
      </c>
      <c r="L2">
        <v>1191</v>
      </c>
      <c r="N2">
        <v>1013</v>
      </c>
      <c r="O2" t="s">
        <v>180</v>
      </c>
      <c r="P2" t="s">
        <v>180</v>
      </c>
      <c r="Q2">
        <v>1</v>
      </c>
      <c r="X2">
        <v>4.32</v>
      </c>
      <c r="Y2">
        <v>0</v>
      </c>
      <c r="Z2">
        <v>0</v>
      </c>
      <c r="AA2">
        <v>0</v>
      </c>
      <c r="AB2">
        <v>9.17</v>
      </c>
      <c r="AC2">
        <v>0</v>
      </c>
      <c r="AD2">
        <v>1</v>
      </c>
      <c r="AE2">
        <v>1</v>
      </c>
      <c r="AF2" t="s">
        <v>19</v>
      </c>
      <c r="AG2">
        <v>2.5920000000000001</v>
      </c>
      <c r="AH2">
        <v>2</v>
      </c>
      <c r="AI2">
        <v>34712344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34712345</v>
      </c>
      <c r="C3">
        <v>34712342</v>
      </c>
      <c r="D3">
        <v>32163380</v>
      </c>
      <c r="E3">
        <v>1</v>
      </c>
      <c r="F3">
        <v>1</v>
      </c>
      <c r="G3">
        <v>1</v>
      </c>
      <c r="H3">
        <v>1</v>
      </c>
      <c r="I3" t="s">
        <v>183</v>
      </c>
      <c r="J3" t="s">
        <v>3</v>
      </c>
      <c r="K3" t="s">
        <v>184</v>
      </c>
      <c r="L3">
        <v>1191</v>
      </c>
      <c r="N3">
        <v>1013</v>
      </c>
      <c r="O3" t="s">
        <v>180</v>
      </c>
      <c r="P3" t="s">
        <v>180</v>
      </c>
      <c r="Q3">
        <v>1</v>
      </c>
      <c r="X3">
        <v>12.96</v>
      </c>
      <c r="Y3">
        <v>0</v>
      </c>
      <c r="Z3">
        <v>0</v>
      </c>
      <c r="AA3">
        <v>0</v>
      </c>
      <c r="AB3">
        <v>14.09</v>
      </c>
      <c r="AC3">
        <v>0</v>
      </c>
      <c r="AD3">
        <v>1</v>
      </c>
      <c r="AE3">
        <v>1</v>
      </c>
      <c r="AF3" t="s">
        <v>19</v>
      </c>
      <c r="AG3">
        <v>7.7759999999999998</v>
      </c>
      <c r="AH3">
        <v>2</v>
      </c>
      <c r="AI3">
        <v>34712345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34712343</v>
      </c>
      <c r="C4">
        <v>34712342</v>
      </c>
      <c r="D4">
        <v>32163577</v>
      </c>
      <c r="E4">
        <v>1</v>
      </c>
      <c r="F4">
        <v>1</v>
      </c>
      <c r="G4">
        <v>1</v>
      </c>
      <c r="H4">
        <v>1</v>
      </c>
      <c r="I4" t="s">
        <v>178</v>
      </c>
      <c r="J4" t="s">
        <v>3</v>
      </c>
      <c r="K4" t="s">
        <v>179</v>
      </c>
      <c r="L4">
        <v>1191</v>
      </c>
      <c r="N4">
        <v>1013</v>
      </c>
      <c r="O4" t="s">
        <v>180</v>
      </c>
      <c r="P4" t="s">
        <v>180</v>
      </c>
      <c r="Q4">
        <v>1</v>
      </c>
      <c r="X4">
        <v>4.32</v>
      </c>
      <c r="Y4">
        <v>0</v>
      </c>
      <c r="Z4">
        <v>0</v>
      </c>
      <c r="AA4">
        <v>0</v>
      </c>
      <c r="AB4">
        <v>9.6199999999999992</v>
      </c>
      <c r="AC4">
        <v>0</v>
      </c>
      <c r="AD4">
        <v>1</v>
      </c>
      <c r="AE4">
        <v>1</v>
      </c>
      <c r="AF4" t="s">
        <v>19</v>
      </c>
      <c r="AG4">
        <v>2.5920000000000001</v>
      </c>
      <c r="AH4">
        <v>2</v>
      </c>
      <c r="AI4">
        <v>34712343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34712344</v>
      </c>
      <c r="C5">
        <v>34712342</v>
      </c>
      <c r="D5">
        <v>32163326</v>
      </c>
      <c r="E5">
        <v>1</v>
      </c>
      <c r="F5">
        <v>1</v>
      </c>
      <c r="G5">
        <v>1</v>
      </c>
      <c r="H5">
        <v>1</v>
      </c>
      <c r="I5" t="s">
        <v>181</v>
      </c>
      <c r="J5" t="s">
        <v>3</v>
      </c>
      <c r="K5" t="s">
        <v>182</v>
      </c>
      <c r="L5">
        <v>1191</v>
      </c>
      <c r="N5">
        <v>1013</v>
      </c>
      <c r="O5" t="s">
        <v>180</v>
      </c>
      <c r="P5" t="s">
        <v>180</v>
      </c>
      <c r="Q5">
        <v>1</v>
      </c>
      <c r="X5">
        <v>4.32</v>
      </c>
      <c r="Y5">
        <v>0</v>
      </c>
      <c r="Z5">
        <v>0</v>
      </c>
      <c r="AA5">
        <v>0</v>
      </c>
      <c r="AB5">
        <v>9.17</v>
      </c>
      <c r="AC5">
        <v>0</v>
      </c>
      <c r="AD5">
        <v>1</v>
      </c>
      <c r="AE5">
        <v>1</v>
      </c>
      <c r="AF5" t="s">
        <v>19</v>
      </c>
      <c r="AG5">
        <v>2.5920000000000001</v>
      </c>
      <c r="AH5">
        <v>2</v>
      </c>
      <c r="AI5">
        <v>34712344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34712345</v>
      </c>
      <c r="C6">
        <v>34712342</v>
      </c>
      <c r="D6">
        <v>32163380</v>
      </c>
      <c r="E6">
        <v>1</v>
      </c>
      <c r="F6">
        <v>1</v>
      </c>
      <c r="G6">
        <v>1</v>
      </c>
      <c r="H6">
        <v>1</v>
      </c>
      <c r="I6" t="s">
        <v>183</v>
      </c>
      <c r="J6" t="s">
        <v>3</v>
      </c>
      <c r="K6" t="s">
        <v>184</v>
      </c>
      <c r="L6">
        <v>1191</v>
      </c>
      <c r="N6">
        <v>1013</v>
      </c>
      <c r="O6" t="s">
        <v>180</v>
      </c>
      <c r="P6" t="s">
        <v>180</v>
      </c>
      <c r="Q6">
        <v>1</v>
      </c>
      <c r="X6">
        <v>12.96</v>
      </c>
      <c r="Y6">
        <v>0</v>
      </c>
      <c r="Z6">
        <v>0</v>
      </c>
      <c r="AA6">
        <v>0</v>
      </c>
      <c r="AB6">
        <v>14.09</v>
      </c>
      <c r="AC6">
        <v>0</v>
      </c>
      <c r="AD6">
        <v>1</v>
      </c>
      <c r="AE6">
        <v>1</v>
      </c>
      <c r="AF6" t="s">
        <v>19</v>
      </c>
      <c r="AG6">
        <v>7.7759999999999998</v>
      </c>
      <c r="AH6">
        <v>2</v>
      </c>
      <c r="AI6">
        <v>34712345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34712176</v>
      </c>
      <c r="C7">
        <v>34712172</v>
      </c>
      <c r="D7">
        <v>32163577</v>
      </c>
      <c r="E7">
        <v>1</v>
      </c>
      <c r="F7">
        <v>1</v>
      </c>
      <c r="G7">
        <v>1</v>
      </c>
      <c r="H7">
        <v>1</v>
      </c>
      <c r="I7" t="s">
        <v>178</v>
      </c>
      <c r="J7" t="s">
        <v>3</v>
      </c>
      <c r="K7" t="s">
        <v>179</v>
      </c>
      <c r="L7">
        <v>1191</v>
      </c>
      <c r="N7">
        <v>1013</v>
      </c>
      <c r="O7" t="s">
        <v>180</v>
      </c>
      <c r="P7" t="s">
        <v>180</v>
      </c>
      <c r="Q7">
        <v>1</v>
      </c>
      <c r="X7">
        <v>4.32</v>
      </c>
      <c r="Y7">
        <v>0</v>
      </c>
      <c r="Z7">
        <v>0</v>
      </c>
      <c r="AA7">
        <v>0</v>
      </c>
      <c r="AB7">
        <v>9.6199999999999992</v>
      </c>
      <c r="AC7">
        <v>0</v>
      </c>
      <c r="AD7">
        <v>1</v>
      </c>
      <c r="AE7">
        <v>1</v>
      </c>
      <c r="AF7" t="s">
        <v>3</v>
      </c>
      <c r="AG7">
        <v>4.32</v>
      </c>
      <c r="AH7">
        <v>2</v>
      </c>
      <c r="AI7">
        <v>34712173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34712177</v>
      </c>
      <c r="C8">
        <v>34712172</v>
      </c>
      <c r="D8">
        <v>32163326</v>
      </c>
      <c r="E8">
        <v>1</v>
      </c>
      <c r="F8">
        <v>1</v>
      </c>
      <c r="G8">
        <v>1</v>
      </c>
      <c r="H8">
        <v>1</v>
      </c>
      <c r="I8" t="s">
        <v>181</v>
      </c>
      <c r="J8" t="s">
        <v>3</v>
      </c>
      <c r="K8" t="s">
        <v>182</v>
      </c>
      <c r="L8">
        <v>1191</v>
      </c>
      <c r="N8">
        <v>1013</v>
      </c>
      <c r="O8" t="s">
        <v>180</v>
      </c>
      <c r="P8" t="s">
        <v>180</v>
      </c>
      <c r="Q8">
        <v>1</v>
      </c>
      <c r="X8">
        <v>4.32</v>
      </c>
      <c r="Y8">
        <v>0</v>
      </c>
      <c r="Z8">
        <v>0</v>
      </c>
      <c r="AA8">
        <v>0</v>
      </c>
      <c r="AB8">
        <v>9.17</v>
      </c>
      <c r="AC8">
        <v>0</v>
      </c>
      <c r="AD8">
        <v>1</v>
      </c>
      <c r="AE8">
        <v>1</v>
      </c>
      <c r="AF8" t="s">
        <v>3</v>
      </c>
      <c r="AG8">
        <v>4.32</v>
      </c>
      <c r="AH8">
        <v>2</v>
      </c>
      <c r="AI8">
        <v>34712174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34712178</v>
      </c>
      <c r="C9">
        <v>34712172</v>
      </c>
      <c r="D9">
        <v>32163380</v>
      </c>
      <c r="E9">
        <v>1</v>
      </c>
      <c r="F9">
        <v>1</v>
      </c>
      <c r="G9">
        <v>1</v>
      </c>
      <c r="H9">
        <v>1</v>
      </c>
      <c r="I9" t="s">
        <v>183</v>
      </c>
      <c r="J9" t="s">
        <v>3</v>
      </c>
      <c r="K9" t="s">
        <v>184</v>
      </c>
      <c r="L9">
        <v>1191</v>
      </c>
      <c r="N9">
        <v>1013</v>
      </c>
      <c r="O9" t="s">
        <v>180</v>
      </c>
      <c r="P9" t="s">
        <v>180</v>
      </c>
      <c r="Q9">
        <v>1</v>
      </c>
      <c r="X9">
        <v>12.96</v>
      </c>
      <c r="Y9">
        <v>0</v>
      </c>
      <c r="Z9">
        <v>0</v>
      </c>
      <c r="AA9">
        <v>0</v>
      </c>
      <c r="AB9">
        <v>14.09</v>
      </c>
      <c r="AC9">
        <v>0</v>
      </c>
      <c r="AD9">
        <v>1</v>
      </c>
      <c r="AE9">
        <v>1</v>
      </c>
      <c r="AF9" t="s">
        <v>3</v>
      </c>
      <c r="AG9">
        <v>12.96</v>
      </c>
      <c r="AH9">
        <v>2</v>
      </c>
      <c r="AI9">
        <v>34712175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34712176</v>
      </c>
      <c r="C10">
        <v>34712172</v>
      </c>
      <c r="D10">
        <v>32163577</v>
      </c>
      <c r="E10">
        <v>1</v>
      </c>
      <c r="F10">
        <v>1</v>
      </c>
      <c r="G10">
        <v>1</v>
      </c>
      <c r="H10">
        <v>1</v>
      </c>
      <c r="I10" t="s">
        <v>178</v>
      </c>
      <c r="J10" t="s">
        <v>3</v>
      </c>
      <c r="K10" t="s">
        <v>179</v>
      </c>
      <c r="L10">
        <v>1191</v>
      </c>
      <c r="N10">
        <v>1013</v>
      </c>
      <c r="O10" t="s">
        <v>180</v>
      </c>
      <c r="P10" t="s">
        <v>180</v>
      </c>
      <c r="Q10">
        <v>1</v>
      </c>
      <c r="X10">
        <v>4.32</v>
      </c>
      <c r="Y10">
        <v>0</v>
      </c>
      <c r="Z10">
        <v>0</v>
      </c>
      <c r="AA10">
        <v>0</v>
      </c>
      <c r="AB10">
        <v>9.6199999999999992</v>
      </c>
      <c r="AC10">
        <v>0</v>
      </c>
      <c r="AD10">
        <v>1</v>
      </c>
      <c r="AE10">
        <v>1</v>
      </c>
      <c r="AF10" t="s">
        <v>3</v>
      </c>
      <c r="AG10">
        <v>4.32</v>
      </c>
      <c r="AH10">
        <v>2</v>
      </c>
      <c r="AI10">
        <v>34712173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ROW(Source!A27)</f>
        <v>27</v>
      </c>
      <c r="B11">
        <v>34712177</v>
      </c>
      <c r="C11">
        <v>34712172</v>
      </c>
      <c r="D11">
        <v>32163326</v>
      </c>
      <c r="E11">
        <v>1</v>
      </c>
      <c r="F11">
        <v>1</v>
      </c>
      <c r="G11">
        <v>1</v>
      </c>
      <c r="H11">
        <v>1</v>
      </c>
      <c r="I11" t="s">
        <v>181</v>
      </c>
      <c r="J11" t="s">
        <v>3</v>
      </c>
      <c r="K11" t="s">
        <v>182</v>
      </c>
      <c r="L11">
        <v>1191</v>
      </c>
      <c r="N11">
        <v>1013</v>
      </c>
      <c r="O11" t="s">
        <v>180</v>
      </c>
      <c r="P11" t="s">
        <v>180</v>
      </c>
      <c r="Q11">
        <v>1</v>
      </c>
      <c r="X11">
        <v>4.32</v>
      </c>
      <c r="Y11">
        <v>0</v>
      </c>
      <c r="Z11">
        <v>0</v>
      </c>
      <c r="AA11">
        <v>0</v>
      </c>
      <c r="AB11">
        <v>9.17</v>
      </c>
      <c r="AC11">
        <v>0</v>
      </c>
      <c r="AD11">
        <v>1</v>
      </c>
      <c r="AE11">
        <v>1</v>
      </c>
      <c r="AF11" t="s">
        <v>3</v>
      </c>
      <c r="AG11">
        <v>4.32</v>
      </c>
      <c r="AH11">
        <v>2</v>
      </c>
      <c r="AI11">
        <v>34712174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ROW(Source!A27)</f>
        <v>27</v>
      </c>
      <c r="B12">
        <v>34712178</v>
      </c>
      <c r="C12">
        <v>34712172</v>
      </c>
      <c r="D12">
        <v>32163380</v>
      </c>
      <c r="E12">
        <v>1</v>
      </c>
      <c r="F12">
        <v>1</v>
      </c>
      <c r="G12">
        <v>1</v>
      </c>
      <c r="H12">
        <v>1</v>
      </c>
      <c r="I12" t="s">
        <v>183</v>
      </c>
      <c r="J12" t="s">
        <v>3</v>
      </c>
      <c r="K12" t="s">
        <v>184</v>
      </c>
      <c r="L12">
        <v>1191</v>
      </c>
      <c r="N12">
        <v>1013</v>
      </c>
      <c r="O12" t="s">
        <v>180</v>
      </c>
      <c r="P12" t="s">
        <v>180</v>
      </c>
      <c r="Q12">
        <v>1</v>
      </c>
      <c r="X12">
        <v>12.96</v>
      </c>
      <c r="Y12">
        <v>0</v>
      </c>
      <c r="Z12">
        <v>0</v>
      </c>
      <c r="AA12">
        <v>0</v>
      </c>
      <c r="AB12">
        <v>14.09</v>
      </c>
      <c r="AC12">
        <v>0</v>
      </c>
      <c r="AD12">
        <v>1</v>
      </c>
      <c r="AE12">
        <v>1</v>
      </c>
      <c r="AF12" t="s">
        <v>3</v>
      </c>
      <c r="AG12">
        <v>12.96</v>
      </c>
      <c r="AH12">
        <v>2</v>
      </c>
      <c r="AI12">
        <v>34712175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34711987</v>
      </c>
      <c r="C13">
        <v>34711981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185</v>
      </c>
      <c r="J13" t="s">
        <v>3</v>
      </c>
      <c r="K13" t="s">
        <v>186</v>
      </c>
      <c r="L13">
        <v>1191</v>
      </c>
      <c r="N13">
        <v>1013</v>
      </c>
      <c r="O13" t="s">
        <v>180</v>
      </c>
      <c r="P13" t="s">
        <v>180</v>
      </c>
      <c r="Q13">
        <v>1</v>
      </c>
      <c r="X13">
        <v>62.2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3</v>
      </c>
      <c r="AG13">
        <v>62.2</v>
      </c>
      <c r="AH13">
        <v>2</v>
      </c>
      <c r="AI13">
        <v>34711982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ROW(Source!A28)</f>
        <v>28</v>
      </c>
      <c r="B14">
        <v>34711988</v>
      </c>
      <c r="C14">
        <v>34711981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187</v>
      </c>
      <c r="J14" t="s">
        <v>3</v>
      </c>
      <c r="K14" t="s">
        <v>188</v>
      </c>
      <c r="L14">
        <v>1191</v>
      </c>
      <c r="N14">
        <v>1013</v>
      </c>
      <c r="O14" t="s">
        <v>180</v>
      </c>
      <c r="P14" t="s">
        <v>180</v>
      </c>
      <c r="Q14">
        <v>1</v>
      </c>
      <c r="X14">
        <v>3.48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3.48</v>
      </c>
      <c r="AH14">
        <v>2</v>
      </c>
      <c r="AI14">
        <v>34711983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ROW(Source!A28)</f>
        <v>28</v>
      </c>
      <c r="B15">
        <v>34711989</v>
      </c>
      <c r="C15">
        <v>34711981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189</v>
      </c>
      <c r="J15" t="s">
        <v>190</v>
      </c>
      <c r="K15" t="s">
        <v>191</v>
      </c>
      <c r="L15">
        <v>1368</v>
      </c>
      <c r="N15">
        <v>1011</v>
      </c>
      <c r="O15" t="s">
        <v>192</v>
      </c>
      <c r="P15" t="s">
        <v>192</v>
      </c>
      <c r="Q15">
        <v>1</v>
      </c>
      <c r="X15">
        <v>1.74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1.74</v>
      </c>
      <c r="AH15">
        <v>2</v>
      </c>
      <c r="AI15">
        <v>34711984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ROW(Source!A28)</f>
        <v>28</v>
      </c>
      <c r="B16">
        <v>34711990</v>
      </c>
      <c r="C16">
        <v>34711981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193</v>
      </c>
      <c r="J16" t="s">
        <v>194</v>
      </c>
      <c r="K16" t="s">
        <v>195</v>
      </c>
      <c r="L16">
        <v>1368</v>
      </c>
      <c r="N16">
        <v>1011</v>
      </c>
      <c r="O16" t="s">
        <v>192</v>
      </c>
      <c r="P16" t="s">
        <v>192</v>
      </c>
      <c r="Q16">
        <v>1</v>
      </c>
      <c r="X16">
        <v>1.74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1.74</v>
      </c>
      <c r="AH16">
        <v>2</v>
      </c>
      <c r="AI16">
        <v>34711985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34711991</v>
      </c>
      <c r="C17">
        <v>34711981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196</v>
      </c>
      <c r="J17" t="s">
        <v>197</v>
      </c>
      <c r="K17" t="s">
        <v>198</v>
      </c>
      <c r="L17">
        <v>1368</v>
      </c>
      <c r="N17">
        <v>1011</v>
      </c>
      <c r="O17" t="s">
        <v>192</v>
      </c>
      <c r="P17" t="s">
        <v>192</v>
      </c>
      <c r="Q17">
        <v>1</v>
      </c>
      <c r="X17">
        <v>15.1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15.1</v>
      </c>
      <c r="AH17">
        <v>2</v>
      </c>
      <c r="AI17">
        <v>34711986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ROW(Source!A28)</f>
        <v>28</v>
      </c>
      <c r="B18">
        <v>34711992</v>
      </c>
      <c r="C18">
        <v>34711981</v>
      </c>
      <c r="D18">
        <v>31447861</v>
      </c>
      <c r="E18">
        <v>1</v>
      </c>
      <c r="F18">
        <v>1</v>
      </c>
      <c r="G18">
        <v>1</v>
      </c>
      <c r="H18">
        <v>3</v>
      </c>
      <c r="I18" t="s">
        <v>201</v>
      </c>
      <c r="J18" t="s">
        <v>202</v>
      </c>
      <c r="K18" t="s">
        <v>203</v>
      </c>
      <c r="L18">
        <v>1346</v>
      </c>
      <c r="N18">
        <v>1009</v>
      </c>
      <c r="O18" t="s">
        <v>55</v>
      </c>
      <c r="P18" t="s">
        <v>55</v>
      </c>
      <c r="Q18">
        <v>1</v>
      </c>
      <c r="X18">
        <v>4.2</v>
      </c>
      <c r="Y18">
        <v>10.57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4.2</v>
      </c>
      <c r="AH18">
        <v>3</v>
      </c>
      <c r="AI18">
        <v>-1</v>
      </c>
      <c r="AJ18" t="s">
        <v>3</v>
      </c>
      <c r="AK18">
        <v>4</v>
      </c>
      <c r="AL18">
        <v>-44.394000000000005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ROW(Source!A28)</f>
        <v>28</v>
      </c>
      <c r="B19">
        <v>34711993</v>
      </c>
      <c r="C19">
        <v>34711981</v>
      </c>
      <c r="D19">
        <v>31449051</v>
      </c>
      <c r="E19">
        <v>1</v>
      </c>
      <c r="F19">
        <v>1</v>
      </c>
      <c r="G19">
        <v>1</v>
      </c>
      <c r="H19">
        <v>3</v>
      </c>
      <c r="I19" t="s">
        <v>204</v>
      </c>
      <c r="J19" t="s">
        <v>205</v>
      </c>
      <c r="K19" t="s">
        <v>206</v>
      </c>
      <c r="L19">
        <v>1346</v>
      </c>
      <c r="N19">
        <v>1009</v>
      </c>
      <c r="O19" t="s">
        <v>55</v>
      </c>
      <c r="P19" t="s">
        <v>55</v>
      </c>
      <c r="Q19">
        <v>1</v>
      </c>
      <c r="X19">
        <v>27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27</v>
      </c>
      <c r="AH19">
        <v>3</v>
      </c>
      <c r="AI19">
        <v>-1</v>
      </c>
      <c r="AJ19" t="s">
        <v>3</v>
      </c>
      <c r="AK19">
        <v>4</v>
      </c>
      <c r="AL19">
        <v>-244.07999999999998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ROW(Source!A28)</f>
        <v>28</v>
      </c>
      <c r="B20">
        <v>34711994</v>
      </c>
      <c r="C20">
        <v>34711981</v>
      </c>
      <c r="D20">
        <v>31449189</v>
      </c>
      <c r="E20">
        <v>1</v>
      </c>
      <c r="F20">
        <v>1</v>
      </c>
      <c r="G20">
        <v>1</v>
      </c>
      <c r="H20">
        <v>3</v>
      </c>
      <c r="I20" t="s">
        <v>207</v>
      </c>
      <c r="J20" t="s">
        <v>208</v>
      </c>
      <c r="K20" t="s">
        <v>209</v>
      </c>
      <c r="L20">
        <v>1355</v>
      </c>
      <c r="N20">
        <v>1010</v>
      </c>
      <c r="O20" t="s">
        <v>210</v>
      </c>
      <c r="P20" t="s">
        <v>210</v>
      </c>
      <c r="Q20">
        <v>100</v>
      </c>
      <c r="X20">
        <v>0.8</v>
      </c>
      <c r="Y20">
        <v>110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0.8</v>
      </c>
      <c r="AH20">
        <v>3</v>
      </c>
      <c r="AI20">
        <v>-1</v>
      </c>
      <c r="AJ20" t="s">
        <v>3</v>
      </c>
      <c r="AK20">
        <v>4</v>
      </c>
      <c r="AL20">
        <v>-88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ROW(Source!A28)</f>
        <v>28</v>
      </c>
      <c r="B21">
        <v>34711995</v>
      </c>
      <c r="C21">
        <v>34711981</v>
      </c>
      <c r="D21">
        <v>31450897</v>
      </c>
      <c r="E21">
        <v>1</v>
      </c>
      <c r="F21">
        <v>1</v>
      </c>
      <c r="G21">
        <v>1</v>
      </c>
      <c r="H21">
        <v>3</v>
      </c>
      <c r="I21" t="s">
        <v>211</v>
      </c>
      <c r="J21" t="s">
        <v>212</v>
      </c>
      <c r="K21" t="s">
        <v>213</v>
      </c>
      <c r="L21">
        <v>1339</v>
      </c>
      <c r="N21">
        <v>1007</v>
      </c>
      <c r="O21" t="s">
        <v>214</v>
      </c>
      <c r="P21" t="s">
        <v>214</v>
      </c>
      <c r="Q21">
        <v>1</v>
      </c>
      <c r="X21">
        <v>0.15</v>
      </c>
      <c r="Y21">
        <v>59.99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0.15</v>
      </c>
      <c r="AH21">
        <v>3</v>
      </c>
      <c r="AI21">
        <v>-1</v>
      </c>
      <c r="AJ21" t="s">
        <v>3</v>
      </c>
      <c r="AK21">
        <v>4</v>
      </c>
      <c r="AL21">
        <v>-8.9984999999999999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ROW(Source!A28)</f>
        <v>28</v>
      </c>
      <c r="B22">
        <v>34711996</v>
      </c>
      <c r="C22">
        <v>34711981</v>
      </c>
      <c r="D22">
        <v>31451150</v>
      </c>
      <c r="E22">
        <v>1</v>
      </c>
      <c r="F22">
        <v>1</v>
      </c>
      <c r="G22">
        <v>1</v>
      </c>
      <c r="H22">
        <v>3</v>
      </c>
      <c r="I22" t="s">
        <v>215</v>
      </c>
      <c r="J22" t="s">
        <v>216</v>
      </c>
      <c r="K22" t="s">
        <v>217</v>
      </c>
      <c r="L22">
        <v>1348</v>
      </c>
      <c r="N22">
        <v>1009</v>
      </c>
      <c r="O22" t="s">
        <v>31</v>
      </c>
      <c r="P22" t="s">
        <v>31</v>
      </c>
      <c r="Q22">
        <v>1000</v>
      </c>
      <c r="X22">
        <v>0.18</v>
      </c>
      <c r="Y22">
        <v>480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0.18</v>
      </c>
      <c r="AH22">
        <v>3</v>
      </c>
      <c r="AI22">
        <v>-1</v>
      </c>
      <c r="AJ22" t="s">
        <v>3</v>
      </c>
      <c r="AK22">
        <v>4</v>
      </c>
      <c r="AL22">
        <v>-86.399999999999991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ROW(Source!A28)</f>
        <v>28</v>
      </c>
      <c r="B23">
        <v>34711997</v>
      </c>
      <c r="C23">
        <v>34711981</v>
      </c>
      <c r="D23">
        <v>31467744</v>
      </c>
      <c r="E23">
        <v>1</v>
      </c>
      <c r="F23">
        <v>1</v>
      </c>
      <c r="G23">
        <v>1</v>
      </c>
      <c r="H23">
        <v>3</v>
      </c>
      <c r="I23" t="s">
        <v>218</v>
      </c>
      <c r="J23" t="s">
        <v>219</v>
      </c>
      <c r="K23" t="s">
        <v>220</v>
      </c>
      <c r="L23">
        <v>1348</v>
      </c>
      <c r="N23">
        <v>1009</v>
      </c>
      <c r="O23" t="s">
        <v>31</v>
      </c>
      <c r="P23" t="s">
        <v>31</v>
      </c>
      <c r="Q23">
        <v>1000</v>
      </c>
      <c r="X23">
        <v>1</v>
      </c>
      <c r="Y23">
        <v>11500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</v>
      </c>
      <c r="AH23">
        <v>3</v>
      </c>
      <c r="AI23">
        <v>-1</v>
      </c>
      <c r="AJ23" t="s">
        <v>3</v>
      </c>
      <c r="AK23">
        <v>4</v>
      </c>
      <c r="AL23">
        <v>-11500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ROW(Source!A28)</f>
        <v>28</v>
      </c>
      <c r="B24">
        <v>34711998</v>
      </c>
      <c r="C24">
        <v>34711981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221</v>
      </c>
      <c r="J24" t="s">
        <v>3</v>
      </c>
      <c r="K24" t="s">
        <v>222</v>
      </c>
      <c r="L24">
        <v>1374</v>
      </c>
      <c r="N24">
        <v>1013</v>
      </c>
      <c r="O24" t="s">
        <v>223</v>
      </c>
      <c r="P24" t="s">
        <v>223</v>
      </c>
      <c r="Q24">
        <v>1</v>
      </c>
      <c r="X24">
        <v>11.97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11.97</v>
      </c>
      <c r="AH24">
        <v>3</v>
      </c>
      <c r="AI24">
        <v>-1</v>
      </c>
      <c r="AJ24" t="s">
        <v>3</v>
      </c>
      <c r="AK24">
        <v>4</v>
      </c>
      <c r="AL24">
        <v>-11.97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ROW(Source!A29)</f>
        <v>29</v>
      </c>
      <c r="B25">
        <v>34711987</v>
      </c>
      <c r="C25">
        <v>34711981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185</v>
      </c>
      <c r="J25" t="s">
        <v>3</v>
      </c>
      <c r="K25" t="s">
        <v>186</v>
      </c>
      <c r="L25">
        <v>1191</v>
      </c>
      <c r="N25">
        <v>1013</v>
      </c>
      <c r="O25" t="s">
        <v>180</v>
      </c>
      <c r="P25" t="s">
        <v>180</v>
      </c>
      <c r="Q25">
        <v>1</v>
      </c>
      <c r="X25">
        <v>62.2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62.2</v>
      </c>
      <c r="AH25">
        <v>2</v>
      </c>
      <c r="AI25">
        <v>34711982</v>
      </c>
      <c r="AJ25">
        <v>18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34711988</v>
      </c>
      <c r="C26">
        <v>34711981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187</v>
      </c>
      <c r="J26" t="s">
        <v>3</v>
      </c>
      <c r="K26" t="s">
        <v>188</v>
      </c>
      <c r="L26">
        <v>1191</v>
      </c>
      <c r="N26">
        <v>1013</v>
      </c>
      <c r="O26" t="s">
        <v>180</v>
      </c>
      <c r="P26" t="s">
        <v>180</v>
      </c>
      <c r="Q26">
        <v>1</v>
      </c>
      <c r="X26">
        <v>3.48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3.48</v>
      </c>
      <c r="AH26">
        <v>2</v>
      </c>
      <c r="AI26">
        <v>34711983</v>
      </c>
      <c r="AJ26">
        <v>19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ROW(Source!A29)</f>
        <v>29</v>
      </c>
      <c r="B27">
        <v>34711989</v>
      </c>
      <c r="C27">
        <v>34711981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189</v>
      </c>
      <c r="J27" t="s">
        <v>190</v>
      </c>
      <c r="K27" t="s">
        <v>191</v>
      </c>
      <c r="L27">
        <v>1368</v>
      </c>
      <c r="N27">
        <v>1011</v>
      </c>
      <c r="O27" t="s">
        <v>192</v>
      </c>
      <c r="P27" t="s">
        <v>192</v>
      </c>
      <c r="Q27">
        <v>1</v>
      </c>
      <c r="X27">
        <v>1.74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1.74</v>
      </c>
      <c r="AH27">
        <v>2</v>
      </c>
      <c r="AI27">
        <v>34711984</v>
      </c>
      <c r="AJ27">
        <v>20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ROW(Source!A29)</f>
        <v>29</v>
      </c>
      <c r="B28">
        <v>34711990</v>
      </c>
      <c r="C28">
        <v>34711981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193</v>
      </c>
      <c r="J28" t="s">
        <v>194</v>
      </c>
      <c r="K28" t="s">
        <v>195</v>
      </c>
      <c r="L28">
        <v>1368</v>
      </c>
      <c r="N28">
        <v>1011</v>
      </c>
      <c r="O28" t="s">
        <v>192</v>
      </c>
      <c r="P28" t="s">
        <v>192</v>
      </c>
      <c r="Q28">
        <v>1</v>
      </c>
      <c r="X28">
        <v>1.74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1.74</v>
      </c>
      <c r="AH28">
        <v>2</v>
      </c>
      <c r="AI28">
        <v>34711985</v>
      </c>
      <c r="AJ28">
        <v>21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ROW(Source!A29)</f>
        <v>29</v>
      </c>
      <c r="B29">
        <v>34711991</v>
      </c>
      <c r="C29">
        <v>34711981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196</v>
      </c>
      <c r="J29" t="s">
        <v>197</v>
      </c>
      <c r="K29" t="s">
        <v>198</v>
      </c>
      <c r="L29">
        <v>1368</v>
      </c>
      <c r="N29">
        <v>1011</v>
      </c>
      <c r="O29" t="s">
        <v>192</v>
      </c>
      <c r="P29" t="s">
        <v>192</v>
      </c>
      <c r="Q29">
        <v>1</v>
      </c>
      <c r="X29">
        <v>15.1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15.1</v>
      </c>
      <c r="AH29">
        <v>2</v>
      </c>
      <c r="AI29">
        <v>34711986</v>
      </c>
      <c r="AJ29">
        <v>22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ROW(Source!A29)</f>
        <v>29</v>
      </c>
      <c r="B30">
        <v>34711992</v>
      </c>
      <c r="C30">
        <v>34711981</v>
      </c>
      <c r="D30">
        <v>31447861</v>
      </c>
      <c r="E30">
        <v>1</v>
      </c>
      <c r="F30">
        <v>1</v>
      </c>
      <c r="G30">
        <v>1</v>
      </c>
      <c r="H30">
        <v>3</v>
      </c>
      <c r="I30" t="s">
        <v>201</v>
      </c>
      <c r="J30" t="s">
        <v>202</v>
      </c>
      <c r="K30" t="s">
        <v>203</v>
      </c>
      <c r="L30">
        <v>1346</v>
      </c>
      <c r="N30">
        <v>1009</v>
      </c>
      <c r="O30" t="s">
        <v>55</v>
      </c>
      <c r="P30" t="s">
        <v>55</v>
      </c>
      <c r="Q30">
        <v>1</v>
      </c>
      <c r="X30">
        <v>4.2</v>
      </c>
      <c r="Y30">
        <v>10.57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4.2</v>
      </c>
      <c r="AH30">
        <v>3</v>
      </c>
      <c r="AI30">
        <v>-1</v>
      </c>
      <c r="AJ30" t="s">
        <v>3</v>
      </c>
      <c r="AK30">
        <v>4</v>
      </c>
      <c r="AL30">
        <v>-44.394000000000005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ROW(Source!A29)</f>
        <v>29</v>
      </c>
      <c r="B31">
        <v>34711993</v>
      </c>
      <c r="C31">
        <v>34711981</v>
      </c>
      <c r="D31">
        <v>31449051</v>
      </c>
      <c r="E31">
        <v>1</v>
      </c>
      <c r="F31">
        <v>1</v>
      </c>
      <c r="G31">
        <v>1</v>
      </c>
      <c r="H31">
        <v>3</v>
      </c>
      <c r="I31" t="s">
        <v>204</v>
      </c>
      <c r="J31" t="s">
        <v>205</v>
      </c>
      <c r="K31" t="s">
        <v>206</v>
      </c>
      <c r="L31">
        <v>1346</v>
      </c>
      <c r="N31">
        <v>1009</v>
      </c>
      <c r="O31" t="s">
        <v>55</v>
      </c>
      <c r="P31" t="s">
        <v>55</v>
      </c>
      <c r="Q31">
        <v>1</v>
      </c>
      <c r="X31">
        <v>27</v>
      </c>
      <c r="Y31">
        <v>9.0399999999999991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27</v>
      </c>
      <c r="AH31">
        <v>3</v>
      </c>
      <c r="AI31">
        <v>-1</v>
      </c>
      <c r="AJ31" t="s">
        <v>3</v>
      </c>
      <c r="AK31">
        <v>4</v>
      </c>
      <c r="AL31">
        <v>-244.07999999999998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ROW(Source!A29)</f>
        <v>29</v>
      </c>
      <c r="B32">
        <v>34711994</v>
      </c>
      <c r="C32">
        <v>34711981</v>
      </c>
      <c r="D32">
        <v>31449189</v>
      </c>
      <c r="E32">
        <v>1</v>
      </c>
      <c r="F32">
        <v>1</v>
      </c>
      <c r="G32">
        <v>1</v>
      </c>
      <c r="H32">
        <v>3</v>
      </c>
      <c r="I32" t="s">
        <v>207</v>
      </c>
      <c r="J32" t="s">
        <v>208</v>
      </c>
      <c r="K32" t="s">
        <v>209</v>
      </c>
      <c r="L32">
        <v>1355</v>
      </c>
      <c r="N32">
        <v>1010</v>
      </c>
      <c r="O32" t="s">
        <v>210</v>
      </c>
      <c r="P32" t="s">
        <v>210</v>
      </c>
      <c r="Q32">
        <v>100</v>
      </c>
      <c r="X32">
        <v>0.8</v>
      </c>
      <c r="Y32">
        <v>110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0.8</v>
      </c>
      <c r="AH32">
        <v>3</v>
      </c>
      <c r="AI32">
        <v>-1</v>
      </c>
      <c r="AJ32" t="s">
        <v>3</v>
      </c>
      <c r="AK32">
        <v>4</v>
      </c>
      <c r="AL32">
        <v>-88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ROW(Source!A29)</f>
        <v>29</v>
      </c>
      <c r="B33">
        <v>34711995</v>
      </c>
      <c r="C33">
        <v>34711981</v>
      </c>
      <c r="D33">
        <v>31450897</v>
      </c>
      <c r="E33">
        <v>1</v>
      </c>
      <c r="F33">
        <v>1</v>
      </c>
      <c r="G33">
        <v>1</v>
      </c>
      <c r="H33">
        <v>3</v>
      </c>
      <c r="I33" t="s">
        <v>211</v>
      </c>
      <c r="J33" t="s">
        <v>212</v>
      </c>
      <c r="K33" t="s">
        <v>213</v>
      </c>
      <c r="L33">
        <v>1339</v>
      </c>
      <c r="N33">
        <v>1007</v>
      </c>
      <c r="O33" t="s">
        <v>214</v>
      </c>
      <c r="P33" t="s">
        <v>214</v>
      </c>
      <c r="Q33">
        <v>1</v>
      </c>
      <c r="X33">
        <v>0.15</v>
      </c>
      <c r="Y33">
        <v>59.99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0.15</v>
      </c>
      <c r="AH33">
        <v>3</v>
      </c>
      <c r="AI33">
        <v>-1</v>
      </c>
      <c r="AJ33" t="s">
        <v>3</v>
      </c>
      <c r="AK33">
        <v>4</v>
      </c>
      <c r="AL33">
        <v>-8.9984999999999999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ROW(Source!A29)</f>
        <v>29</v>
      </c>
      <c r="B34">
        <v>34711996</v>
      </c>
      <c r="C34">
        <v>34711981</v>
      </c>
      <c r="D34">
        <v>31451150</v>
      </c>
      <c r="E34">
        <v>1</v>
      </c>
      <c r="F34">
        <v>1</v>
      </c>
      <c r="G34">
        <v>1</v>
      </c>
      <c r="H34">
        <v>3</v>
      </c>
      <c r="I34" t="s">
        <v>215</v>
      </c>
      <c r="J34" t="s">
        <v>216</v>
      </c>
      <c r="K34" t="s">
        <v>217</v>
      </c>
      <c r="L34">
        <v>1348</v>
      </c>
      <c r="N34">
        <v>1009</v>
      </c>
      <c r="O34" t="s">
        <v>31</v>
      </c>
      <c r="P34" t="s">
        <v>31</v>
      </c>
      <c r="Q34">
        <v>1000</v>
      </c>
      <c r="X34">
        <v>0.18</v>
      </c>
      <c r="Y34">
        <v>480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0.18</v>
      </c>
      <c r="AH34">
        <v>3</v>
      </c>
      <c r="AI34">
        <v>-1</v>
      </c>
      <c r="AJ34" t="s">
        <v>3</v>
      </c>
      <c r="AK34">
        <v>4</v>
      </c>
      <c r="AL34">
        <v>-86.399999999999991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ROW(Source!A29)</f>
        <v>29</v>
      </c>
      <c r="B35">
        <v>34711997</v>
      </c>
      <c r="C35">
        <v>34711981</v>
      </c>
      <c r="D35">
        <v>31467744</v>
      </c>
      <c r="E35">
        <v>1</v>
      </c>
      <c r="F35">
        <v>1</v>
      </c>
      <c r="G35">
        <v>1</v>
      </c>
      <c r="H35">
        <v>3</v>
      </c>
      <c r="I35" t="s">
        <v>218</v>
      </c>
      <c r="J35" t="s">
        <v>219</v>
      </c>
      <c r="K35" t="s">
        <v>220</v>
      </c>
      <c r="L35">
        <v>1348</v>
      </c>
      <c r="N35">
        <v>1009</v>
      </c>
      <c r="O35" t="s">
        <v>31</v>
      </c>
      <c r="P35" t="s">
        <v>31</v>
      </c>
      <c r="Q35">
        <v>1000</v>
      </c>
      <c r="X35">
        <v>1</v>
      </c>
      <c r="Y35">
        <v>11500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</v>
      </c>
      <c r="AH35">
        <v>3</v>
      </c>
      <c r="AI35">
        <v>-1</v>
      </c>
      <c r="AJ35" t="s">
        <v>3</v>
      </c>
      <c r="AK35">
        <v>4</v>
      </c>
      <c r="AL35">
        <v>-11500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ROW(Source!A29)</f>
        <v>29</v>
      </c>
      <c r="B36">
        <v>34711998</v>
      </c>
      <c r="C36">
        <v>34711981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221</v>
      </c>
      <c r="J36" t="s">
        <v>3</v>
      </c>
      <c r="K36" t="s">
        <v>222</v>
      </c>
      <c r="L36">
        <v>1374</v>
      </c>
      <c r="N36">
        <v>1013</v>
      </c>
      <c r="O36" t="s">
        <v>223</v>
      </c>
      <c r="P36" t="s">
        <v>223</v>
      </c>
      <c r="Q36">
        <v>1</v>
      </c>
      <c r="X36">
        <v>11.97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11.97</v>
      </c>
      <c r="AH36">
        <v>3</v>
      </c>
      <c r="AI36">
        <v>-1</v>
      </c>
      <c r="AJ36" t="s">
        <v>3</v>
      </c>
      <c r="AK36">
        <v>4</v>
      </c>
      <c r="AL36">
        <v>-11.97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ROW(Source!A30)</f>
        <v>30</v>
      </c>
      <c r="B37">
        <v>34712005</v>
      </c>
      <c r="C37">
        <v>34711999</v>
      </c>
      <c r="D37">
        <v>31709494</v>
      </c>
      <c r="E37">
        <v>1</v>
      </c>
      <c r="F37">
        <v>1</v>
      </c>
      <c r="G37">
        <v>1</v>
      </c>
      <c r="H37">
        <v>1</v>
      </c>
      <c r="I37" t="s">
        <v>199</v>
      </c>
      <c r="J37" t="s">
        <v>3</v>
      </c>
      <c r="K37" t="s">
        <v>200</v>
      </c>
      <c r="L37">
        <v>1191</v>
      </c>
      <c r="N37">
        <v>1013</v>
      </c>
      <c r="O37" t="s">
        <v>180</v>
      </c>
      <c r="P37" t="s">
        <v>180</v>
      </c>
      <c r="Q37">
        <v>1</v>
      </c>
      <c r="X37">
        <v>19</v>
      </c>
      <c r="Y37">
        <v>0</v>
      </c>
      <c r="Z37">
        <v>0</v>
      </c>
      <c r="AA37">
        <v>0</v>
      </c>
      <c r="AB37">
        <v>9.4</v>
      </c>
      <c r="AC37">
        <v>0</v>
      </c>
      <c r="AD37">
        <v>1</v>
      </c>
      <c r="AE37">
        <v>1</v>
      </c>
      <c r="AF37" t="s">
        <v>3</v>
      </c>
      <c r="AG37">
        <v>19</v>
      </c>
      <c r="AH37">
        <v>2</v>
      </c>
      <c r="AI37">
        <v>34712000</v>
      </c>
      <c r="AJ37">
        <v>23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ROW(Source!A30)</f>
        <v>30</v>
      </c>
      <c r="B38">
        <v>34712006</v>
      </c>
      <c r="C38">
        <v>34711999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187</v>
      </c>
      <c r="J38" t="s">
        <v>3</v>
      </c>
      <c r="K38" t="s">
        <v>188</v>
      </c>
      <c r="L38">
        <v>1191</v>
      </c>
      <c r="N38">
        <v>1013</v>
      </c>
      <c r="O38" t="s">
        <v>180</v>
      </c>
      <c r="P38" t="s">
        <v>180</v>
      </c>
      <c r="Q38">
        <v>1</v>
      </c>
      <c r="X38">
        <v>0.38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0.38</v>
      </c>
      <c r="AH38">
        <v>2</v>
      </c>
      <c r="AI38">
        <v>34712001</v>
      </c>
      <c r="AJ38">
        <v>24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ROW(Source!A30)</f>
        <v>30</v>
      </c>
      <c r="B39">
        <v>34712007</v>
      </c>
      <c r="C39">
        <v>34711999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189</v>
      </c>
      <c r="J39" t="s">
        <v>190</v>
      </c>
      <c r="K39" t="s">
        <v>191</v>
      </c>
      <c r="L39">
        <v>1368</v>
      </c>
      <c r="N39">
        <v>1011</v>
      </c>
      <c r="O39" t="s">
        <v>192</v>
      </c>
      <c r="P39" t="s">
        <v>192</v>
      </c>
      <c r="Q39">
        <v>1</v>
      </c>
      <c r="X39">
        <v>0.19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0.19</v>
      </c>
      <c r="AH39">
        <v>2</v>
      </c>
      <c r="AI39">
        <v>34712002</v>
      </c>
      <c r="AJ39">
        <v>25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ROW(Source!A30)</f>
        <v>30</v>
      </c>
      <c r="B40">
        <v>34712008</v>
      </c>
      <c r="C40">
        <v>34711999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193</v>
      </c>
      <c r="J40" t="s">
        <v>194</v>
      </c>
      <c r="K40" t="s">
        <v>195</v>
      </c>
      <c r="L40">
        <v>1368</v>
      </c>
      <c r="N40">
        <v>1011</v>
      </c>
      <c r="O40" t="s">
        <v>192</v>
      </c>
      <c r="P40" t="s">
        <v>192</v>
      </c>
      <c r="Q40">
        <v>1</v>
      </c>
      <c r="X40">
        <v>0.19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0.19</v>
      </c>
      <c r="AH40">
        <v>2</v>
      </c>
      <c r="AI40">
        <v>34712003</v>
      </c>
      <c r="AJ40">
        <v>26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ROW(Source!A30)</f>
        <v>30</v>
      </c>
      <c r="B41">
        <v>34712009</v>
      </c>
      <c r="C41">
        <v>34711999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196</v>
      </c>
      <c r="J41" t="s">
        <v>197</v>
      </c>
      <c r="K41" t="s">
        <v>198</v>
      </c>
      <c r="L41">
        <v>1368</v>
      </c>
      <c r="N41">
        <v>1011</v>
      </c>
      <c r="O41" t="s">
        <v>192</v>
      </c>
      <c r="P41" t="s">
        <v>192</v>
      </c>
      <c r="Q41">
        <v>1</v>
      </c>
      <c r="X41">
        <v>3.36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3.36</v>
      </c>
      <c r="AH41">
        <v>2</v>
      </c>
      <c r="AI41">
        <v>34712004</v>
      </c>
      <c r="AJ41">
        <v>27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ROW(Source!A30)</f>
        <v>30</v>
      </c>
      <c r="B42">
        <v>34712010</v>
      </c>
      <c r="C42">
        <v>34711999</v>
      </c>
      <c r="D42">
        <v>31447861</v>
      </c>
      <c r="E42">
        <v>1</v>
      </c>
      <c r="F42">
        <v>1</v>
      </c>
      <c r="G42">
        <v>1</v>
      </c>
      <c r="H42">
        <v>3</v>
      </c>
      <c r="I42" t="s">
        <v>201</v>
      </c>
      <c r="J42" t="s">
        <v>202</v>
      </c>
      <c r="K42" t="s">
        <v>203</v>
      </c>
      <c r="L42">
        <v>1346</v>
      </c>
      <c r="N42">
        <v>1009</v>
      </c>
      <c r="O42" t="s">
        <v>55</v>
      </c>
      <c r="P42" t="s">
        <v>55</v>
      </c>
      <c r="Q42">
        <v>1</v>
      </c>
      <c r="X42">
        <v>0.55000000000000004</v>
      </c>
      <c r="Y42">
        <v>10.57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0.55000000000000004</v>
      </c>
      <c r="AH42">
        <v>3</v>
      </c>
      <c r="AI42">
        <v>-1</v>
      </c>
      <c r="AJ42" t="s">
        <v>3</v>
      </c>
      <c r="AK42">
        <v>4</v>
      </c>
      <c r="AL42">
        <v>-5.8135000000000003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ROW(Source!A30)</f>
        <v>30</v>
      </c>
      <c r="B43">
        <v>34712011</v>
      </c>
      <c r="C43">
        <v>34711999</v>
      </c>
      <c r="D43">
        <v>31470394</v>
      </c>
      <c r="E43">
        <v>1</v>
      </c>
      <c r="F43">
        <v>1</v>
      </c>
      <c r="G43">
        <v>1</v>
      </c>
      <c r="H43">
        <v>3</v>
      </c>
      <c r="I43" t="s">
        <v>224</v>
      </c>
      <c r="J43" t="s">
        <v>225</v>
      </c>
      <c r="K43" t="s">
        <v>226</v>
      </c>
      <c r="L43">
        <v>1348</v>
      </c>
      <c r="N43">
        <v>1009</v>
      </c>
      <c r="O43" t="s">
        <v>31</v>
      </c>
      <c r="P43" t="s">
        <v>31</v>
      </c>
      <c r="Q43">
        <v>1000</v>
      </c>
      <c r="X43">
        <v>4.0000000000000001E-3</v>
      </c>
      <c r="Y43">
        <v>5763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4.0000000000000001E-3</v>
      </c>
      <c r="AH43">
        <v>3</v>
      </c>
      <c r="AI43">
        <v>-1</v>
      </c>
      <c r="AJ43" t="s">
        <v>3</v>
      </c>
      <c r="AK43">
        <v>4</v>
      </c>
      <c r="AL43">
        <v>-23.052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ROW(Source!A30)</f>
        <v>30</v>
      </c>
      <c r="B44">
        <v>34712012</v>
      </c>
      <c r="C44">
        <v>34711999</v>
      </c>
      <c r="D44">
        <v>31482927</v>
      </c>
      <c r="E44">
        <v>1</v>
      </c>
      <c r="F44">
        <v>1</v>
      </c>
      <c r="G44">
        <v>1</v>
      </c>
      <c r="H44">
        <v>3</v>
      </c>
      <c r="I44" t="s">
        <v>227</v>
      </c>
      <c r="J44" t="s">
        <v>228</v>
      </c>
      <c r="K44" t="s">
        <v>229</v>
      </c>
      <c r="L44">
        <v>1346</v>
      </c>
      <c r="N44">
        <v>1009</v>
      </c>
      <c r="O44" t="s">
        <v>55</v>
      </c>
      <c r="P44" t="s">
        <v>55</v>
      </c>
      <c r="Q44">
        <v>1</v>
      </c>
      <c r="X44">
        <v>2</v>
      </c>
      <c r="Y44">
        <v>238.48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2</v>
      </c>
      <c r="AH44">
        <v>3</v>
      </c>
      <c r="AI44">
        <v>-1</v>
      </c>
      <c r="AJ44" t="s">
        <v>3</v>
      </c>
      <c r="AK44">
        <v>4</v>
      </c>
      <c r="AL44">
        <v>-476.96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ROW(Source!A30)</f>
        <v>30</v>
      </c>
      <c r="B45">
        <v>34712013</v>
      </c>
      <c r="C45">
        <v>34711999</v>
      </c>
      <c r="D45">
        <v>31443668</v>
      </c>
      <c r="E45">
        <v>17</v>
      </c>
      <c r="F45">
        <v>1</v>
      </c>
      <c r="G45">
        <v>1</v>
      </c>
      <c r="H45">
        <v>3</v>
      </c>
      <c r="I45" t="s">
        <v>221</v>
      </c>
      <c r="J45" t="s">
        <v>3</v>
      </c>
      <c r="K45" t="s">
        <v>222</v>
      </c>
      <c r="L45">
        <v>1374</v>
      </c>
      <c r="N45">
        <v>1013</v>
      </c>
      <c r="O45" t="s">
        <v>223</v>
      </c>
      <c r="P45" t="s">
        <v>223</v>
      </c>
      <c r="Q45">
        <v>1</v>
      </c>
      <c r="X45">
        <v>3.57</v>
      </c>
      <c r="Y45">
        <v>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3.57</v>
      </c>
      <c r="AH45">
        <v>3</v>
      </c>
      <c r="AI45">
        <v>-1</v>
      </c>
      <c r="AJ45" t="s">
        <v>3</v>
      </c>
      <c r="AK45">
        <v>4</v>
      </c>
      <c r="AL45">
        <v>-3.57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ROW(Source!A31)</f>
        <v>31</v>
      </c>
      <c r="B46">
        <v>34712005</v>
      </c>
      <c r="C46">
        <v>34711999</v>
      </c>
      <c r="D46">
        <v>31709494</v>
      </c>
      <c r="E46">
        <v>1</v>
      </c>
      <c r="F46">
        <v>1</v>
      </c>
      <c r="G46">
        <v>1</v>
      </c>
      <c r="H46">
        <v>1</v>
      </c>
      <c r="I46" t="s">
        <v>199</v>
      </c>
      <c r="J46" t="s">
        <v>3</v>
      </c>
      <c r="K46" t="s">
        <v>200</v>
      </c>
      <c r="L46">
        <v>1191</v>
      </c>
      <c r="N46">
        <v>1013</v>
      </c>
      <c r="O46" t="s">
        <v>180</v>
      </c>
      <c r="P46" t="s">
        <v>180</v>
      </c>
      <c r="Q46">
        <v>1</v>
      </c>
      <c r="X46">
        <v>19</v>
      </c>
      <c r="Y46">
        <v>0</v>
      </c>
      <c r="Z46">
        <v>0</v>
      </c>
      <c r="AA46">
        <v>0</v>
      </c>
      <c r="AB46">
        <v>9.4</v>
      </c>
      <c r="AC46">
        <v>0</v>
      </c>
      <c r="AD46">
        <v>1</v>
      </c>
      <c r="AE46">
        <v>1</v>
      </c>
      <c r="AF46" t="s">
        <v>3</v>
      </c>
      <c r="AG46">
        <v>19</v>
      </c>
      <c r="AH46">
        <v>2</v>
      </c>
      <c r="AI46">
        <v>34712000</v>
      </c>
      <c r="AJ46">
        <v>28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ROW(Source!A31)</f>
        <v>31</v>
      </c>
      <c r="B47">
        <v>34712006</v>
      </c>
      <c r="C47">
        <v>34711999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187</v>
      </c>
      <c r="J47" t="s">
        <v>3</v>
      </c>
      <c r="K47" t="s">
        <v>188</v>
      </c>
      <c r="L47">
        <v>1191</v>
      </c>
      <c r="N47">
        <v>1013</v>
      </c>
      <c r="O47" t="s">
        <v>180</v>
      </c>
      <c r="P47" t="s">
        <v>180</v>
      </c>
      <c r="Q47">
        <v>1</v>
      </c>
      <c r="X47">
        <v>0.38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 t="s">
        <v>3</v>
      </c>
      <c r="AG47">
        <v>0.38</v>
      </c>
      <c r="AH47">
        <v>2</v>
      </c>
      <c r="AI47">
        <v>34712001</v>
      </c>
      <c r="AJ47">
        <v>29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ROW(Source!A31)</f>
        <v>31</v>
      </c>
      <c r="B48">
        <v>34712007</v>
      </c>
      <c r="C48">
        <v>34711999</v>
      </c>
      <c r="D48">
        <v>31526753</v>
      </c>
      <c r="E48">
        <v>1</v>
      </c>
      <c r="F48">
        <v>1</v>
      </c>
      <c r="G48">
        <v>1</v>
      </c>
      <c r="H48">
        <v>2</v>
      </c>
      <c r="I48" t="s">
        <v>189</v>
      </c>
      <c r="J48" t="s">
        <v>190</v>
      </c>
      <c r="K48" t="s">
        <v>191</v>
      </c>
      <c r="L48">
        <v>1368</v>
      </c>
      <c r="N48">
        <v>1011</v>
      </c>
      <c r="O48" t="s">
        <v>192</v>
      </c>
      <c r="P48" t="s">
        <v>192</v>
      </c>
      <c r="Q48">
        <v>1</v>
      </c>
      <c r="X48">
        <v>0.19</v>
      </c>
      <c r="Y48">
        <v>0</v>
      </c>
      <c r="Z48">
        <v>111.99</v>
      </c>
      <c r="AA48">
        <v>13.5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0.19</v>
      </c>
      <c r="AH48">
        <v>2</v>
      </c>
      <c r="AI48">
        <v>34712002</v>
      </c>
      <c r="AJ48">
        <v>30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ROW(Source!A31)</f>
        <v>31</v>
      </c>
      <c r="B49">
        <v>34712008</v>
      </c>
      <c r="C49">
        <v>34711999</v>
      </c>
      <c r="D49">
        <v>31528142</v>
      </c>
      <c r="E49">
        <v>1</v>
      </c>
      <c r="F49">
        <v>1</v>
      </c>
      <c r="G49">
        <v>1</v>
      </c>
      <c r="H49">
        <v>2</v>
      </c>
      <c r="I49" t="s">
        <v>193</v>
      </c>
      <c r="J49" t="s">
        <v>194</v>
      </c>
      <c r="K49" t="s">
        <v>195</v>
      </c>
      <c r="L49">
        <v>1368</v>
      </c>
      <c r="N49">
        <v>1011</v>
      </c>
      <c r="O49" t="s">
        <v>192</v>
      </c>
      <c r="P49" t="s">
        <v>192</v>
      </c>
      <c r="Q49">
        <v>1</v>
      </c>
      <c r="X49">
        <v>0.19</v>
      </c>
      <c r="Y49">
        <v>0</v>
      </c>
      <c r="Z49">
        <v>65.709999999999994</v>
      </c>
      <c r="AA49">
        <v>11.6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0.19</v>
      </c>
      <c r="AH49">
        <v>2</v>
      </c>
      <c r="AI49">
        <v>34712003</v>
      </c>
      <c r="AJ49">
        <v>31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ROW(Source!A31)</f>
        <v>31</v>
      </c>
      <c r="B50">
        <v>34712009</v>
      </c>
      <c r="C50">
        <v>34711999</v>
      </c>
      <c r="D50">
        <v>31528446</v>
      </c>
      <c r="E50">
        <v>1</v>
      </c>
      <c r="F50">
        <v>1</v>
      </c>
      <c r="G50">
        <v>1</v>
      </c>
      <c r="H50">
        <v>2</v>
      </c>
      <c r="I50" t="s">
        <v>196</v>
      </c>
      <c r="J50" t="s">
        <v>197</v>
      </c>
      <c r="K50" t="s">
        <v>198</v>
      </c>
      <c r="L50">
        <v>1368</v>
      </c>
      <c r="N50">
        <v>1011</v>
      </c>
      <c r="O50" t="s">
        <v>192</v>
      </c>
      <c r="P50" t="s">
        <v>192</v>
      </c>
      <c r="Q50">
        <v>1</v>
      </c>
      <c r="X50">
        <v>3.36</v>
      </c>
      <c r="Y50">
        <v>0</v>
      </c>
      <c r="Z50">
        <v>8.1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3.36</v>
      </c>
      <c r="AH50">
        <v>2</v>
      </c>
      <c r="AI50">
        <v>34712004</v>
      </c>
      <c r="AJ50">
        <v>32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ROW(Source!A31)</f>
        <v>31</v>
      </c>
      <c r="B51">
        <v>34712010</v>
      </c>
      <c r="C51">
        <v>34711999</v>
      </c>
      <c r="D51">
        <v>31447861</v>
      </c>
      <c r="E51">
        <v>1</v>
      </c>
      <c r="F51">
        <v>1</v>
      </c>
      <c r="G51">
        <v>1</v>
      </c>
      <c r="H51">
        <v>3</v>
      </c>
      <c r="I51" t="s">
        <v>201</v>
      </c>
      <c r="J51" t="s">
        <v>202</v>
      </c>
      <c r="K51" t="s">
        <v>203</v>
      </c>
      <c r="L51">
        <v>1346</v>
      </c>
      <c r="N51">
        <v>1009</v>
      </c>
      <c r="O51" t="s">
        <v>55</v>
      </c>
      <c r="P51" t="s">
        <v>55</v>
      </c>
      <c r="Q51">
        <v>1</v>
      </c>
      <c r="X51">
        <v>0.55000000000000004</v>
      </c>
      <c r="Y51">
        <v>10.57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0.55000000000000004</v>
      </c>
      <c r="AH51">
        <v>3</v>
      </c>
      <c r="AI51">
        <v>-1</v>
      </c>
      <c r="AJ51" t="s">
        <v>3</v>
      </c>
      <c r="AK51">
        <v>4</v>
      </c>
      <c r="AL51">
        <v>-5.8135000000000003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ROW(Source!A31)</f>
        <v>31</v>
      </c>
      <c r="B52">
        <v>34712011</v>
      </c>
      <c r="C52">
        <v>34711999</v>
      </c>
      <c r="D52">
        <v>31470394</v>
      </c>
      <c r="E52">
        <v>1</v>
      </c>
      <c r="F52">
        <v>1</v>
      </c>
      <c r="G52">
        <v>1</v>
      </c>
      <c r="H52">
        <v>3</v>
      </c>
      <c r="I52" t="s">
        <v>224</v>
      </c>
      <c r="J52" t="s">
        <v>225</v>
      </c>
      <c r="K52" t="s">
        <v>226</v>
      </c>
      <c r="L52">
        <v>1348</v>
      </c>
      <c r="N52">
        <v>1009</v>
      </c>
      <c r="O52" t="s">
        <v>31</v>
      </c>
      <c r="P52" t="s">
        <v>31</v>
      </c>
      <c r="Q52">
        <v>1000</v>
      </c>
      <c r="X52">
        <v>4.0000000000000001E-3</v>
      </c>
      <c r="Y52">
        <v>5763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4.0000000000000001E-3</v>
      </c>
      <c r="AH52">
        <v>3</v>
      </c>
      <c r="AI52">
        <v>-1</v>
      </c>
      <c r="AJ52" t="s">
        <v>3</v>
      </c>
      <c r="AK52">
        <v>4</v>
      </c>
      <c r="AL52">
        <v>-23.052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ROW(Source!A31)</f>
        <v>31</v>
      </c>
      <c r="B53">
        <v>34712012</v>
      </c>
      <c r="C53">
        <v>34711999</v>
      </c>
      <c r="D53">
        <v>31482927</v>
      </c>
      <c r="E53">
        <v>1</v>
      </c>
      <c r="F53">
        <v>1</v>
      </c>
      <c r="G53">
        <v>1</v>
      </c>
      <c r="H53">
        <v>3</v>
      </c>
      <c r="I53" t="s">
        <v>227</v>
      </c>
      <c r="J53" t="s">
        <v>228</v>
      </c>
      <c r="K53" t="s">
        <v>229</v>
      </c>
      <c r="L53">
        <v>1346</v>
      </c>
      <c r="N53">
        <v>1009</v>
      </c>
      <c r="O53" t="s">
        <v>55</v>
      </c>
      <c r="P53" t="s">
        <v>55</v>
      </c>
      <c r="Q53">
        <v>1</v>
      </c>
      <c r="X53">
        <v>2</v>
      </c>
      <c r="Y53">
        <v>238.48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2</v>
      </c>
      <c r="AH53">
        <v>3</v>
      </c>
      <c r="AI53">
        <v>-1</v>
      </c>
      <c r="AJ53" t="s">
        <v>3</v>
      </c>
      <c r="AK53">
        <v>4</v>
      </c>
      <c r="AL53">
        <v>-476.96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ROW(Source!A31)</f>
        <v>31</v>
      </c>
      <c r="B54">
        <v>34712013</v>
      </c>
      <c r="C54">
        <v>34711999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221</v>
      </c>
      <c r="J54" t="s">
        <v>3</v>
      </c>
      <c r="K54" t="s">
        <v>222</v>
      </c>
      <c r="L54">
        <v>1374</v>
      </c>
      <c r="N54">
        <v>1013</v>
      </c>
      <c r="O54" t="s">
        <v>223</v>
      </c>
      <c r="P54" t="s">
        <v>223</v>
      </c>
      <c r="Q54">
        <v>1</v>
      </c>
      <c r="X54">
        <v>3.57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3.57</v>
      </c>
      <c r="AH54">
        <v>3</v>
      </c>
      <c r="AI54">
        <v>-1</v>
      </c>
      <c r="AJ54" t="s">
        <v>3</v>
      </c>
      <c r="AK54">
        <v>4</v>
      </c>
      <c r="AL54">
        <v>-3.57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ROW(Source!A32)</f>
        <v>32</v>
      </c>
      <c r="B55">
        <v>34712017</v>
      </c>
      <c r="C55">
        <v>34712014</v>
      </c>
      <c r="D55">
        <v>32163326</v>
      </c>
      <c r="E55">
        <v>1</v>
      </c>
      <c r="F55">
        <v>1</v>
      </c>
      <c r="G55">
        <v>1</v>
      </c>
      <c r="H55">
        <v>1</v>
      </c>
      <c r="I55" t="s">
        <v>181</v>
      </c>
      <c r="J55" t="s">
        <v>3</v>
      </c>
      <c r="K55" t="s">
        <v>182</v>
      </c>
      <c r="L55">
        <v>1191</v>
      </c>
      <c r="N55">
        <v>1013</v>
      </c>
      <c r="O55" t="s">
        <v>180</v>
      </c>
      <c r="P55" t="s">
        <v>180</v>
      </c>
      <c r="Q55">
        <v>1</v>
      </c>
      <c r="X55">
        <v>1.1299999999999999</v>
      </c>
      <c r="Y55">
        <v>0</v>
      </c>
      <c r="Z55">
        <v>0</v>
      </c>
      <c r="AA55">
        <v>0</v>
      </c>
      <c r="AB55">
        <v>9.17</v>
      </c>
      <c r="AC55">
        <v>0</v>
      </c>
      <c r="AD55">
        <v>1</v>
      </c>
      <c r="AE55">
        <v>1</v>
      </c>
      <c r="AF55" t="s">
        <v>3</v>
      </c>
      <c r="AG55">
        <v>1.1299999999999999</v>
      </c>
      <c r="AH55">
        <v>2</v>
      </c>
      <c r="AI55">
        <v>34712015</v>
      </c>
      <c r="AJ55">
        <v>33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ROW(Source!A32)</f>
        <v>32</v>
      </c>
      <c r="B56">
        <v>34712018</v>
      </c>
      <c r="C56">
        <v>34712014</v>
      </c>
      <c r="D56">
        <v>32163380</v>
      </c>
      <c r="E56">
        <v>1</v>
      </c>
      <c r="F56">
        <v>1</v>
      </c>
      <c r="G56">
        <v>1</v>
      </c>
      <c r="H56">
        <v>1</v>
      </c>
      <c r="I56" t="s">
        <v>183</v>
      </c>
      <c r="J56" t="s">
        <v>3</v>
      </c>
      <c r="K56" t="s">
        <v>184</v>
      </c>
      <c r="L56">
        <v>1191</v>
      </c>
      <c r="N56">
        <v>1013</v>
      </c>
      <c r="O56" t="s">
        <v>180</v>
      </c>
      <c r="P56" t="s">
        <v>180</v>
      </c>
      <c r="Q56">
        <v>1</v>
      </c>
      <c r="X56">
        <v>1.7</v>
      </c>
      <c r="Y56">
        <v>0</v>
      </c>
      <c r="Z56">
        <v>0</v>
      </c>
      <c r="AA56">
        <v>0</v>
      </c>
      <c r="AB56">
        <v>14.09</v>
      </c>
      <c r="AC56">
        <v>0</v>
      </c>
      <c r="AD56">
        <v>1</v>
      </c>
      <c r="AE56">
        <v>1</v>
      </c>
      <c r="AF56" t="s">
        <v>3</v>
      </c>
      <c r="AG56">
        <v>1.7</v>
      </c>
      <c r="AH56">
        <v>2</v>
      </c>
      <c r="AI56">
        <v>34712016</v>
      </c>
      <c r="AJ56">
        <v>34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34712017</v>
      </c>
      <c r="C57">
        <v>34712014</v>
      </c>
      <c r="D57">
        <v>32163326</v>
      </c>
      <c r="E57">
        <v>1</v>
      </c>
      <c r="F57">
        <v>1</v>
      </c>
      <c r="G57">
        <v>1</v>
      </c>
      <c r="H57">
        <v>1</v>
      </c>
      <c r="I57" t="s">
        <v>181</v>
      </c>
      <c r="J57" t="s">
        <v>3</v>
      </c>
      <c r="K57" t="s">
        <v>182</v>
      </c>
      <c r="L57">
        <v>1191</v>
      </c>
      <c r="N57">
        <v>1013</v>
      </c>
      <c r="O57" t="s">
        <v>180</v>
      </c>
      <c r="P57" t="s">
        <v>180</v>
      </c>
      <c r="Q57">
        <v>1</v>
      </c>
      <c r="X57">
        <v>1.1299999999999999</v>
      </c>
      <c r="Y57">
        <v>0</v>
      </c>
      <c r="Z57">
        <v>0</v>
      </c>
      <c r="AA57">
        <v>0</v>
      </c>
      <c r="AB57">
        <v>9.17</v>
      </c>
      <c r="AC57">
        <v>0</v>
      </c>
      <c r="AD57">
        <v>1</v>
      </c>
      <c r="AE57">
        <v>1</v>
      </c>
      <c r="AF57" t="s">
        <v>3</v>
      </c>
      <c r="AG57">
        <v>1.1299999999999999</v>
      </c>
      <c r="AH57">
        <v>2</v>
      </c>
      <c r="AI57">
        <v>34712015</v>
      </c>
      <c r="AJ57">
        <v>35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34712018</v>
      </c>
      <c r="C58">
        <v>34712014</v>
      </c>
      <c r="D58">
        <v>32163380</v>
      </c>
      <c r="E58">
        <v>1</v>
      </c>
      <c r="F58">
        <v>1</v>
      </c>
      <c r="G58">
        <v>1</v>
      </c>
      <c r="H58">
        <v>1</v>
      </c>
      <c r="I58" t="s">
        <v>183</v>
      </c>
      <c r="J58" t="s">
        <v>3</v>
      </c>
      <c r="K58" t="s">
        <v>184</v>
      </c>
      <c r="L58">
        <v>1191</v>
      </c>
      <c r="N58">
        <v>1013</v>
      </c>
      <c r="O58" t="s">
        <v>180</v>
      </c>
      <c r="P58" t="s">
        <v>180</v>
      </c>
      <c r="Q58">
        <v>1</v>
      </c>
      <c r="X58">
        <v>1.7</v>
      </c>
      <c r="Y58">
        <v>0</v>
      </c>
      <c r="Z58">
        <v>0</v>
      </c>
      <c r="AA58">
        <v>0</v>
      </c>
      <c r="AB58">
        <v>14.09</v>
      </c>
      <c r="AC58">
        <v>0</v>
      </c>
      <c r="AD58">
        <v>1</v>
      </c>
      <c r="AE58">
        <v>1</v>
      </c>
      <c r="AF58" t="s">
        <v>3</v>
      </c>
      <c r="AG58">
        <v>1.7</v>
      </c>
      <c r="AH58">
        <v>2</v>
      </c>
      <c r="AI58">
        <v>34712016</v>
      </c>
      <c r="AJ58">
        <v>36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PTO-Kurlinova</cp:lastModifiedBy>
  <dcterms:created xsi:type="dcterms:W3CDTF">2019-04-02T07:59:00Z</dcterms:created>
  <dcterms:modified xsi:type="dcterms:W3CDTF">2019-05-17T11:54:25Z</dcterms:modified>
</cp:coreProperties>
</file>