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185" activeTab="2"/>
  </bookViews>
  <sheets>
    <sheet name="3.Оборудование" sheetId="11" r:id="rId1"/>
    <sheet name="2.Материалы" sheetId="9" r:id="rId2"/>
    <sheet name="1.Лок.смета.и.Акт" sheetId="7" r:id="rId3"/>
    <sheet name="SourceOb.1" sheetId="6" state="hidden" r:id="rId4"/>
    <sheet name="Source" sheetId="1" state="hidden" r:id="rId5"/>
    <sheet name="SourceObSm" sheetId="2" state="hidden" r:id="rId6"/>
    <sheet name="SmtRes" sheetId="3" state="hidden" r:id="rId7"/>
    <sheet name="EtalonRes" sheetId="4" state="hidden" r:id="rId8"/>
  </sheets>
  <definedNames>
    <definedName name="_xlnm.Print_Titles" localSheetId="2">'1.Лок.смета.и.Акт'!$46:$46</definedName>
    <definedName name="_xlnm.Print_Titles" localSheetId="1">'2.Материалы'!$18:$18</definedName>
    <definedName name="_xlnm.Print_Titles" localSheetId="0">'3.Оборудование'!$18:$18</definedName>
    <definedName name="_xlnm.Print_Area" localSheetId="2">'1.Лок.смета.и.Акт'!$A$1:$K$183</definedName>
    <definedName name="_xlnm.Print_Area" localSheetId="1">'2.Материалы'!$A$1:$G$38</definedName>
    <definedName name="_xlnm.Print_Area" localSheetId="0">'3.Оборудование'!$A$1:$G$29</definedName>
  </definedNames>
  <calcPr calcId="145621"/>
</workbook>
</file>

<file path=xl/calcChain.xml><?xml version="1.0" encoding="utf-8"?>
<calcChain xmlns="http://schemas.openxmlformats.org/spreadsheetml/2006/main">
  <c r="BZ25" i="11" l="1"/>
  <c r="BY25" i="11"/>
  <c r="BZ22" i="11"/>
  <c r="BY22" i="11"/>
  <c r="BS11" i="11"/>
  <c r="BR6" i="11"/>
  <c r="BR5" i="11"/>
  <c r="BR4" i="11"/>
  <c r="BR3" i="11"/>
  <c r="BZ34" i="9"/>
  <c r="BY34" i="9"/>
  <c r="BZ31" i="9"/>
  <c r="BY31" i="9"/>
  <c r="F23" i="9"/>
  <c r="P23" i="9"/>
  <c r="O23" i="9" s="1"/>
  <c r="E23" i="9" s="1"/>
  <c r="G23" i="9" s="1"/>
  <c r="F25" i="9"/>
  <c r="F24" i="9"/>
  <c r="F22" i="9"/>
  <c r="F20" i="9"/>
  <c r="F21" i="9"/>
  <c r="BS11" i="9"/>
  <c r="BR6" i="9"/>
  <c r="BR5" i="9"/>
  <c r="BR4" i="9"/>
  <c r="BR3" i="9"/>
  <c r="BZ179" i="7"/>
  <c r="BY179" i="7"/>
  <c r="BZ176" i="7"/>
  <c r="BY176" i="7"/>
  <c r="BZ170" i="7"/>
  <c r="BY170" i="7"/>
  <c r="BZ167" i="7"/>
  <c r="BY167" i="7"/>
  <c r="FV14" i="6"/>
  <c r="FU14" i="6"/>
  <c r="FT14" i="6"/>
  <c r="FS14" i="6"/>
  <c r="FP14" i="6"/>
  <c r="FH14" i="6"/>
  <c r="FG14" i="6"/>
  <c r="FF14" i="6"/>
  <c r="FD14" i="6"/>
  <c r="FA14" i="6"/>
  <c r="FV149" i="7"/>
  <c r="FU149" i="7"/>
  <c r="FT149" i="7"/>
  <c r="FS149" i="7"/>
  <c r="FP149" i="7"/>
  <c r="H158" i="7" s="1"/>
  <c r="FH149" i="7"/>
  <c r="FG149" i="7"/>
  <c r="FF149" i="7"/>
  <c r="FD149" i="7"/>
  <c r="FA149" i="7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EW45" i="1"/>
  <c r="AQ45" i="1"/>
  <c r="BA45" i="1"/>
  <c r="EV45" i="1"/>
  <c r="ER45" i="1" s="1"/>
  <c r="AO45" i="1"/>
  <c r="AK45" i="1" s="1"/>
  <c r="F125" i="7" s="1"/>
  <c r="I45" i="1"/>
  <c r="I44" i="1"/>
  <c r="DW45" i="1"/>
  <c r="EW43" i="1"/>
  <c r="AQ43" i="1"/>
  <c r="BA43" i="1"/>
  <c r="EV43" i="1"/>
  <c r="ER43" i="1" s="1"/>
  <c r="AO43" i="1"/>
  <c r="AK43" i="1" s="1"/>
  <c r="F119" i="7" s="1"/>
  <c r="I43" i="1"/>
  <c r="I42" i="1"/>
  <c r="DW43" i="1"/>
  <c r="EW41" i="1"/>
  <c r="AQ41" i="1"/>
  <c r="BA41" i="1"/>
  <c r="EV41" i="1"/>
  <c r="ER41" i="1" s="1"/>
  <c r="AO41" i="1"/>
  <c r="AK41" i="1" s="1"/>
  <c r="F113" i="7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P21" i="9" l="1"/>
  <c r="O21" i="9" s="1"/>
  <c r="E21" i="9" s="1"/>
  <c r="G21" i="9" s="1"/>
  <c r="P22" i="9"/>
  <c r="O22" i="9" s="1"/>
  <c r="E22" i="9" s="1"/>
  <c r="G22" i="9" s="1"/>
  <c r="P20" i="9"/>
  <c r="O20" i="9" s="1"/>
  <c r="E20" i="9" s="1"/>
  <c r="G20" i="9" s="1"/>
  <c r="P24" i="9"/>
  <c r="O24" i="9" s="1"/>
  <c r="E24" i="9" s="1"/>
  <c r="G24" i="9" s="1"/>
  <c r="P25" i="9"/>
  <c r="O25" i="9" s="1"/>
  <c r="E25" i="9" s="1"/>
  <c r="G25" i="9" s="1"/>
  <c r="G26" i="9" s="1"/>
  <c r="M26" i="9" s="1"/>
  <c r="G28" i="9" s="1"/>
  <c r="G2" i="1" s="1"/>
  <c r="ER39" i="1"/>
  <c r="AK39" i="1"/>
  <c r="F104" i="7" s="1"/>
  <c r="AK37" i="1"/>
  <c r="F95" i="7" s="1"/>
  <c r="ER37" i="1"/>
  <c r="ER35" i="1"/>
  <c r="ER33" i="1"/>
  <c r="AK35" i="1"/>
  <c r="F87" i="7" s="1"/>
  <c r="AK33" i="1"/>
  <c r="F79" i="7" s="1"/>
  <c r="AK31" i="1"/>
  <c r="F71" i="7" s="1"/>
  <c r="ER29" i="1"/>
  <c r="ER31" i="1"/>
  <c r="ER27" i="1"/>
  <c r="AK29" i="1"/>
  <c r="F63" i="7" s="1"/>
  <c r="AK27" i="1"/>
  <c r="F55" i="7" s="1"/>
  <c r="ER25" i="1"/>
  <c r="AK25" i="1"/>
  <c r="F47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" i="3"/>
  <c r="CX1" i="3"/>
  <c r="CY1" i="3"/>
  <c r="CZ1" i="3"/>
  <c r="DB1" i="3" s="1"/>
  <c r="DA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B8" i="3" s="1"/>
  <c r="DA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B13" i="3" s="1"/>
  <c r="DA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B21" i="3" s="1"/>
  <c r="DA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B29" i="3" s="1"/>
  <c r="DA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B44" i="3" s="1"/>
  <c r="DA44" i="3"/>
  <c r="DC44" i="3"/>
  <c r="A45" i="3"/>
  <c r="CX45" i="3"/>
  <c r="CY45" i="3"/>
  <c r="CZ45" i="3"/>
  <c r="DB45" i="3" s="1"/>
  <c r="DA45" i="3"/>
  <c r="DC45" i="3"/>
  <c r="A46" i="3"/>
  <c r="CX46" i="3"/>
  <c r="CY46" i="3"/>
  <c r="CZ46" i="3"/>
  <c r="DB46" i="3" s="1"/>
  <c r="DA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A48" i="3"/>
  <c r="DB48" i="3"/>
  <c r="DC48" i="3"/>
  <c r="A49" i="3"/>
  <c r="CX49" i="3"/>
  <c r="CY49" i="3"/>
  <c r="CZ49" i="3"/>
  <c r="DA49" i="3"/>
  <c r="DB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B53" i="3" s="1"/>
  <c r="DA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B61" i="3" s="1"/>
  <c r="DA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B68" i="3" s="1"/>
  <c r="DA68" i="3"/>
  <c r="DC68" i="3"/>
  <c r="A69" i="3"/>
  <c r="CX69" i="3"/>
  <c r="CY69" i="3"/>
  <c r="CZ69" i="3"/>
  <c r="DB69" i="3" s="1"/>
  <c r="DA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A72" i="3"/>
  <c r="DB72" i="3"/>
  <c r="DC72" i="3"/>
  <c r="A73" i="3"/>
  <c r="CX73" i="3"/>
  <c r="CY73" i="3"/>
  <c r="CZ73" i="3"/>
  <c r="DA73" i="3"/>
  <c r="DB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B75" i="3" s="1"/>
  <c r="DA75" i="3"/>
  <c r="DC75" i="3"/>
  <c r="A76" i="3"/>
  <c r="CX76" i="3"/>
  <c r="CY76" i="3"/>
  <c r="CZ76" i="3"/>
  <c r="DB76" i="3" s="1"/>
  <c r="DA76" i="3"/>
  <c r="DC76" i="3"/>
  <c r="A77" i="3"/>
  <c r="CX77" i="3"/>
  <c r="CY77" i="3"/>
  <c r="CZ77" i="3"/>
  <c r="DB77" i="3" s="1"/>
  <c r="DA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B79" i="3" s="1"/>
  <c r="DA79" i="3"/>
  <c r="DC79" i="3"/>
  <c r="A80" i="3"/>
  <c r="CX80" i="3"/>
  <c r="CY80" i="3"/>
  <c r="CZ80" i="3"/>
  <c r="DA80" i="3"/>
  <c r="DB80" i="3"/>
  <c r="DC80" i="3"/>
  <c r="A81" i="3"/>
  <c r="CX81" i="3"/>
  <c r="CY81" i="3"/>
  <c r="CZ81" i="3"/>
  <c r="DA81" i="3"/>
  <c r="DB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B84" i="3" s="1"/>
  <c r="DA84" i="3"/>
  <c r="DC84" i="3"/>
  <c r="A85" i="3"/>
  <c r="CX85" i="3"/>
  <c r="CY85" i="3"/>
  <c r="CZ85" i="3"/>
  <c r="DB85" i="3" s="1"/>
  <c r="DA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A88" i="3"/>
  <c r="DB88" i="3"/>
  <c r="DC88" i="3"/>
  <c r="A89" i="3"/>
  <c r="CX89" i="3"/>
  <c r="CY89" i="3"/>
  <c r="CZ89" i="3"/>
  <c r="DA89" i="3"/>
  <c r="DB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B91" i="3" s="1"/>
  <c r="DA91" i="3"/>
  <c r="DC91" i="3"/>
  <c r="A92" i="3"/>
  <c r="CX92" i="3"/>
  <c r="CY92" i="3"/>
  <c r="CZ92" i="3"/>
  <c r="DB92" i="3" s="1"/>
  <c r="DA92" i="3"/>
  <c r="DC92" i="3"/>
  <c r="A93" i="3"/>
  <c r="CX93" i="3"/>
  <c r="CY93" i="3"/>
  <c r="CZ93" i="3"/>
  <c r="DB93" i="3" s="1"/>
  <c r="DA93" i="3"/>
  <c r="DC93" i="3"/>
  <c r="A94" i="3"/>
  <c r="CX94" i="3"/>
  <c r="CY94" i="3"/>
  <c r="CZ94" i="3"/>
  <c r="DB94" i="3" s="1"/>
  <c r="DA94" i="3"/>
  <c r="DC94" i="3"/>
  <c r="A95" i="3"/>
  <c r="CX95" i="3"/>
  <c r="CY95" i="3"/>
  <c r="CZ95" i="3"/>
  <c r="DB95" i="3" s="1"/>
  <c r="DA95" i="3"/>
  <c r="DC95" i="3"/>
  <c r="A96" i="3"/>
  <c r="CX96" i="3"/>
  <c r="CY96" i="3"/>
  <c r="CZ96" i="3"/>
  <c r="DA96" i="3"/>
  <c r="DB96" i="3"/>
  <c r="DC96" i="3"/>
  <c r="A97" i="3"/>
  <c r="CX97" i="3"/>
  <c r="CY97" i="3"/>
  <c r="CZ97" i="3"/>
  <c r="DA97" i="3"/>
  <c r="DB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B99" i="3" s="1"/>
  <c r="DA99" i="3"/>
  <c r="DC99" i="3"/>
  <c r="A100" i="3"/>
  <c r="CX100" i="3"/>
  <c r="CY100" i="3"/>
  <c r="CZ100" i="3"/>
  <c r="DB100" i="3" s="1"/>
  <c r="DA100" i="3"/>
  <c r="DC10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R24" i="1"/>
  <c r="Q24" i="1" s="1"/>
  <c r="CU24" i="1"/>
  <c r="T24" i="1" s="1"/>
  <c r="CV24" i="1"/>
  <c r="U24" i="1" s="1"/>
  <c r="FR24" i="1"/>
  <c r="GL24" i="1"/>
  <c r="GN24" i="1"/>
  <c r="GP24" i="1"/>
  <c r="GV24" i="1"/>
  <c r="GX24" i="1"/>
  <c r="HC24" i="1"/>
  <c r="C25" i="1"/>
  <c r="D25" i="1"/>
  <c r="AC25" i="1"/>
  <c r="AE25" i="1"/>
  <c r="AF25" i="1"/>
  <c r="AG25" i="1"/>
  <c r="CU25" i="1" s="1"/>
  <c r="T25" i="1" s="1"/>
  <c r="AH25" i="1"/>
  <c r="AI25" i="1"/>
  <c r="CW25" i="1" s="1"/>
  <c r="V25" i="1" s="1"/>
  <c r="AJ25" i="1"/>
  <c r="CX25" i="1" s="1"/>
  <c r="W25" i="1" s="1"/>
  <c r="FR25" i="1"/>
  <c r="GL25" i="1"/>
  <c r="GN25" i="1"/>
  <c r="GP25" i="1"/>
  <c r="GV25" i="1"/>
  <c r="HC25" i="1"/>
  <c r="GX25" i="1" s="1"/>
  <c r="C26" i="1"/>
  <c r="D26" i="1"/>
  <c r="AC26" i="1"/>
  <c r="CQ26" i="1" s="1"/>
  <c r="P26" i="1" s="1"/>
  <c r="AE26" i="1"/>
  <c r="AF26" i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T26" i="1"/>
  <c r="S26" i="1" s="1"/>
  <c r="FR26" i="1"/>
  <c r="GL26" i="1"/>
  <c r="GN26" i="1"/>
  <c r="GP26" i="1"/>
  <c r="GV26" i="1"/>
  <c r="HC26" i="1" s="1"/>
  <c r="GX26" i="1" s="1"/>
  <c r="C27" i="1"/>
  <c r="D27" i="1"/>
  <c r="AC27" i="1"/>
  <c r="AE27" i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CQ27" i="1"/>
  <c r="P27" i="1" s="1"/>
  <c r="FR27" i="1"/>
  <c r="GL27" i="1"/>
  <c r="GN27" i="1"/>
  <c r="GP27" i="1"/>
  <c r="GV27" i="1"/>
  <c r="HC27" i="1" s="1"/>
  <c r="GX27" i="1" s="1"/>
  <c r="C28" i="1"/>
  <c r="D28" i="1"/>
  <c r="AC28" i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FR28" i="1"/>
  <c r="GL28" i="1"/>
  <c r="GN28" i="1"/>
  <c r="GP28" i="1"/>
  <c r="GV28" i="1"/>
  <c r="HC28" i="1" s="1"/>
  <c r="GX28" i="1" s="1"/>
  <c r="C29" i="1"/>
  <c r="D29" i="1"/>
  <c r="AC29" i="1"/>
  <c r="CQ29" i="1" s="1"/>
  <c r="P29" i="1" s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N29" i="1"/>
  <c r="GP29" i="1"/>
  <c r="GV29" i="1"/>
  <c r="HC29" i="1" s="1"/>
  <c r="GX29" i="1" s="1"/>
  <c r="C30" i="1"/>
  <c r="D30" i="1"/>
  <c r="AC30" i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Q30" i="1"/>
  <c r="P30" i="1" s="1"/>
  <c r="FR30" i="1"/>
  <c r="GL30" i="1"/>
  <c r="GN30" i="1"/>
  <c r="GP30" i="1"/>
  <c r="GV30" i="1"/>
  <c r="HC30" i="1" s="1"/>
  <c r="GX30" i="1" s="1"/>
  <c r="C31" i="1"/>
  <c r="D31" i="1"/>
  <c r="AC31" i="1"/>
  <c r="AE31" i="1"/>
  <c r="AF31" i="1"/>
  <c r="AG31" i="1"/>
  <c r="CU31" i="1" s="1"/>
  <c r="T31" i="1" s="1"/>
  <c r="AH31" i="1"/>
  <c r="AI31" i="1"/>
  <c r="AJ31" i="1"/>
  <c r="CX31" i="1" s="1"/>
  <c r="W31" i="1" s="1"/>
  <c r="CQ31" i="1"/>
  <c r="P31" i="1" s="1"/>
  <c r="CW31" i="1"/>
  <c r="V31" i="1" s="1"/>
  <c r="FR31" i="1"/>
  <c r="GL31" i="1"/>
  <c r="GN31" i="1"/>
  <c r="GP31" i="1"/>
  <c r="GV31" i="1"/>
  <c r="HC31" i="1"/>
  <c r="GX31" i="1" s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CU32" i="1"/>
  <c r="T32" i="1" s="1"/>
  <c r="CW32" i="1"/>
  <c r="V32" i="1" s="1"/>
  <c r="FR32" i="1"/>
  <c r="GL32" i="1"/>
  <c r="GN32" i="1"/>
  <c r="GP32" i="1"/>
  <c r="GV32" i="1"/>
  <c r="HC32" i="1" s="1"/>
  <c r="GX32" i="1" s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HC33" i="1" s="1"/>
  <c r="GX33" i="1" s="1"/>
  <c r="C34" i="1"/>
  <c r="D34" i="1"/>
  <c r="AC34" i="1"/>
  <c r="AE34" i="1"/>
  <c r="AD34" i="1" s="1"/>
  <c r="CR34" i="1" s="1"/>
  <c r="Q34" i="1" s="1"/>
  <c r="AF34" i="1"/>
  <c r="CT34" i="1" s="1"/>
  <c r="S34" i="1" s="1"/>
  <c r="AG34" i="1"/>
  <c r="AH34" i="1"/>
  <c r="CV34" i="1" s="1"/>
  <c r="U34" i="1" s="1"/>
  <c r="AI34" i="1"/>
  <c r="CW34" i="1" s="1"/>
  <c r="V34" i="1" s="1"/>
  <c r="AJ34" i="1"/>
  <c r="CX34" i="1" s="1"/>
  <c r="W34" i="1" s="1"/>
  <c r="CQ34" i="1"/>
  <c r="P34" i="1" s="1"/>
  <c r="CU34" i="1"/>
  <c r="T34" i="1" s="1"/>
  <c r="FR34" i="1"/>
  <c r="GL34" i="1"/>
  <c r="GN34" i="1"/>
  <c r="GP34" i="1"/>
  <c r="GV34" i="1"/>
  <c r="HC34" i="1" s="1"/>
  <c r="GX34" i="1" s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HC35" i="1" s="1"/>
  <c r="GX35" i="1" s="1"/>
  <c r="C36" i="1"/>
  <c r="D36" i="1"/>
  <c r="AC36" i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CV36" i="1" s="1"/>
  <c r="U36" i="1" s="1"/>
  <c r="AI36" i="1"/>
  <c r="CW36" i="1" s="1"/>
  <c r="V36" i="1" s="1"/>
  <c r="AJ36" i="1"/>
  <c r="CX36" i="1" s="1"/>
  <c r="W36" i="1" s="1"/>
  <c r="CQ36" i="1"/>
  <c r="P36" i="1" s="1"/>
  <c r="FR36" i="1"/>
  <c r="GL36" i="1"/>
  <c r="GN36" i="1"/>
  <c r="GP36" i="1"/>
  <c r="GV36" i="1"/>
  <c r="HC36" i="1" s="1"/>
  <c r="GX36" i="1" s="1"/>
  <c r="C37" i="1"/>
  <c r="D37" i="1"/>
  <c r="AC37" i="1"/>
  <c r="AE37" i="1"/>
  <c r="AF37" i="1"/>
  <c r="AG37" i="1"/>
  <c r="GW99" i="7" s="1"/>
  <c r="AH37" i="1"/>
  <c r="AI37" i="1"/>
  <c r="CW37" i="1" s="1"/>
  <c r="V37" i="1" s="1"/>
  <c r="AJ37" i="1"/>
  <c r="CX37" i="1" s="1"/>
  <c r="W37" i="1" s="1"/>
  <c r="CU37" i="1"/>
  <c r="T37" i="1" s="1"/>
  <c r="FR37" i="1"/>
  <c r="GL37" i="1"/>
  <c r="GN37" i="1"/>
  <c r="GP37" i="1"/>
  <c r="GV37" i="1"/>
  <c r="HC37" i="1" s="1"/>
  <c r="GX37" i="1" s="1"/>
  <c r="C38" i="1"/>
  <c r="D38" i="1"/>
  <c r="AC38" i="1"/>
  <c r="AE38" i="1"/>
  <c r="AD38" i="1" s="1"/>
  <c r="CR38" i="1" s="1"/>
  <c r="Q38" i="1" s="1"/>
  <c r="AF38" i="1"/>
  <c r="AG38" i="1"/>
  <c r="CU38" i="1" s="1"/>
  <c r="T38" i="1" s="1"/>
  <c r="AH38" i="1"/>
  <c r="CV38" i="1" s="1"/>
  <c r="U38" i="1" s="1"/>
  <c r="AI38" i="1"/>
  <c r="CW38" i="1" s="1"/>
  <c r="V38" i="1" s="1"/>
  <c r="AJ38" i="1"/>
  <c r="CX38" i="1" s="1"/>
  <c r="W38" i="1" s="1"/>
  <c r="CQ38" i="1"/>
  <c r="P38" i="1" s="1"/>
  <c r="CT38" i="1"/>
  <c r="S38" i="1" s="1"/>
  <c r="FR38" i="1"/>
  <c r="GL38" i="1"/>
  <c r="GN38" i="1"/>
  <c r="GP38" i="1"/>
  <c r="GV38" i="1"/>
  <c r="HC38" i="1" s="1"/>
  <c r="GX38" i="1" s="1"/>
  <c r="C39" i="1"/>
  <c r="D39" i="1"/>
  <c r="AC39" i="1"/>
  <c r="AE39" i="1"/>
  <c r="AF39" i="1"/>
  <c r="AG39" i="1"/>
  <c r="GW108" i="7" s="1"/>
  <c r="AH39" i="1"/>
  <c r="AI39" i="1"/>
  <c r="AJ39" i="1"/>
  <c r="CX39" i="1" s="1"/>
  <c r="W39" i="1" s="1"/>
  <c r="CU39" i="1"/>
  <c r="T39" i="1" s="1"/>
  <c r="CW39" i="1"/>
  <c r="V39" i="1" s="1"/>
  <c r="FR39" i="1"/>
  <c r="GL39" i="1"/>
  <c r="GN39" i="1"/>
  <c r="GP39" i="1"/>
  <c r="GV39" i="1"/>
  <c r="HC39" i="1"/>
  <c r="GX39" i="1" s="1"/>
  <c r="C40" i="1"/>
  <c r="D40" i="1"/>
  <c r="AC40" i="1"/>
  <c r="AD40" i="1"/>
  <c r="AB40" i="1" s="1"/>
  <c r="AE40" i="1"/>
  <c r="AF40" i="1"/>
  <c r="CT40" i="1" s="1"/>
  <c r="S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CW40" i="1"/>
  <c r="V40" i="1" s="1"/>
  <c r="FR40" i="1"/>
  <c r="GL40" i="1"/>
  <c r="GN40" i="1"/>
  <c r="GO40" i="1"/>
  <c r="GV40" i="1"/>
  <c r="HC40" i="1" s="1"/>
  <c r="GX40" i="1" s="1"/>
  <c r="C41" i="1"/>
  <c r="D41" i="1"/>
  <c r="AC41" i="1"/>
  <c r="AE41" i="1"/>
  <c r="AD41" i="1" s="1"/>
  <c r="CR41" i="1" s="1"/>
  <c r="Q41" i="1" s="1"/>
  <c r="AF41" i="1"/>
  <c r="AG41" i="1"/>
  <c r="AH41" i="1"/>
  <c r="AI41" i="1"/>
  <c r="CW41" i="1" s="1"/>
  <c r="V41" i="1" s="1"/>
  <c r="AJ41" i="1"/>
  <c r="CX41" i="1" s="1"/>
  <c r="W41" i="1" s="1"/>
  <c r="CQ41" i="1"/>
  <c r="P41" i="1" s="1"/>
  <c r="CU41" i="1"/>
  <c r="T41" i="1" s="1"/>
  <c r="FR41" i="1"/>
  <c r="GL41" i="1"/>
  <c r="GN41" i="1"/>
  <c r="GO41" i="1"/>
  <c r="GV41" i="1"/>
  <c r="HC41" i="1" s="1"/>
  <c r="GX41" i="1" s="1"/>
  <c r="C42" i="1"/>
  <c r="D42" i="1"/>
  <c r="AC42" i="1"/>
  <c r="AE42" i="1"/>
  <c r="AD42" i="1" s="1"/>
  <c r="AB42" i="1" s="1"/>
  <c r="AF42" i="1"/>
  <c r="CT42" i="1" s="1"/>
  <c r="S42" i="1" s="1"/>
  <c r="AG42" i="1"/>
  <c r="AH42" i="1"/>
  <c r="CV42" i="1" s="1"/>
  <c r="U42" i="1" s="1"/>
  <c r="AI42" i="1"/>
  <c r="CW42" i="1" s="1"/>
  <c r="V42" i="1" s="1"/>
  <c r="AJ42" i="1"/>
  <c r="CX42" i="1" s="1"/>
  <c r="W42" i="1" s="1"/>
  <c r="CQ42" i="1"/>
  <c r="P42" i="1" s="1"/>
  <c r="CU42" i="1"/>
  <c r="T42" i="1" s="1"/>
  <c r="FR42" i="1"/>
  <c r="GL42" i="1"/>
  <c r="GN42" i="1"/>
  <c r="GO42" i="1"/>
  <c r="GV42" i="1"/>
  <c r="HC42" i="1" s="1"/>
  <c r="GX42" i="1" s="1"/>
  <c r="C43" i="1"/>
  <c r="D43" i="1"/>
  <c r="AC43" i="1"/>
  <c r="AD43" i="1"/>
  <c r="CR43" i="1" s="1"/>
  <c r="Q43" i="1" s="1"/>
  <c r="AE43" i="1"/>
  <c r="AF43" i="1"/>
  <c r="AG43" i="1"/>
  <c r="AH43" i="1"/>
  <c r="AI43" i="1"/>
  <c r="AJ43" i="1"/>
  <c r="CX43" i="1" s="1"/>
  <c r="W43" i="1" s="1"/>
  <c r="CQ43" i="1"/>
  <c r="P43" i="1" s="1"/>
  <c r="CS43" i="1"/>
  <c r="R43" i="1" s="1"/>
  <c r="CU43" i="1"/>
  <c r="T43" i="1" s="1"/>
  <c r="CW43" i="1"/>
  <c r="V43" i="1" s="1"/>
  <c r="FR43" i="1"/>
  <c r="GL43" i="1"/>
  <c r="GN43" i="1"/>
  <c r="GO43" i="1"/>
  <c r="GV43" i="1"/>
  <c r="HC43" i="1"/>
  <c r="GX43" i="1" s="1"/>
  <c r="C44" i="1"/>
  <c r="D44" i="1"/>
  <c r="AC44" i="1"/>
  <c r="AD44" i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CU44" i="1"/>
  <c r="T44" i="1" s="1"/>
  <c r="CW44" i="1"/>
  <c r="V44" i="1" s="1"/>
  <c r="FR44" i="1"/>
  <c r="GL44" i="1"/>
  <c r="GN44" i="1"/>
  <c r="GO44" i="1"/>
  <c r="GV44" i="1"/>
  <c r="HC44" i="1" s="1"/>
  <c r="GX44" i="1" s="1"/>
  <c r="C45" i="1"/>
  <c r="D45" i="1"/>
  <c r="AC45" i="1"/>
  <c r="AE45" i="1"/>
  <c r="AD45" i="1" s="1"/>
  <c r="CR45" i="1" s="1"/>
  <c r="Q45" i="1" s="1"/>
  <c r="AF45" i="1"/>
  <c r="AG45" i="1"/>
  <c r="CU45" i="1" s="1"/>
  <c r="T45" i="1" s="1"/>
  <c r="AH45" i="1"/>
  <c r="AI45" i="1"/>
  <c r="CW45" i="1" s="1"/>
  <c r="V45" i="1" s="1"/>
  <c r="AJ45" i="1"/>
  <c r="CX45" i="1" s="1"/>
  <c r="W45" i="1" s="1"/>
  <c r="CQ45" i="1"/>
  <c r="P45" i="1" s="1"/>
  <c r="FR45" i="1"/>
  <c r="GL45" i="1"/>
  <c r="GN45" i="1"/>
  <c r="GO45" i="1"/>
  <c r="GV45" i="1"/>
  <c r="HC45" i="1" s="1"/>
  <c r="GX45" i="1" s="1"/>
  <c r="AC46" i="1"/>
  <c r="AE46" i="1"/>
  <c r="AD46" i="1" s="1"/>
  <c r="CR46" i="1" s="1"/>
  <c r="Q46" i="1" s="1"/>
  <c r="AF46" i="1"/>
  <c r="AG46" i="1"/>
  <c r="AH46" i="1"/>
  <c r="CV46" i="1" s="1"/>
  <c r="U46" i="1" s="1"/>
  <c r="AI46" i="1"/>
  <c r="CW46" i="1" s="1"/>
  <c r="V46" i="1" s="1"/>
  <c r="AJ46" i="1"/>
  <c r="CX46" i="1" s="1"/>
  <c r="W46" i="1" s="1"/>
  <c r="CQ46" i="1"/>
  <c r="P46" i="1" s="1"/>
  <c r="CU46" i="1"/>
  <c r="T46" i="1" s="1"/>
  <c r="FR46" i="1"/>
  <c r="GL46" i="1"/>
  <c r="GO46" i="1"/>
  <c r="GP46" i="1"/>
  <c r="GV46" i="1"/>
  <c r="HC46" i="1" s="1"/>
  <c r="GX46" i="1" s="1"/>
  <c r="AC47" i="1"/>
  <c r="CQ47" i="1" s="1"/>
  <c r="P47" i="1" s="1"/>
  <c r="U131" i="7" s="1"/>
  <c r="AE47" i="1"/>
  <c r="AD47" i="1" s="1"/>
  <c r="CR47" i="1" s="1"/>
  <c r="Q47" i="1" s="1"/>
  <c r="AF47" i="1"/>
  <c r="CT47" i="1" s="1"/>
  <c r="S47" i="1" s="1"/>
  <c r="AG47" i="1"/>
  <c r="CU47" i="1" s="1"/>
  <c r="T47" i="1" s="1"/>
  <c r="AH47" i="1"/>
  <c r="CV47" i="1" s="1"/>
  <c r="U47" i="1" s="1"/>
  <c r="AI47" i="1"/>
  <c r="AJ47" i="1"/>
  <c r="CX47" i="1" s="1"/>
  <c r="W47" i="1" s="1"/>
  <c r="CS47" i="1"/>
  <c r="R47" i="1" s="1"/>
  <c r="CW47" i="1"/>
  <c r="V47" i="1" s="1"/>
  <c r="FR47" i="1"/>
  <c r="GL47" i="1"/>
  <c r="GO47" i="1"/>
  <c r="GP47" i="1"/>
  <c r="GV47" i="1"/>
  <c r="HC47" i="1"/>
  <c r="GX47" i="1" s="1"/>
  <c r="AC48" i="1"/>
  <c r="AD48" i="1"/>
  <c r="CR48" i="1" s="1"/>
  <c r="Q48" i="1" s="1"/>
  <c r="AE48" i="1"/>
  <c r="AF48" i="1"/>
  <c r="AB48" i="1" s="1"/>
  <c r="AG48" i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S48" i="1"/>
  <c r="R48" i="1" s="1"/>
  <c r="CU48" i="1"/>
  <c r="T48" i="1" s="1"/>
  <c r="FR48" i="1"/>
  <c r="GL48" i="1"/>
  <c r="GO48" i="1"/>
  <c r="GP48" i="1"/>
  <c r="GV48" i="1"/>
  <c r="HC48" i="1" s="1"/>
  <c r="GX48" i="1" s="1"/>
  <c r="AC49" i="1"/>
  <c r="AD49" i="1"/>
  <c r="CR49" i="1" s="1"/>
  <c r="Q49" i="1" s="1"/>
  <c r="AE49" i="1"/>
  <c r="AF49" i="1"/>
  <c r="CT49" i="1" s="1"/>
  <c r="S49" i="1" s="1"/>
  <c r="AG49" i="1"/>
  <c r="GW134" i="7" s="1"/>
  <c r="AH49" i="1"/>
  <c r="CV49" i="1" s="1"/>
  <c r="U49" i="1" s="1"/>
  <c r="AI49" i="1"/>
  <c r="AJ49" i="1"/>
  <c r="CX49" i="1" s="1"/>
  <c r="W49" i="1" s="1"/>
  <c r="CQ49" i="1"/>
  <c r="P49" i="1" s="1"/>
  <c r="U134" i="7" s="1"/>
  <c r="CS49" i="1"/>
  <c r="R49" i="1" s="1"/>
  <c r="CW49" i="1"/>
  <c r="V49" i="1" s="1"/>
  <c r="FR49" i="1"/>
  <c r="GL49" i="1"/>
  <c r="GO49" i="1"/>
  <c r="GP49" i="1"/>
  <c r="GV49" i="1"/>
  <c r="HC49" i="1" s="1"/>
  <c r="GX49" i="1" s="1"/>
  <c r="AC50" i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FR50" i="1"/>
  <c r="GL50" i="1"/>
  <c r="GO50" i="1"/>
  <c r="GP50" i="1"/>
  <c r="GV50" i="1"/>
  <c r="HC50" i="1" s="1"/>
  <c r="GX50" i="1" s="1"/>
  <c r="AC51" i="1"/>
  <c r="AE51" i="1"/>
  <c r="CS51" i="1" s="1"/>
  <c r="R51" i="1" s="1"/>
  <c r="AF51" i="1"/>
  <c r="CT51" i="1" s="1"/>
  <c r="S51" i="1" s="1"/>
  <c r="AG51" i="1"/>
  <c r="GW137" i="7" s="1"/>
  <c r="AH51" i="1"/>
  <c r="CV51" i="1" s="1"/>
  <c r="U51" i="1" s="1"/>
  <c r="AI51" i="1"/>
  <c r="AJ51" i="1"/>
  <c r="CX51" i="1" s="1"/>
  <c r="W51" i="1" s="1"/>
  <c r="CW51" i="1"/>
  <c r="V51" i="1" s="1"/>
  <c r="FR51" i="1"/>
  <c r="GL51" i="1"/>
  <c r="GO51" i="1"/>
  <c r="GP51" i="1"/>
  <c r="GV51" i="1"/>
  <c r="HC51" i="1"/>
  <c r="GX51" i="1" s="1"/>
  <c r="AC52" i="1"/>
  <c r="AD52" i="1"/>
  <c r="CR52" i="1" s="1"/>
  <c r="Q52" i="1" s="1"/>
  <c r="AE52" i="1"/>
  <c r="AF52" i="1"/>
  <c r="CT52" i="1" s="1"/>
  <c r="S52" i="1" s="1"/>
  <c r="AG52" i="1"/>
  <c r="CU52" i="1" s="1"/>
  <c r="T52" i="1" s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CW52" i="1"/>
  <c r="V52" i="1" s="1"/>
  <c r="FR52" i="1"/>
  <c r="GL52" i="1"/>
  <c r="GO52" i="1"/>
  <c r="GP52" i="1"/>
  <c r="GV52" i="1"/>
  <c r="HC52" i="1"/>
  <c r="GX52" i="1" s="1"/>
  <c r="AC53" i="1"/>
  <c r="AD53" i="1"/>
  <c r="CR53" i="1" s="1"/>
  <c r="Q53" i="1" s="1"/>
  <c r="AE53" i="1"/>
  <c r="CS53" i="1" s="1"/>
  <c r="R53" i="1" s="1"/>
  <c r="AF53" i="1"/>
  <c r="CT53" i="1" s="1"/>
  <c r="S53" i="1" s="1"/>
  <c r="AG53" i="1"/>
  <c r="GW140" i="7" s="1"/>
  <c r="AH53" i="1"/>
  <c r="CV53" i="1" s="1"/>
  <c r="U53" i="1" s="1"/>
  <c r="AI53" i="1"/>
  <c r="AJ53" i="1"/>
  <c r="CX53" i="1" s="1"/>
  <c r="W53" i="1" s="1"/>
  <c r="CU53" i="1"/>
  <c r="T53" i="1" s="1"/>
  <c r="CW53" i="1"/>
  <c r="V53" i="1" s="1"/>
  <c r="FR53" i="1"/>
  <c r="GL53" i="1"/>
  <c r="GO53" i="1"/>
  <c r="GP53" i="1"/>
  <c r="GV53" i="1"/>
  <c r="HC53" i="1" s="1"/>
  <c r="GX53" i="1" s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AH54" i="1"/>
  <c r="CV54" i="1" s="1"/>
  <c r="U54" i="1" s="1"/>
  <c r="AI54" i="1"/>
  <c r="CW54" i="1" s="1"/>
  <c r="V54" i="1" s="1"/>
  <c r="AJ54" i="1"/>
  <c r="CX54" i="1" s="1"/>
  <c r="W54" i="1" s="1"/>
  <c r="CU54" i="1"/>
  <c r="T54" i="1" s="1"/>
  <c r="FR54" i="1"/>
  <c r="GL54" i="1"/>
  <c r="GO54" i="1"/>
  <c r="GP54" i="1"/>
  <c r="GV54" i="1"/>
  <c r="HC54" i="1" s="1"/>
  <c r="GX54" i="1" s="1"/>
  <c r="AC55" i="1"/>
  <c r="AE55" i="1"/>
  <c r="AD55" i="1" s="1"/>
  <c r="CR55" i="1" s="1"/>
  <c r="Q55" i="1" s="1"/>
  <c r="AF55" i="1"/>
  <c r="CT55" i="1" s="1"/>
  <c r="S55" i="1" s="1"/>
  <c r="AG55" i="1"/>
  <c r="CU55" i="1" s="1"/>
  <c r="T55" i="1" s="1"/>
  <c r="AH55" i="1"/>
  <c r="CV55" i="1" s="1"/>
  <c r="U55" i="1" s="1"/>
  <c r="AI55" i="1"/>
  <c r="CW55" i="1" s="1"/>
  <c r="V55" i="1" s="1"/>
  <c r="AJ55" i="1"/>
  <c r="CX55" i="1" s="1"/>
  <c r="W55" i="1" s="1"/>
  <c r="CS55" i="1"/>
  <c r="R55" i="1" s="1"/>
  <c r="FR55" i="1"/>
  <c r="GL55" i="1"/>
  <c r="GO55" i="1"/>
  <c r="GP55" i="1"/>
  <c r="GV55" i="1"/>
  <c r="HC55" i="1"/>
  <c r="GX55" i="1" s="1"/>
  <c r="AC56" i="1"/>
  <c r="AE56" i="1"/>
  <c r="AD56" i="1" s="1"/>
  <c r="AF56" i="1"/>
  <c r="CT56" i="1" s="1"/>
  <c r="S56" i="1" s="1"/>
  <c r="AG56" i="1"/>
  <c r="CU56" i="1" s="1"/>
  <c r="T56" i="1" s="1"/>
  <c r="AH56" i="1"/>
  <c r="AI56" i="1"/>
  <c r="AJ56" i="1"/>
  <c r="CX56" i="1" s="1"/>
  <c r="W56" i="1" s="1"/>
  <c r="CQ56" i="1"/>
  <c r="P56" i="1" s="1"/>
  <c r="CV56" i="1"/>
  <c r="U56" i="1" s="1"/>
  <c r="CW56" i="1"/>
  <c r="V56" i="1" s="1"/>
  <c r="FR56" i="1"/>
  <c r="GL56" i="1"/>
  <c r="GO56" i="1"/>
  <c r="GP56" i="1"/>
  <c r="GV56" i="1"/>
  <c r="HC56" i="1"/>
  <c r="GX56" i="1" s="1"/>
  <c r="AC57" i="1"/>
  <c r="AE57" i="1"/>
  <c r="AD57" i="1" s="1"/>
  <c r="AF57" i="1"/>
  <c r="CT57" i="1" s="1"/>
  <c r="S57" i="1" s="1"/>
  <c r="AG57" i="1"/>
  <c r="GW146" i="7" s="1"/>
  <c r="AH57" i="1"/>
  <c r="AI57" i="1"/>
  <c r="CW57" i="1" s="1"/>
  <c r="V57" i="1" s="1"/>
  <c r="AJ57" i="1"/>
  <c r="CX57" i="1" s="1"/>
  <c r="W57" i="1" s="1"/>
  <c r="CV57" i="1"/>
  <c r="U57" i="1" s="1"/>
  <c r="FR57" i="1"/>
  <c r="GL57" i="1"/>
  <c r="GO57" i="1"/>
  <c r="GP57" i="1"/>
  <c r="GV57" i="1"/>
  <c r="HC57" i="1" s="1"/>
  <c r="GX57" i="1" s="1"/>
  <c r="B59" i="1"/>
  <c r="B22" i="1" s="1"/>
  <c r="C59" i="1"/>
  <c r="C22" i="1" s="1"/>
  <c r="D59" i="1"/>
  <c r="D22" i="1" s="1"/>
  <c r="F59" i="1"/>
  <c r="F22" i="1" s="1"/>
  <c r="G59" i="1"/>
  <c r="G22" i="1" s="1"/>
  <c r="BX59" i="1"/>
  <c r="CK59" i="1"/>
  <c r="CK22" i="1" s="1"/>
  <c r="CL59" i="1"/>
  <c r="CL22" i="1" s="1"/>
  <c r="FP59" i="1"/>
  <c r="FP22" i="1" s="1"/>
  <c r="GC59" i="1"/>
  <c r="GC22" i="1" s="1"/>
  <c r="GD59" i="1"/>
  <c r="GD22" i="1" s="1"/>
  <c r="B88" i="1"/>
  <c r="B18" i="1" s="1"/>
  <c r="C88" i="1"/>
  <c r="C18" i="1" s="1"/>
  <c r="D88" i="1"/>
  <c r="D18" i="1" s="1"/>
  <c r="F88" i="1"/>
  <c r="F18" i="1" s="1"/>
  <c r="G88" i="1"/>
  <c r="G18" i="1" s="1"/>
  <c r="CU57" i="1" l="1"/>
  <c r="T57" i="1" s="1"/>
  <c r="CS54" i="1"/>
  <c r="R54" i="1" s="1"/>
  <c r="CU51" i="1"/>
  <c r="T51" i="1" s="1"/>
  <c r="AD51" i="1"/>
  <c r="CR51" i="1" s="1"/>
  <c r="Q51" i="1" s="1"/>
  <c r="CT48" i="1"/>
  <c r="S48" i="1" s="1"/>
  <c r="CS46" i="1"/>
  <c r="R46" i="1" s="1"/>
  <c r="CS42" i="1"/>
  <c r="R42" i="1" s="1"/>
  <c r="CS41" i="1"/>
  <c r="R41" i="1" s="1"/>
  <c r="CS38" i="1"/>
  <c r="R38" i="1" s="1"/>
  <c r="CS34" i="1"/>
  <c r="R34" i="1" s="1"/>
  <c r="AB24" i="1"/>
  <c r="GX137" i="7"/>
  <c r="CS57" i="1"/>
  <c r="R57" i="1" s="1"/>
  <c r="AB44" i="1"/>
  <c r="GX99" i="7"/>
  <c r="FJ149" i="7" s="1"/>
  <c r="GW131" i="7"/>
  <c r="GW143" i="7"/>
  <c r="FI149" i="7" s="1"/>
  <c r="GX146" i="7"/>
  <c r="GX134" i="7"/>
  <c r="CS56" i="1"/>
  <c r="R56" i="1" s="1"/>
  <c r="CS50" i="1"/>
  <c r="R50" i="1" s="1"/>
  <c r="CU49" i="1"/>
  <c r="T49" i="1" s="1"/>
  <c r="AB46" i="1"/>
  <c r="CS45" i="1"/>
  <c r="R45" i="1" s="1"/>
  <c r="CS36" i="1"/>
  <c r="R36" i="1" s="1"/>
  <c r="CS30" i="1"/>
  <c r="R30" i="1" s="1"/>
  <c r="CS28" i="1"/>
  <c r="R28" i="1" s="1"/>
  <c r="GX143" i="7"/>
  <c r="GX131" i="7"/>
  <c r="GX108" i="7"/>
  <c r="GX140" i="7"/>
  <c r="FI14" i="6"/>
  <c r="CQ57" i="1"/>
  <c r="P57" i="1" s="1"/>
  <c r="U146" i="7" s="1"/>
  <c r="T146" i="7"/>
  <c r="H146" i="7"/>
  <c r="CQ55" i="1"/>
  <c r="P55" i="1" s="1"/>
  <c r="U143" i="7" s="1"/>
  <c r="T143" i="7"/>
  <c r="H143" i="7"/>
  <c r="CQ53" i="1"/>
  <c r="P53" i="1" s="1"/>
  <c r="U140" i="7" s="1"/>
  <c r="T140" i="7"/>
  <c r="H140" i="7"/>
  <c r="CQ51" i="1"/>
  <c r="P51" i="1" s="1"/>
  <c r="U137" i="7" s="1"/>
  <c r="T137" i="7"/>
  <c r="H137" i="7"/>
  <c r="CP48" i="1"/>
  <c r="O48" i="1" s="1"/>
  <c r="S136" i="7"/>
  <c r="J136" i="7" s="1"/>
  <c r="K134" i="7"/>
  <c r="T134" i="7"/>
  <c r="H134" i="7"/>
  <c r="CJ59" i="1"/>
  <c r="CJ22" i="1" s="1"/>
  <c r="CY48" i="1"/>
  <c r="X48" i="1" s="1"/>
  <c r="S133" i="7"/>
  <c r="J133" i="7" s="1"/>
  <c r="K131" i="7"/>
  <c r="T131" i="7"/>
  <c r="H131" i="7"/>
  <c r="CP47" i="1"/>
  <c r="O47" i="1" s="1"/>
  <c r="CV45" i="1"/>
  <c r="U45" i="1" s="1"/>
  <c r="I129" i="7" s="1"/>
  <c r="H129" i="7"/>
  <c r="AB45" i="1"/>
  <c r="H125" i="7" s="1"/>
  <c r="T127" i="7"/>
  <c r="H126" i="7"/>
  <c r="T128" i="7"/>
  <c r="H127" i="7"/>
  <c r="T126" i="7"/>
  <c r="H128" i="7"/>
  <c r="CV43" i="1"/>
  <c r="U43" i="1" s="1"/>
  <c r="I123" i="7" s="1"/>
  <c r="H123" i="7"/>
  <c r="AB43" i="1"/>
  <c r="H119" i="7" s="1"/>
  <c r="T121" i="7"/>
  <c r="T122" i="7"/>
  <c r="H121" i="7"/>
  <c r="T120" i="7"/>
  <c r="H122" i="7"/>
  <c r="H120" i="7"/>
  <c r="AB41" i="1"/>
  <c r="H113" i="7" s="1"/>
  <c r="T115" i="7"/>
  <c r="H116" i="7"/>
  <c r="H114" i="7"/>
  <c r="T116" i="7"/>
  <c r="H115" i="7"/>
  <c r="T114" i="7"/>
  <c r="EB59" i="1"/>
  <c r="EB22" i="1" s="1"/>
  <c r="CV41" i="1"/>
  <c r="U41" i="1" s="1"/>
  <c r="I117" i="7" s="1"/>
  <c r="H117" i="7"/>
  <c r="CT39" i="1"/>
  <c r="S39" i="1" s="1"/>
  <c r="U105" i="7" s="1"/>
  <c r="T105" i="7"/>
  <c r="T109" i="7"/>
  <c r="H105" i="7"/>
  <c r="T110" i="7"/>
  <c r="H109" i="7"/>
  <c r="H110" i="7"/>
  <c r="AD39" i="1"/>
  <c r="CR39" i="1" s="1"/>
  <c r="Q39" i="1" s="1"/>
  <c r="U106" i="7" s="1"/>
  <c r="K106" i="7" s="1"/>
  <c r="GM107" i="7"/>
  <c r="H107" i="7"/>
  <c r="CV39" i="1"/>
  <c r="U39" i="1" s="1"/>
  <c r="I111" i="7" s="1"/>
  <c r="H111" i="7"/>
  <c r="CQ39" i="1"/>
  <c r="P39" i="1" s="1"/>
  <c r="U108" i="7" s="1"/>
  <c r="K108" i="7" s="1"/>
  <c r="H108" i="7"/>
  <c r="T108" i="7"/>
  <c r="CS39" i="1"/>
  <c r="R39" i="1" s="1"/>
  <c r="K107" i="7" s="1"/>
  <c r="CT37" i="1"/>
  <c r="S37" i="1" s="1"/>
  <c r="U96" i="7" s="1"/>
  <c r="T96" i="7"/>
  <c r="T100" i="7"/>
  <c r="H96" i="7"/>
  <c r="T101" i="7"/>
  <c r="H100" i="7"/>
  <c r="H101" i="7"/>
  <c r="AD37" i="1"/>
  <c r="CR37" i="1" s="1"/>
  <c r="Q37" i="1" s="1"/>
  <c r="U97" i="7" s="1"/>
  <c r="K97" i="7" s="1"/>
  <c r="GM98" i="7"/>
  <c r="I98" i="7" s="1"/>
  <c r="H98" i="7"/>
  <c r="CP36" i="1"/>
  <c r="O36" i="1" s="1"/>
  <c r="CV37" i="1"/>
  <c r="U37" i="1" s="1"/>
  <c r="I102" i="7" s="1"/>
  <c r="H102" i="7"/>
  <c r="CQ37" i="1"/>
  <c r="P37" i="1" s="1"/>
  <c r="U99" i="7" s="1"/>
  <c r="K99" i="7" s="1"/>
  <c r="H99" i="7"/>
  <c r="T99" i="7"/>
  <c r="CS37" i="1"/>
  <c r="R37" i="1" s="1"/>
  <c r="K98" i="7" s="1"/>
  <c r="CV35" i="1"/>
  <c r="U35" i="1" s="1"/>
  <c r="I93" i="7" s="1"/>
  <c r="H93" i="7"/>
  <c r="CT35" i="1"/>
  <c r="S35" i="1" s="1"/>
  <c r="U88" i="7" s="1"/>
  <c r="T88" i="7"/>
  <c r="H92" i="7"/>
  <c r="T91" i="7"/>
  <c r="H88" i="7"/>
  <c r="T92" i="7"/>
  <c r="H91" i="7"/>
  <c r="AD35" i="1"/>
  <c r="T89" i="7" s="1"/>
  <c r="H90" i="7"/>
  <c r="GM90" i="7"/>
  <c r="I90" i="7" s="1"/>
  <c r="CY34" i="1"/>
  <c r="X34" i="1" s="1"/>
  <c r="CR35" i="1"/>
  <c r="Q35" i="1" s="1"/>
  <c r="U89" i="7" s="1"/>
  <c r="K89" i="7" s="1"/>
  <c r="CS35" i="1"/>
  <c r="R35" i="1" s="1"/>
  <c r="CZ35" i="1" s="1"/>
  <c r="Y35" i="1" s="1"/>
  <c r="U92" i="7" s="1"/>
  <c r="K92" i="7" s="1"/>
  <c r="CP34" i="1"/>
  <c r="O34" i="1" s="1"/>
  <c r="GB59" i="1"/>
  <c r="GB22" i="1" s="1"/>
  <c r="FR59" i="1"/>
  <c r="FR22" i="1" s="1"/>
  <c r="DY59" i="1"/>
  <c r="DY22" i="1" s="1"/>
  <c r="BY59" i="1"/>
  <c r="BY22" i="1" s="1"/>
  <c r="CT33" i="1"/>
  <c r="S33" i="1" s="1"/>
  <c r="U80" i="7" s="1"/>
  <c r="T80" i="7"/>
  <c r="H83" i="7"/>
  <c r="H84" i="7"/>
  <c r="T83" i="7"/>
  <c r="H80" i="7"/>
  <c r="T84" i="7"/>
  <c r="H82" i="7"/>
  <c r="GM82" i="7"/>
  <c r="I82" i="7" s="1"/>
  <c r="CS33" i="1"/>
  <c r="R33" i="1" s="1"/>
  <c r="K82" i="7" s="1"/>
  <c r="CV33" i="1"/>
  <c r="U33" i="1" s="1"/>
  <c r="I85" i="7" s="1"/>
  <c r="H85" i="7"/>
  <c r="AD33" i="1"/>
  <c r="H81" i="7" s="1"/>
  <c r="CT31" i="1"/>
  <c r="S31" i="1" s="1"/>
  <c r="U72" i="7" s="1"/>
  <c r="T72" i="7"/>
  <c r="T75" i="7"/>
  <c r="H72" i="7"/>
  <c r="H76" i="7"/>
  <c r="T76" i="7"/>
  <c r="H75" i="7"/>
  <c r="AD31" i="1"/>
  <c r="CR31" i="1" s="1"/>
  <c r="Q31" i="1" s="1"/>
  <c r="U73" i="7" s="1"/>
  <c r="K73" i="7" s="1"/>
  <c r="GM74" i="7"/>
  <c r="I74" i="7" s="1"/>
  <c r="H74" i="7"/>
  <c r="CV31" i="1"/>
  <c r="U31" i="1" s="1"/>
  <c r="I77" i="7" s="1"/>
  <c r="H77" i="7"/>
  <c r="CS31" i="1"/>
  <c r="R31" i="1" s="1"/>
  <c r="K74" i="7" s="1"/>
  <c r="EA59" i="1"/>
  <c r="EA22" i="1" s="1"/>
  <c r="FQ59" i="1"/>
  <c r="FQ22" i="1" s="1"/>
  <c r="CP30" i="1"/>
  <c r="O30" i="1" s="1"/>
  <c r="GM66" i="7"/>
  <c r="I66" i="7" s="1"/>
  <c r="H66" i="7"/>
  <c r="CS29" i="1"/>
  <c r="R29" i="1" s="1"/>
  <c r="K66" i="7" s="1"/>
  <c r="CV29" i="1"/>
  <c r="U29" i="1" s="1"/>
  <c r="I69" i="7" s="1"/>
  <c r="H69" i="7"/>
  <c r="AD29" i="1"/>
  <c r="H65" i="7" s="1"/>
  <c r="CT29" i="1"/>
  <c r="S29" i="1" s="1"/>
  <c r="U64" i="7" s="1"/>
  <c r="T64" i="7"/>
  <c r="T67" i="7"/>
  <c r="H64" i="7"/>
  <c r="H68" i="7"/>
  <c r="T68" i="7"/>
  <c r="H67" i="7"/>
  <c r="BZ59" i="1"/>
  <c r="BZ22" i="1" s="1"/>
  <c r="CT27" i="1"/>
  <c r="S27" i="1" s="1"/>
  <c r="U56" i="7" s="1"/>
  <c r="T56" i="7"/>
  <c r="H60" i="7"/>
  <c r="T59" i="7"/>
  <c r="H56" i="7"/>
  <c r="T60" i="7"/>
  <c r="H59" i="7"/>
  <c r="AD27" i="1"/>
  <c r="CR27" i="1" s="1"/>
  <c r="Q27" i="1" s="1"/>
  <c r="H58" i="7"/>
  <c r="GM58" i="7"/>
  <c r="I58" i="7" s="1"/>
  <c r="CV27" i="1"/>
  <c r="U27" i="1" s="1"/>
  <c r="I61" i="7" s="1"/>
  <c r="H61" i="7"/>
  <c r="CS27" i="1"/>
  <c r="R27" i="1" s="1"/>
  <c r="K58" i="7" s="1"/>
  <c r="CV25" i="1"/>
  <c r="U25" i="1" s="1"/>
  <c r="H53" i="7"/>
  <c r="CT25" i="1"/>
  <c r="S25" i="1" s="1"/>
  <c r="U48" i="7" s="1"/>
  <c r="T48" i="7"/>
  <c r="T51" i="7"/>
  <c r="H48" i="7"/>
  <c r="H52" i="7"/>
  <c r="T52" i="7"/>
  <c r="H51" i="7"/>
  <c r="CS25" i="1"/>
  <c r="R25" i="1" s="1"/>
  <c r="H50" i="7"/>
  <c r="GM50" i="7"/>
  <c r="I50" i="7" s="1"/>
  <c r="AB38" i="1"/>
  <c r="BX22" i="1"/>
  <c r="AO59" i="1"/>
  <c r="CY57" i="1"/>
  <c r="X57" i="1" s="1"/>
  <c r="CZ57" i="1"/>
  <c r="Y57" i="1" s="1"/>
  <c r="CP54" i="1"/>
  <c r="O54" i="1" s="1"/>
  <c r="CP52" i="1"/>
  <c r="O52" i="1" s="1"/>
  <c r="CP50" i="1"/>
  <c r="O50" i="1" s="1"/>
  <c r="AC59" i="1"/>
  <c r="AJ59" i="1"/>
  <c r="EU59" i="1"/>
  <c r="BC59" i="1"/>
  <c r="CR57" i="1"/>
  <c r="Q57" i="1" s="1"/>
  <c r="CP57" i="1" s="1"/>
  <c r="O57" i="1" s="1"/>
  <c r="AB57" i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P49" i="1"/>
  <c r="O49" i="1" s="1"/>
  <c r="CZ48" i="1"/>
  <c r="Y48" i="1" s="1"/>
  <c r="GN48" i="1" s="1"/>
  <c r="ET59" i="1"/>
  <c r="BB59" i="1"/>
  <c r="CY56" i="1"/>
  <c r="X56" i="1" s="1"/>
  <c r="CZ56" i="1"/>
  <c r="Y56" i="1" s="1"/>
  <c r="AG59" i="1"/>
  <c r="CY49" i="1"/>
  <c r="X49" i="1" s="1"/>
  <c r="CZ49" i="1"/>
  <c r="Y49" i="1" s="1"/>
  <c r="EG59" i="1"/>
  <c r="CR56" i="1"/>
  <c r="Q56" i="1" s="1"/>
  <c r="CP56" i="1" s="1"/>
  <c r="O56" i="1" s="1"/>
  <c r="AB56" i="1"/>
  <c r="CY55" i="1"/>
  <c r="X55" i="1" s="1"/>
  <c r="CZ55" i="1"/>
  <c r="Y55" i="1" s="1"/>
  <c r="CY53" i="1"/>
  <c r="X53" i="1" s="1"/>
  <c r="CZ53" i="1"/>
  <c r="Y53" i="1" s="1"/>
  <c r="CY51" i="1"/>
  <c r="X51" i="1" s="1"/>
  <c r="CZ51" i="1"/>
  <c r="Y51" i="1" s="1"/>
  <c r="AH59" i="1"/>
  <c r="AI59" i="1"/>
  <c r="AB55" i="1"/>
  <c r="AB54" i="1"/>
  <c r="AB53" i="1"/>
  <c r="AB52" i="1"/>
  <c r="AB51" i="1"/>
  <c r="AB50" i="1"/>
  <c r="AB49" i="1"/>
  <c r="CY42" i="1"/>
  <c r="X42" i="1" s="1"/>
  <c r="CZ42" i="1"/>
  <c r="Y42" i="1" s="1"/>
  <c r="CY38" i="1"/>
  <c r="X38" i="1" s="1"/>
  <c r="CZ38" i="1"/>
  <c r="Y38" i="1" s="1"/>
  <c r="CY44" i="1"/>
  <c r="X44" i="1" s="1"/>
  <c r="CZ44" i="1"/>
  <c r="Y44" i="1" s="1"/>
  <c r="CY36" i="1"/>
  <c r="X36" i="1" s="1"/>
  <c r="CP38" i="1"/>
  <c r="O38" i="1" s="1"/>
  <c r="CY47" i="1"/>
  <c r="X47" i="1" s="1"/>
  <c r="CZ47" i="1"/>
  <c r="Y47" i="1" s="1"/>
  <c r="AB47" i="1"/>
  <c r="CY40" i="1"/>
  <c r="X40" i="1" s="1"/>
  <c r="CZ40" i="1"/>
  <c r="Y40" i="1" s="1"/>
  <c r="CT46" i="1"/>
  <c r="S46" i="1" s="1"/>
  <c r="CP46" i="1" s="1"/>
  <c r="O46" i="1" s="1"/>
  <c r="CT45" i="1"/>
  <c r="S45" i="1" s="1"/>
  <c r="U126" i="7" s="1"/>
  <c r="CR44" i="1"/>
  <c r="Q44" i="1" s="1"/>
  <c r="CP44" i="1" s="1"/>
  <c r="O44" i="1" s="1"/>
  <c r="CT43" i="1"/>
  <c r="S43" i="1" s="1"/>
  <c r="U120" i="7" s="1"/>
  <c r="CR42" i="1"/>
  <c r="Q42" i="1" s="1"/>
  <c r="CP42" i="1" s="1"/>
  <c r="O42" i="1" s="1"/>
  <c r="CT41" i="1"/>
  <c r="S41" i="1" s="1"/>
  <c r="U114" i="7" s="1"/>
  <c r="CR40" i="1"/>
  <c r="Q40" i="1" s="1"/>
  <c r="CP40" i="1" s="1"/>
  <c r="O40" i="1" s="1"/>
  <c r="CP32" i="1"/>
  <c r="O32" i="1" s="1"/>
  <c r="CZ30" i="1"/>
  <c r="Y30" i="1" s="1"/>
  <c r="CY30" i="1"/>
  <c r="X30" i="1" s="1"/>
  <c r="CZ36" i="1"/>
  <c r="Y36" i="1" s="1"/>
  <c r="AB36" i="1"/>
  <c r="CZ32" i="1"/>
  <c r="Y32" i="1" s="1"/>
  <c r="CY32" i="1"/>
  <c r="X32" i="1" s="1"/>
  <c r="AB35" i="1"/>
  <c r="H87" i="7" s="1"/>
  <c r="CZ34" i="1"/>
  <c r="Y34" i="1" s="1"/>
  <c r="CP28" i="1"/>
  <c r="O28" i="1" s="1"/>
  <c r="CZ28" i="1"/>
  <c r="Y28" i="1" s="1"/>
  <c r="CY28" i="1"/>
  <c r="X28" i="1" s="1"/>
  <c r="CZ27" i="1"/>
  <c r="Y27" i="1" s="1"/>
  <c r="U60" i="7" s="1"/>
  <c r="K60" i="7" s="1"/>
  <c r="AD26" i="1"/>
  <c r="CR26" i="1" s="1"/>
  <c r="Q26" i="1" s="1"/>
  <c r="CS26" i="1"/>
  <c r="R26" i="1" s="1"/>
  <c r="CZ26" i="1" s="1"/>
  <c r="Y26" i="1" s="1"/>
  <c r="AB34" i="1"/>
  <c r="AB32" i="1"/>
  <c r="AB30" i="1"/>
  <c r="AB28" i="1"/>
  <c r="AB26" i="1"/>
  <c r="CQ25" i="1"/>
  <c r="P25" i="1" s="1"/>
  <c r="CP24" i="1"/>
  <c r="O24" i="1" s="1"/>
  <c r="AD25" i="1"/>
  <c r="CS24" i="1"/>
  <c r="R24" i="1" s="1"/>
  <c r="DX149" i="7" l="1"/>
  <c r="DX14" i="6"/>
  <c r="FJ14" i="6"/>
  <c r="DD14" i="6"/>
  <c r="DD149" i="7"/>
  <c r="DY149" i="7"/>
  <c r="DY14" i="6"/>
  <c r="I107" i="7"/>
  <c r="EY14" i="6"/>
  <c r="EY149" i="7"/>
  <c r="CP55" i="1"/>
  <c r="O55" i="1" s="1"/>
  <c r="R148" i="7"/>
  <c r="HB146" i="7"/>
  <c r="GQ146" i="7"/>
  <c r="I146" i="7"/>
  <c r="GP146" i="7"/>
  <c r="GN146" i="7"/>
  <c r="GS146" i="7"/>
  <c r="GJ146" i="7"/>
  <c r="S148" i="7"/>
  <c r="J148" i="7" s="1"/>
  <c r="K146" i="7"/>
  <c r="CP53" i="1"/>
  <c r="O53" i="1" s="1"/>
  <c r="GM53" i="1" s="1"/>
  <c r="R145" i="7"/>
  <c r="HB143" i="7"/>
  <c r="GQ143" i="7"/>
  <c r="I143" i="7"/>
  <c r="GP143" i="7"/>
  <c r="GN143" i="7"/>
  <c r="GS143" i="7"/>
  <c r="GJ143" i="7"/>
  <c r="S145" i="7"/>
  <c r="K143" i="7"/>
  <c r="AB33" i="1"/>
  <c r="H79" i="7" s="1"/>
  <c r="CP51" i="1"/>
  <c r="O51" i="1" s="1"/>
  <c r="GM51" i="1" s="1"/>
  <c r="BA59" i="1"/>
  <c r="F79" i="1" s="1"/>
  <c r="R142" i="7"/>
  <c r="HB140" i="7"/>
  <c r="GQ140" i="7"/>
  <c r="I140" i="7"/>
  <c r="GP140" i="7"/>
  <c r="GN140" i="7"/>
  <c r="GS140" i="7"/>
  <c r="GJ140" i="7"/>
  <c r="S142" i="7"/>
  <c r="J142" i="7" s="1"/>
  <c r="K140" i="7"/>
  <c r="R139" i="7"/>
  <c r="HB137" i="7"/>
  <c r="GQ137" i="7"/>
  <c r="I137" i="7"/>
  <c r="GP137" i="7"/>
  <c r="GN137" i="7"/>
  <c r="GS137" i="7"/>
  <c r="GJ137" i="7"/>
  <c r="S139" i="7"/>
  <c r="J139" i="7" s="1"/>
  <c r="K137" i="7"/>
  <c r="GM48" i="1"/>
  <c r="R136" i="7"/>
  <c r="HB134" i="7"/>
  <c r="GQ134" i="7"/>
  <c r="I134" i="7"/>
  <c r="GP134" i="7"/>
  <c r="GN134" i="7"/>
  <c r="GS134" i="7"/>
  <c r="GJ134" i="7"/>
  <c r="CZ33" i="1"/>
  <c r="Y33" i="1" s="1"/>
  <c r="U84" i="7" s="1"/>
  <c r="K84" i="7" s="1"/>
  <c r="GN47" i="1"/>
  <c r="R133" i="7"/>
  <c r="HB131" i="7"/>
  <c r="GQ131" i="7"/>
  <c r="I131" i="7"/>
  <c r="GP131" i="7"/>
  <c r="GN131" i="7"/>
  <c r="GS131" i="7"/>
  <c r="GJ131" i="7"/>
  <c r="GM47" i="1"/>
  <c r="AB29" i="1"/>
  <c r="H63" i="7" s="1"/>
  <c r="CR29" i="1"/>
  <c r="Q29" i="1" s="1"/>
  <c r="U65" i="7" s="1"/>
  <c r="K65" i="7" s="1"/>
  <c r="AB39" i="1"/>
  <c r="H104" i="7" s="1"/>
  <c r="AB37" i="1"/>
  <c r="H95" i="7" s="1"/>
  <c r="CY39" i="1"/>
  <c r="X39" i="1" s="1"/>
  <c r="U109" i="7" s="1"/>
  <c r="K109" i="7" s="1"/>
  <c r="R130" i="7"/>
  <c r="GJ126" i="7"/>
  <c r="I126" i="7"/>
  <c r="HE126" i="7"/>
  <c r="GK126" i="7"/>
  <c r="I127" i="7"/>
  <c r="GY127" i="7"/>
  <c r="HE127" i="7"/>
  <c r="K126" i="7"/>
  <c r="GZ128" i="7"/>
  <c r="I128" i="7"/>
  <c r="HE128" i="7"/>
  <c r="CZ37" i="1"/>
  <c r="Y37" i="1" s="1"/>
  <c r="U101" i="7" s="1"/>
  <c r="K101" i="7" s="1"/>
  <c r="CZ39" i="1"/>
  <c r="Y39" i="1" s="1"/>
  <c r="U110" i="7" s="1"/>
  <c r="K110" i="7" s="1"/>
  <c r="I121" i="7"/>
  <c r="HE121" i="7"/>
  <c r="GY121" i="7"/>
  <c r="R124" i="7"/>
  <c r="GJ120" i="7"/>
  <c r="I120" i="7"/>
  <c r="HE120" i="7"/>
  <c r="GK120" i="7"/>
  <c r="K120" i="7"/>
  <c r="GZ122" i="7"/>
  <c r="I122" i="7"/>
  <c r="HE122" i="7"/>
  <c r="DL59" i="1"/>
  <c r="DO59" i="1"/>
  <c r="CY33" i="1"/>
  <c r="X33" i="1" s="1"/>
  <c r="U83" i="7" s="1"/>
  <c r="K83" i="7" s="1"/>
  <c r="AB31" i="1"/>
  <c r="H71" i="7" s="1"/>
  <c r="GM34" i="1"/>
  <c r="ES59" i="1"/>
  <c r="R118" i="7"/>
  <c r="GJ114" i="7"/>
  <c r="I114" i="7"/>
  <c r="HE114" i="7"/>
  <c r="GK114" i="7"/>
  <c r="I115" i="7"/>
  <c r="HE115" i="7"/>
  <c r="GY115" i="7"/>
  <c r="K114" i="7"/>
  <c r="GZ116" i="7"/>
  <c r="I116" i="7"/>
  <c r="HE116" i="7"/>
  <c r="AD59" i="1"/>
  <c r="Q59" i="1" s="1"/>
  <c r="H106" i="7"/>
  <c r="GN108" i="7"/>
  <c r="GS108" i="7"/>
  <c r="GJ108" i="7"/>
  <c r="HC108" i="7"/>
  <c r="GQ108" i="7"/>
  <c r="I108" i="7"/>
  <c r="GP108" i="7"/>
  <c r="I109" i="7"/>
  <c r="HC109" i="7"/>
  <c r="GY109" i="7"/>
  <c r="T106" i="7"/>
  <c r="R112" i="7" s="1"/>
  <c r="HC105" i="7"/>
  <c r="GK105" i="7"/>
  <c r="GJ105" i="7"/>
  <c r="I105" i="7"/>
  <c r="CY29" i="1"/>
  <c r="X29" i="1" s="1"/>
  <c r="U67" i="7" s="1"/>
  <c r="K67" i="7" s="1"/>
  <c r="GZ110" i="7"/>
  <c r="I110" i="7"/>
  <c r="HC110" i="7"/>
  <c r="K105" i="7"/>
  <c r="CP39" i="1"/>
  <c r="O39" i="1" s="1"/>
  <c r="GM36" i="1"/>
  <c r="CR33" i="1"/>
  <c r="Q33" i="1" s="1"/>
  <c r="U81" i="7" s="1"/>
  <c r="K81" i="7" s="1"/>
  <c r="CZ29" i="1"/>
  <c r="Y29" i="1" s="1"/>
  <c r="U68" i="7" s="1"/>
  <c r="K68" i="7" s="1"/>
  <c r="GN99" i="7"/>
  <c r="GS99" i="7"/>
  <c r="GJ99" i="7"/>
  <c r="HC99" i="7"/>
  <c r="GQ99" i="7"/>
  <c r="I99" i="7"/>
  <c r="GP99" i="7"/>
  <c r="H97" i="7"/>
  <c r="I100" i="7"/>
  <c r="HC100" i="7"/>
  <c r="GY100" i="7"/>
  <c r="T97" i="7"/>
  <c r="R103" i="7" s="1"/>
  <c r="HC96" i="7"/>
  <c r="GK96" i="7"/>
  <c r="GJ96" i="7"/>
  <c r="I96" i="7"/>
  <c r="GO36" i="1"/>
  <c r="CY37" i="1"/>
  <c r="X37" i="1" s="1"/>
  <c r="U100" i="7" s="1"/>
  <c r="K100" i="7" s="1"/>
  <c r="GZ101" i="7"/>
  <c r="I101" i="7"/>
  <c r="HC101" i="7"/>
  <c r="K96" i="7"/>
  <c r="CG59" i="1"/>
  <c r="CG22" i="1" s="1"/>
  <c r="EI59" i="1"/>
  <c r="EI22" i="1" s="1"/>
  <c r="FY59" i="1"/>
  <c r="FY22" i="1" s="1"/>
  <c r="CP37" i="1"/>
  <c r="O37" i="1" s="1"/>
  <c r="H89" i="7"/>
  <c r="GZ92" i="7"/>
  <c r="HC92" i="7"/>
  <c r="I92" i="7"/>
  <c r="R94" i="7"/>
  <c r="HC88" i="7"/>
  <c r="I88" i="7"/>
  <c r="GK88" i="7"/>
  <c r="GJ88" i="7"/>
  <c r="T65" i="7"/>
  <c r="R70" i="7" s="1"/>
  <c r="K88" i="7"/>
  <c r="I91" i="7"/>
  <c r="GY91" i="7"/>
  <c r="HC91" i="7"/>
  <c r="CY35" i="1"/>
  <c r="X35" i="1" s="1"/>
  <c r="U91" i="7" s="1"/>
  <c r="K91" i="7" s="1"/>
  <c r="K90" i="7"/>
  <c r="CP35" i="1"/>
  <c r="O35" i="1" s="1"/>
  <c r="HC89" i="7"/>
  <c r="GL89" i="7"/>
  <c r="GJ89" i="7"/>
  <c r="I89" i="7"/>
  <c r="AP59" i="1"/>
  <c r="AP22" i="1" s="1"/>
  <c r="T81" i="7"/>
  <c r="HC81" i="7" s="1"/>
  <c r="CY27" i="1"/>
  <c r="X27" i="1" s="1"/>
  <c r="U59" i="7" s="1"/>
  <c r="K59" i="7" s="1"/>
  <c r="CZ31" i="1"/>
  <c r="Y31" i="1" s="1"/>
  <c r="U76" i="7" s="1"/>
  <c r="K76" i="7" s="1"/>
  <c r="CY31" i="1"/>
  <c r="X31" i="1" s="1"/>
  <c r="U75" i="7" s="1"/>
  <c r="K75" i="7" s="1"/>
  <c r="GZ84" i="7"/>
  <c r="I84" i="7"/>
  <c r="HC84" i="7"/>
  <c r="HC80" i="7"/>
  <c r="I80" i="7"/>
  <c r="GK80" i="7"/>
  <c r="GJ80" i="7"/>
  <c r="I83" i="7"/>
  <c r="HC83" i="7"/>
  <c r="GY83" i="7"/>
  <c r="K80" i="7"/>
  <c r="GA59" i="1"/>
  <c r="GA22" i="1" s="1"/>
  <c r="CZ25" i="1"/>
  <c r="Y25" i="1" s="1"/>
  <c r="U52" i="7" s="1"/>
  <c r="K52" i="7" s="1"/>
  <c r="AB27" i="1"/>
  <c r="H55" i="7" s="1"/>
  <c r="H73" i="7"/>
  <c r="I75" i="7"/>
  <c r="HC75" i="7"/>
  <c r="GY75" i="7"/>
  <c r="T73" i="7"/>
  <c r="GL73" i="7" s="1"/>
  <c r="GZ76" i="7"/>
  <c r="I76" i="7"/>
  <c r="HC76" i="7"/>
  <c r="HC72" i="7"/>
  <c r="GK72" i="7"/>
  <c r="GJ72" i="7"/>
  <c r="I72" i="7"/>
  <c r="K72" i="7"/>
  <c r="CP31" i="1"/>
  <c r="O31" i="1" s="1"/>
  <c r="DN59" i="1"/>
  <c r="DN22" i="1" s="1"/>
  <c r="EH59" i="1"/>
  <c r="GM30" i="1"/>
  <c r="GZ68" i="7"/>
  <c r="I68" i="7"/>
  <c r="HC68" i="7"/>
  <c r="HC64" i="7"/>
  <c r="GK64" i="7"/>
  <c r="GJ64" i="7"/>
  <c r="I64" i="7"/>
  <c r="K64" i="7"/>
  <c r="I67" i="7"/>
  <c r="HC67" i="7"/>
  <c r="GY67" i="7"/>
  <c r="AQ59" i="1"/>
  <c r="AQ22" i="1" s="1"/>
  <c r="CI59" i="1"/>
  <c r="AZ59" i="1" s="1"/>
  <c r="CY25" i="1"/>
  <c r="X25" i="1" s="1"/>
  <c r="U51" i="7" s="1"/>
  <c r="K51" i="7" s="1"/>
  <c r="U57" i="7"/>
  <c r="K57" i="7" s="1"/>
  <c r="CP27" i="1"/>
  <c r="O27" i="1" s="1"/>
  <c r="I59" i="7"/>
  <c r="HC59" i="7"/>
  <c r="GY59" i="7"/>
  <c r="H57" i="7"/>
  <c r="T57" i="7"/>
  <c r="I57" i="7" s="1"/>
  <c r="GZ60" i="7"/>
  <c r="HC60" i="7"/>
  <c r="I60" i="7"/>
  <c r="HC56" i="7"/>
  <c r="GK56" i="7"/>
  <c r="GJ56" i="7"/>
  <c r="I56" i="7"/>
  <c r="K56" i="7"/>
  <c r="AE59" i="1"/>
  <c r="R59" i="1" s="1"/>
  <c r="CP26" i="1"/>
  <c r="O26" i="1" s="1"/>
  <c r="AB59" i="1" s="1"/>
  <c r="GZ52" i="7"/>
  <c r="I52" i="7"/>
  <c r="HC52" i="7"/>
  <c r="HC48" i="7"/>
  <c r="GK48" i="7"/>
  <c r="GJ48" i="7"/>
  <c r="I48" i="7"/>
  <c r="K48" i="7"/>
  <c r="K50" i="7"/>
  <c r="DW59" i="1"/>
  <c r="I51" i="7"/>
  <c r="GY51" i="7"/>
  <c r="HC51" i="7"/>
  <c r="DZ59" i="1"/>
  <c r="I53" i="7"/>
  <c r="CR25" i="1"/>
  <c r="Q25" i="1" s="1"/>
  <c r="CP25" i="1" s="1"/>
  <c r="O25" i="1" s="1"/>
  <c r="T49" i="7"/>
  <c r="R54" i="7" s="1"/>
  <c r="H49" i="7"/>
  <c r="P80" i="1"/>
  <c r="GP40" i="1"/>
  <c r="GM40" i="1"/>
  <c r="GP44" i="1"/>
  <c r="GM44" i="1"/>
  <c r="GP42" i="1"/>
  <c r="GM42" i="1"/>
  <c r="DU59" i="1"/>
  <c r="AB25" i="1"/>
  <c r="H47" i="7" s="1"/>
  <c r="CY24" i="1"/>
  <c r="X24" i="1" s="1"/>
  <c r="GO30" i="1"/>
  <c r="GM57" i="1"/>
  <c r="GN57" i="1"/>
  <c r="GN53" i="1"/>
  <c r="BB22" i="1"/>
  <c r="F72" i="1"/>
  <c r="BB88" i="1"/>
  <c r="GM52" i="1"/>
  <c r="GN52" i="1"/>
  <c r="AO22" i="1"/>
  <c r="F63" i="1"/>
  <c r="AO88" i="1"/>
  <c r="CZ24" i="1"/>
  <c r="Y24" i="1" s="1"/>
  <c r="CY41" i="1"/>
  <c r="X41" i="1" s="1"/>
  <c r="U115" i="7" s="1"/>
  <c r="K115" i="7" s="1"/>
  <c r="CZ41" i="1"/>
  <c r="Y41" i="1" s="1"/>
  <c r="U116" i="7" s="1"/>
  <c r="K116" i="7" s="1"/>
  <c r="DX59" i="1"/>
  <c r="CY45" i="1"/>
  <c r="X45" i="1" s="1"/>
  <c r="U127" i="7" s="1"/>
  <c r="K127" i="7" s="1"/>
  <c r="CZ45" i="1"/>
  <c r="Y45" i="1" s="1"/>
  <c r="U128" i="7" s="1"/>
  <c r="K128" i="7" s="1"/>
  <c r="GO38" i="1"/>
  <c r="GM38" i="1"/>
  <c r="GM55" i="1"/>
  <c r="GN55" i="1"/>
  <c r="ET22" i="1"/>
  <c r="P72" i="1"/>
  <c r="ET88" i="1"/>
  <c r="DO22" i="1"/>
  <c r="AJ22" i="1"/>
  <c r="W59" i="1"/>
  <c r="GM54" i="1"/>
  <c r="GN54" i="1"/>
  <c r="CY46" i="1"/>
  <c r="X46" i="1" s="1"/>
  <c r="CZ46" i="1"/>
  <c r="Y46" i="1" s="1"/>
  <c r="AF59" i="1"/>
  <c r="AI22" i="1"/>
  <c r="V59" i="1"/>
  <c r="EG22" i="1"/>
  <c r="EG88" i="1"/>
  <c r="P63" i="1"/>
  <c r="AG22" i="1"/>
  <c r="T59" i="1"/>
  <c r="GM56" i="1"/>
  <c r="GN56" i="1"/>
  <c r="AC22" i="1"/>
  <c r="P59" i="1"/>
  <c r="CH59" i="1"/>
  <c r="CE59" i="1"/>
  <c r="CF59" i="1"/>
  <c r="CY26" i="1"/>
  <c r="X26" i="1" s="1"/>
  <c r="GO34" i="1"/>
  <c r="GO28" i="1"/>
  <c r="GM28" i="1"/>
  <c r="GO32" i="1"/>
  <c r="GM32" i="1"/>
  <c r="CY43" i="1"/>
  <c r="X43" i="1" s="1"/>
  <c r="U121" i="7" s="1"/>
  <c r="K121" i="7" s="1"/>
  <c r="CZ43" i="1"/>
  <c r="Y43" i="1" s="1"/>
  <c r="U122" i="7" s="1"/>
  <c r="K122" i="7" s="1"/>
  <c r="CP41" i="1"/>
  <c r="O41" i="1" s="1"/>
  <c r="CP45" i="1"/>
  <c r="O45" i="1" s="1"/>
  <c r="CP43" i="1"/>
  <c r="O43" i="1" s="1"/>
  <c r="AH22" i="1"/>
  <c r="U59" i="1"/>
  <c r="GM49" i="1"/>
  <c r="GN49" i="1"/>
  <c r="BC22" i="1"/>
  <c r="BC88" i="1"/>
  <c r="F75" i="1"/>
  <c r="EU22" i="1"/>
  <c r="EU88" i="1"/>
  <c r="P75" i="1"/>
  <c r="GM50" i="1"/>
  <c r="GN50" i="1"/>
  <c r="BA88" i="1" l="1"/>
  <c r="F108" i="1" s="1"/>
  <c r="AD22" i="1"/>
  <c r="BA22" i="1"/>
  <c r="EW149" i="7"/>
  <c r="I38" i="7" s="1"/>
  <c r="EW14" i="6"/>
  <c r="FL149" i="7"/>
  <c r="H153" i="7" s="1"/>
  <c r="FL14" i="6"/>
  <c r="FK149" i="7"/>
  <c r="H152" i="7" s="1"/>
  <c r="FK14" i="6"/>
  <c r="FQ149" i="7"/>
  <c r="H159" i="7" s="1"/>
  <c r="FQ14" i="6"/>
  <c r="EI88" i="1"/>
  <c r="EI18" i="1" s="1"/>
  <c r="DJ14" i="6"/>
  <c r="DJ149" i="7"/>
  <c r="FE14" i="6"/>
  <c r="FE149" i="7"/>
  <c r="FC14" i="6"/>
  <c r="FC149" i="7"/>
  <c r="P68" i="1"/>
  <c r="V16" i="2" s="1"/>
  <c r="V18" i="2" s="1"/>
  <c r="DI14" i="6"/>
  <c r="DI149" i="7"/>
  <c r="DS14" i="6"/>
  <c r="DS149" i="7"/>
  <c r="J158" i="7" s="1"/>
  <c r="ES88" i="1"/>
  <c r="ES18" i="1" s="1"/>
  <c r="DW14" i="6"/>
  <c r="DW149" i="7"/>
  <c r="DO88" i="1"/>
  <c r="DO18" i="1" s="1"/>
  <c r="DM14" i="6"/>
  <c r="DM149" i="7"/>
  <c r="EZ14" i="6"/>
  <c r="EZ149" i="7"/>
  <c r="FN149" i="7"/>
  <c r="FN14" i="6"/>
  <c r="P82" i="1"/>
  <c r="EU14" i="6"/>
  <c r="EU149" i="7"/>
  <c r="CX14" i="6"/>
  <c r="CX149" i="7"/>
  <c r="DL88" i="1"/>
  <c r="DL18" i="1" s="1"/>
  <c r="DL14" i="6"/>
  <c r="DL149" i="7"/>
  <c r="J145" i="7"/>
  <c r="FB149" i="7"/>
  <c r="FB14" i="6"/>
  <c r="R62" i="7"/>
  <c r="H62" i="7" s="1"/>
  <c r="GN51" i="1"/>
  <c r="P69" i="1"/>
  <c r="HA148" i="7"/>
  <c r="H148" i="7"/>
  <c r="HA145" i="7"/>
  <c r="H145" i="7"/>
  <c r="ES22" i="1"/>
  <c r="HA142" i="7"/>
  <c r="H142" i="7"/>
  <c r="GO39" i="1"/>
  <c r="EH22" i="1"/>
  <c r="S103" i="7"/>
  <c r="J103" i="7" s="1"/>
  <c r="FT59" i="1"/>
  <c r="FT22" i="1" s="1"/>
  <c r="CP29" i="1"/>
  <c r="O29" i="1" s="1"/>
  <c r="GO29" i="1" s="1"/>
  <c r="HA139" i="7"/>
  <c r="H139" i="7"/>
  <c r="ER59" i="1"/>
  <c r="I106" i="7"/>
  <c r="HA136" i="7"/>
  <c r="H136" i="7"/>
  <c r="AP88" i="1"/>
  <c r="F97" i="1" s="1"/>
  <c r="R78" i="7"/>
  <c r="HA78" i="7" s="1"/>
  <c r="HC65" i="7"/>
  <c r="S112" i="7"/>
  <c r="J112" i="7" s="1"/>
  <c r="GO37" i="1"/>
  <c r="HA133" i="7"/>
  <c r="H133" i="7"/>
  <c r="GM46" i="1"/>
  <c r="DL22" i="1"/>
  <c r="DN88" i="1"/>
  <c r="DN18" i="1" s="1"/>
  <c r="S130" i="7"/>
  <c r="J130" i="7" s="1"/>
  <c r="HA130" i="7"/>
  <c r="H130" i="7"/>
  <c r="GO35" i="1"/>
  <c r="S70" i="7"/>
  <c r="J70" i="7" s="1"/>
  <c r="GL97" i="7"/>
  <c r="P79" i="1"/>
  <c r="P83" i="1"/>
  <c r="GJ97" i="7"/>
  <c r="HA124" i="7"/>
  <c r="H124" i="7"/>
  <c r="GO27" i="1"/>
  <c r="GM27" i="1"/>
  <c r="S86" i="7"/>
  <c r="J86" i="7" s="1"/>
  <c r="S124" i="7"/>
  <c r="J124" i="7" s="1"/>
  <c r="CD59" i="1"/>
  <c r="CD22" i="1" s="1"/>
  <c r="F68" i="1"/>
  <c r="G16" i="2" s="1"/>
  <c r="G18" i="2" s="1"/>
  <c r="EP59" i="1"/>
  <c r="I65" i="7"/>
  <c r="CP33" i="1"/>
  <c r="O33" i="1" s="1"/>
  <c r="GM33" i="1" s="1"/>
  <c r="S118" i="7"/>
  <c r="J118" i="7" s="1"/>
  <c r="H118" i="7"/>
  <c r="HA118" i="7"/>
  <c r="GJ65" i="7"/>
  <c r="GO31" i="1"/>
  <c r="GM37" i="1"/>
  <c r="GL65" i="7"/>
  <c r="I97" i="7"/>
  <c r="HA112" i="7"/>
  <c r="H112" i="7"/>
  <c r="GJ106" i="7"/>
  <c r="GL106" i="7"/>
  <c r="HC106" i="7"/>
  <c r="GM39" i="1"/>
  <c r="R86" i="7"/>
  <c r="H86" i="7" s="1"/>
  <c r="GJ81" i="7"/>
  <c r="HA103" i="7"/>
  <c r="H103" i="7"/>
  <c r="GL81" i="7"/>
  <c r="HC97" i="7"/>
  <c r="AX59" i="1"/>
  <c r="AX22" i="1" s="1"/>
  <c r="EC59" i="1"/>
  <c r="DP59" i="1" s="1"/>
  <c r="HC73" i="7"/>
  <c r="I81" i="7"/>
  <c r="H94" i="7"/>
  <c r="HA94" i="7"/>
  <c r="S94" i="7"/>
  <c r="J94" i="7" s="1"/>
  <c r="GM35" i="1"/>
  <c r="GM31" i="1"/>
  <c r="ED59" i="1"/>
  <c r="DQ59" i="1" s="1"/>
  <c r="S78" i="7"/>
  <c r="J78" i="7" s="1"/>
  <c r="EH88" i="1"/>
  <c r="EH18" i="1" s="1"/>
  <c r="F69" i="1"/>
  <c r="I73" i="7"/>
  <c r="CI22" i="1"/>
  <c r="S62" i="7"/>
  <c r="J62" i="7" s="1"/>
  <c r="GL57" i="7"/>
  <c r="GJ73" i="7"/>
  <c r="AQ88" i="1"/>
  <c r="F98" i="1" s="1"/>
  <c r="H70" i="7"/>
  <c r="HA70" i="7"/>
  <c r="GO26" i="1"/>
  <c r="HC57" i="7"/>
  <c r="GJ57" i="7"/>
  <c r="HA62" i="7"/>
  <c r="AE22" i="1"/>
  <c r="DZ22" i="1"/>
  <c r="DM59" i="1"/>
  <c r="DW22" i="1"/>
  <c r="DJ59" i="1"/>
  <c r="H54" i="7"/>
  <c r="HA54" i="7"/>
  <c r="HC49" i="7"/>
  <c r="GL49" i="7"/>
  <c r="GJ49" i="7"/>
  <c r="I49" i="7"/>
  <c r="DV59" i="1"/>
  <c r="U49" i="7"/>
  <c r="GO24" i="1"/>
  <c r="BC18" i="1"/>
  <c r="F104" i="1"/>
  <c r="GM41" i="1"/>
  <c r="GP41" i="1"/>
  <c r="T22" i="1"/>
  <c r="F80" i="1"/>
  <c r="T88" i="1"/>
  <c r="GM26" i="1"/>
  <c r="AB22" i="1"/>
  <c r="O59" i="1"/>
  <c r="GM45" i="1"/>
  <c r="GP45" i="1"/>
  <c r="U22" i="1"/>
  <c r="U88" i="1"/>
  <c r="F81" i="1"/>
  <c r="CF22" i="1"/>
  <c r="AW59" i="1"/>
  <c r="EU18" i="1"/>
  <c r="P104" i="1"/>
  <c r="BA18" i="1"/>
  <c r="CE22" i="1"/>
  <c r="AV59" i="1"/>
  <c r="V22" i="1"/>
  <c r="F82" i="1"/>
  <c r="V88" i="1"/>
  <c r="W22" i="1"/>
  <c r="F83" i="1"/>
  <c r="W88" i="1"/>
  <c r="ET18" i="1"/>
  <c r="P101" i="1"/>
  <c r="DX22" i="1"/>
  <c r="DK59" i="1"/>
  <c r="CH22" i="1"/>
  <c r="AY59" i="1"/>
  <c r="AL59" i="1"/>
  <c r="AZ22" i="1"/>
  <c r="F70" i="1"/>
  <c r="AZ88" i="1"/>
  <c r="AK59" i="1"/>
  <c r="GM24" i="1"/>
  <c r="DU22" i="1"/>
  <c r="FZ59" i="1"/>
  <c r="FW59" i="1"/>
  <c r="FX59" i="1"/>
  <c r="DH59" i="1"/>
  <c r="GN46" i="1"/>
  <c r="CB59" i="1" s="1"/>
  <c r="GM43" i="1"/>
  <c r="GP43" i="1"/>
  <c r="Q22" i="1"/>
  <c r="F71" i="1"/>
  <c r="Q88" i="1"/>
  <c r="R22" i="1"/>
  <c r="F73" i="1"/>
  <c r="R88" i="1"/>
  <c r="P22" i="1"/>
  <c r="F62" i="1"/>
  <c r="P88" i="1"/>
  <c r="EG18" i="1"/>
  <c r="P92" i="1"/>
  <c r="AF22" i="1"/>
  <c r="S59" i="1"/>
  <c r="AO18" i="1"/>
  <c r="F92" i="1"/>
  <c r="BB18" i="1"/>
  <c r="F101" i="1"/>
  <c r="GO25" i="1"/>
  <c r="GM25" i="1"/>
  <c r="P149" i="7" l="1"/>
  <c r="FO14" i="6"/>
  <c r="P112" i="1"/>
  <c r="P109" i="1"/>
  <c r="EV149" i="7"/>
  <c r="EV14" i="6"/>
  <c r="P98" i="1"/>
  <c r="FO149" i="7"/>
  <c r="H157" i="7" s="1"/>
  <c r="EX149" i="7"/>
  <c r="EX14" i="6"/>
  <c r="P108" i="1"/>
  <c r="CZ14" i="6"/>
  <c r="CZ149" i="7"/>
  <c r="ET149" i="7"/>
  <c r="I39" i="7" s="1"/>
  <c r="CW14" i="6"/>
  <c r="ET14" i="6"/>
  <c r="CW149" i="7"/>
  <c r="J39" i="7" s="1"/>
  <c r="H156" i="7"/>
  <c r="DB14" i="6"/>
  <c r="DB149" i="7"/>
  <c r="ER22" i="1"/>
  <c r="DK14" i="6"/>
  <c r="DK149" i="7"/>
  <c r="DC14" i="6"/>
  <c r="DC149" i="7"/>
  <c r="DO14" i="6"/>
  <c r="DO149" i="7"/>
  <c r="J153" i="7" s="1"/>
  <c r="DN14" i="6"/>
  <c r="DN149" i="7"/>
  <c r="J152" i="7" s="1"/>
  <c r="EP22" i="1"/>
  <c r="DG14" i="6"/>
  <c r="DG149" i="7"/>
  <c r="DT59" i="1"/>
  <c r="DT22" i="1" s="1"/>
  <c r="H78" i="7"/>
  <c r="P111" i="1"/>
  <c r="ER88" i="1"/>
  <c r="ER18" i="1" s="1"/>
  <c r="P70" i="1"/>
  <c r="EK59" i="1"/>
  <c r="EK22" i="1" s="1"/>
  <c r="AP18" i="1"/>
  <c r="GM29" i="1"/>
  <c r="GO33" i="1"/>
  <c r="FU59" i="1" s="1"/>
  <c r="EL59" i="1" s="1"/>
  <c r="AU59" i="1"/>
  <c r="AU88" i="1" s="1"/>
  <c r="P66" i="1"/>
  <c r="EP88" i="1"/>
  <c r="EP18" i="1" s="1"/>
  <c r="HA86" i="7"/>
  <c r="FM149" i="7" s="1"/>
  <c r="ED22" i="1"/>
  <c r="EC22" i="1"/>
  <c r="AQ18" i="1"/>
  <c r="AX88" i="1"/>
  <c r="F66" i="1"/>
  <c r="CA59" i="1"/>
  <c r="CA22" i="1" s="1"/>
  <c r="P97" i="1"/>
  <c r="CC59" i="1"/>
  <c r="CC22" i="1" s="1"/>
  <c r="K49" i="7"/>
  <c r="S54" i="7"/>
  <c r="J54" i="7" s="1"/>
  <c r="DJ22" i="1"/>
  <c r="DJ88" i="1"/>
  <c r="P73" i="1"/>
  <c r="DM88" i="1"/>
  <c r="P81" i="1"/>
  <c r="DM22" i="1"/>
  <c r="DV22" i="1"/>
  <c r="DI59" i="1"/>
  <c r="FX22" i="1"/>
  <c r="EO59" i="1"/>
  <c r="AW22" i="1"/>
  <c r="F65" i="1"/>
  <c r="AW88" i="1"/>
  <c r="AK22" i="1"/>
  <c r="X59" i="1"/>
  <c r="AL22" i="1"/>
  <c r="Y59" i="1"/>
  <c r="V18" i="1"/>
  <c r="F111" i="1"/>
  <c r="R18" i="1"/>
  <c r="F102" i="1"/>
  <c r="CB22" i="1"/>
  <c r="AS59" i="1"/>
  <c r="FZ22" i="1"/>
  <c r="EQ59" i="1"/>
  <c r="AZ18" i="1"/>
  <c r="F99" i="1"/>
  <c r="AY22" i="1"/>
  <c r="AY88" i="1"/>
  <c r="F67" i="1"/>
  <c r="DK22" i="1"/>
  <c r="P74" i="1"/>
  <c r="Y16" i="2" s="1"/>
  <c r="Y18" i="2" s="1"/>
  <c r="DK88" i="1"/>
  <c r="W18" i="1"/>
  <c r="F112" i="1"/>
  <c r="AV22" i="1"/>
  <c r="F64" i="1"/>
  <c r="AV88" i="1"/>
  <c r="O22" i="1"/>
  <c r="F61" i="1"/>
  <c r="O88" i="1"/>
  <c r="T18" i="1"/>
  <c r="F109" i="1"/>
  <c r="DP22" i="1"/>
  <c r="P84" i="1"/>
  <c r="DP88" i="1"/>
  <c r="DQ22" i="1"/>
  <c r="P85" i="1"/>
  <c r="DQ88" i="1"/>
  <c r="Q18" i="1"/>
  <c r="F100" i="1"/>
  <c r="FW22" i="1"/>
  <c r="EN59" i="1"/>
  <c r="FS59" i="1"/>
  <c r="S22" i="1"/>
  <c r="F74" i="1"/>
  <c r="J16" i="2" s="1"/>
  <c r="J18" i="2" s="1"/>
  <c r="S88" i="1"/>
  <c r="P18" i="1"/>
  <c r="F91" i="1"/>
  <c r="DH22" i="1"/>
  <c r="P62" i="1"/>
  <c r="DH88" i="1"/>
  <c r="U18" i="1"/>
  <c r="F110" i="1"/>
  <c r="FV59" i="1"/>
  <c r="FM14" i="6" l="1"/>
  <c r="Q149" i="7"/>
  <c r="FR149" i="7"/>
  <c r="FR14" i="6"/>
  <c r="P99" i="1"/>
  <c r="J38" i="7"/>
  <c r="DG59" i="1"/>
  <c r="DH14" i="6"/>
  <c r="DH149" i="7"/>
  <c r="DA14" i="6"/>
  <c r="DA149" i="7"/>
  <c r="EK88" i="1"/>
  <c r="EK18" i="1" s="1"/>
  <c r="DU14" i="6"/>
  <c r="DQ14" i="6"/>
  <c r="DQ149" i="7"/>
  <c r="J156" i="7" s="1"/>
  <c r="DU149" i="7"/>
  <c r="H154" i="7"/>
  <c r="H161" i="7" s="1"/>
  <c r="I37" i="7" s="1"/>
  <c r="H149" i="7"/>
  <c r="DE14" i="6"/>
  <c r="DE149" i="7"/>
  <c r="DR14" i="6"/>
  <c r="DR149" i="7"/>
  <c r="J157" i="7" s="1"/>
  <c r="CY14" i="6"/>
  <c r="CY149" i="7"/>
  <c r="DF14" i="6"/>
  <c r="DF149" i="7"/>
  <c r="F78" i="1"/>
  <c r="H16" i="2" s="1"/>
  <c r="H18" i="2" s="1"/>
  <c r="P76" i="1"/>
  <c r="T16" i="2" s="1"/>
  <c r="T18" i="2" s="1"/>
  <c r="AU22" i="1"/>
  <c r="FU22" i="1"/>
  <c r="P95" i="1"/>
  <c r="F95" i="1"/>
  <c r="AX18" i="1"/>
  <c r="AR59" i="1"/>
  <c r="AR22" i="1" s="1"/>
  <c r="AT59" i="1"/>
  <c r="AT88" i="1" s="1"/>
  <c r="DJ18" i="1"/>
  <c r="P102" i="1"/>
  <c r="P110" i="1"/>
  <c r="DM18" i="1"/>
  <c r="DI22" i="1"/>
  <c r="P71" i="1"/>
  <c r="DI88" i="1"/>
  <c r="O18" i="1"/>
  <c r="F90" i="1"/>
  <c r="DK18" i="1"/>
  <c r="P103" i="1"/>
  <c r="AY18" i="1"/>
  <c r="F96" i="1"/>
  <c r="EQ22" i="1"/>
  <c r="EQ88" i="1"/>
  <c r="P67" i="1"/>
  <c r="Y22" i="1"/>
  <c r="Y88" i="1"/>
  <c r="F85" i="1"/>
  <c r="EO22" i="1"/>
  <c r="P65" i="1"/>
  <c r="EO88" i="1"/>
  <c r="FV22" i="1"/>
  <c r="EM59" i="1"/>
  <c r="DP18" i="1"/>
  <c r="P113" i="1"/>
  <c r="FS22" i="1"/>
  <c r="EJ59" i="1"/>
  <c r="DQ18" i="1"/>
  <c r="P114" i="1"/>
  <c r="AS22" i="1"/>
  <c r="F76" i="1"/>
  <c r="E16" i="2" s="1"/>
  <c r="AS88" i="1"/>
  <c r="DG22" i="1"/>
  <c r="DG88" i="1"/>
  <c r="P61" i="1"/>
  <c r="X22" i="1"/>
  <c r="F84" i="1"/>
  <c r="X88" i="1"/>
  <c r="EL22" i="1"/>
  <c r="EL88" i="1"/>
  <c r="P77" i="1"/>
  <c r="U16" i="2" s="1"/>
  <c r="U18" i="2" s="1"/>
  <c r="DH18" i="1"/>
  <c r="P91" i="1"/>
  <c r="S18" i="1"/>
  <c r="F103" i="1"/>
  <c r="EN22" i="1"/>
  <c r="P64" i="1"/>
  <c r="EN88" i="1"/>
  <c r="AU18" i="1"/>
  <c r="F107" i="1"/>
  <c r="AV18" i="1"/>
  <c r="F93" i="1"/>
  <c r="AW18" i="1"/>
  <c r="F94" i="1"/>
  <c r="P105" i="1" l="1"/>
  <c r="DP14" i="6"/>
  <c r="DP149" i="7"/>
  <c r="F86" i="1"/>
  <c r="G8" i="1"/>
  <c r="DT14" i="6"/>
  <c r="DT149" i="7"/>
  <c r="J159" i="7" s="1"/>
  <c r="AR88" i="1"/>
  <c r="AR18" i="1" s="1"/>
  <c r="F77" i="1"/>
  <c r="F16" i="2" s="1"/>
  <c r="F18" i="2" s="1"/>
  <c r="AT22" i="1"/>
  <c r="DI18" i="1"/>
  <c r="P100" i="1"/>
  <c r="EL18" i="1"/>
  <c r="P106" i="1"/>
  <c r="E18" i="2"/>
  <c r="EJ22" i="1"/>
  <c r="P86" i="1"/>
  <c r="EJ88" i="1"/>
  <c r="EO18" i="1"/>
  <c r="P94" i="1"/>
  <c r="AT18" i="1"/>
  <c r="F106" i="1"/>
  <c r="EQ18" i="1"/>
  <c r="P96" i="1"/>
  <c r="EN18" i="1"/>
  <c r="P93" i="1"/>
  <c r="X18" i="1"/>
  <c r="F113" i="1"/>
  <c r="DG18" i="1"/>
  <c r="P90" i="1"/>
  <c r="EM22" i="1"/>
  <c r="P78" i="1"/>
  <c r="W16" i="2" s="1"/>
  <c r="W18" i="2" s="1"/>
  <c r="EM88" i="1"/>
  <c r="Y18" i="1"/>
  <c r="F114" i="1"/>
  <c r="AS18" i="1"/>
  <c r="F105" i="1"/>
  <c r="J154" i="7" l="1"/>
  <c r="J161" i="7" s="1"/>
  <c r="J149" i="7"/>
  <c r="F115" i="1"/>
  <c r="I16" i="2"/>
  <c r="I18" i="2" s="1"/>
  <c r="X16" i="2"/>
  <c r="X18" i="2" s="1"/>
  <c r="EM18" i="1"/>
  <c r="P107" i="1"/>
  <c r="EJ18" i="1"/>
  <c r="P115" i="1"/>
  <c r="E26" i="7" l="1"/>
  <c r="J162" i="7"/>
  <c r="J163" i="7" s="1"/>
  <c r="J37" i="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3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3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3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16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6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7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7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17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17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7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17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<sst xmlns="http://schemas.openxmlformats.org/spreadsheetml/2006/main" count="3959" uniqueCount="418">
  <si>
    <t>Smeta.RU  (495) 974-1589</t>
  </si>
  <si>
    <t>_PS_</t>
  </si>
  <si>
    <t>Smeta.RU</t>
  </si>
  <si>
    <t/>
  </si>
  <si>
    <t>Техническое перевооружение ТП,РП. Замена оборудования РУ 6/10 кВ. КСО 393 - 5 шт, КСО 310 - 1 шт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</si>
  <si>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</si>
  <si>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</si>
  <si>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</si>
  <si>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</si>
  <si>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</si>
  <si>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</si>
  <si>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</si>
  <si>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</si>
  <si>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</si>
  <si>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 (демонтаж)</t>
  </si>
  <si>
    <t>ШТ</t>
  </si>
  <si>
    <t>ФЕРм-2001, м08-01-084-04,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</si>
  <si>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</si>
  <si>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</si>
  <si>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</si>
  <si>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</si>
  <si>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</si>
  <si>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</si>
  <si>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</si>
  <si>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</si>
  <si>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</si>
  <si>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</si>
  <si>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</si>
  <si>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</si>
  <si>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</si>
  <si>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</si>
  <si>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</si>
  <si>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</si>
  <si>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</si>
  <si>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</si>
  <si>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</si>
  <si>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</si>
  <si>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</si>
  <si>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</si>
  <si>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</si>
  <si>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6</t>
  </si>
  <si>
    <t>7</t>
  </si>
  <si>
    <t>8</t>
  </si>
  <si>
    <t>9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</si>
  <si>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</si>
  <si>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</si>
  <si>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</si>
  <si>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</si>
  <si>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</si>
  <si>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</si>
  <si>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</si>
  <si>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</si>
  <si>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</si>
  <si>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</si>
  <si>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11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</si>
  <si>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</si>
  <si>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</si>
  <si>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</si>
  <si>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</si>
  <si>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12</t>
  </si>
  <si>
    <t>Прайс-лист</t>
  </si>
  <si>
    <t>Камера КСО 393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</si>
  <si>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</si>
  <si>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</si>
  <si>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</si>
  <si>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</si>
  <si>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</si>
  <si>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[66 630 /  7,5]</t>
  </si>
  <si>
    <t>13</t>
  </si>
  <si>
    <t>Камера КСО 310</t>
  </si>
  <si>
    <t>[44 075,03 /  7,5]</t>
  </si>
  <si>
    <t>14</t>
  </si>
  <si>
    <t>Полоса СТ3 40х4</t>
  </si>
  <si>
    <t>кг</t>
  </si>
  <si>
    <t>[59,16 /  7,5]</t>
  </si>
  <si>
    <t>15</t>
  </si>
  <si>
    <t>Уголок 50х50х5</t>
  </si>
  <si>
    <t>[43,78 /  7,5]</t>
  </si>
  <si>
    <t>16</t>
  </si>
  <si>
    <t>Шина алюминиевая АД31</t>
  </si>
  <si>
    <t>[457,63 /  7,5]</t>
  </si>
  <si>
    <t>17</t>
  </si>
  <si>
    <t>Разъединитель РЛК-10 с приводом ПР-01-7</t>
  </si>
  <si>
    <t>[25 500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</si>
  <si>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</si>
  <si>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</si>
  <si>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</si>
  <si>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</si>
  <si>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</si>
  <si>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</si>
  <si>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</si>
  <si>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</si>
  <si>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</si>
  <si>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</si>
  <si>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</si>
  <si>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</si>
  <si>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</si>
  <si>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</si>
  <si>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</si>
  <si>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</si>
  <si>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</si>
  <si>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</si>
  <si>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</si>
  <si>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</si>
  <si>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</si>
  <si>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</si>
  <si>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</si>
  <si>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</si>
  <si>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</si>
  <si>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</si>
  <si>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</si>
  <si>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</si>
  <si>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</si>
  <si>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</si>
  <si>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</si>
  <si>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</si>
  <si>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</si>
  <si>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</si>
  <si>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</si>
  <si>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</si>
  <si>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</si>
  <si>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</si>
  <si>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</si>
  <si>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</si>
  <si>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</si>
  <si>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</si>
  <si>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</si>
  <si>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</si>
  <si>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</si>
  <si>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</si>
  <si>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</si>
  <si>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</si>
  <si>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</si>
  <si>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</si>
  <si>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</si>
  <si>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</si>
  <si>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</si>
  <si>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</si>
  <si>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</si>
  <si>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</si>
  <si>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</si>
  <si>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</si>
  <si>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</si>
  <si>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</si>
  <si>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</si>
  <si>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</si>
  <si>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</si>
  <si>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</si>
  <si>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</si>
  <si>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</si>
  <si>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</si>
  <si>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</si>
  <si>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</si>
  <si>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</si>
  <si>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</si>
  <si>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</si>
  <si>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</si>
  <si>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</si>
  <si>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</si>
  <si>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</si>
  <si>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</si>
  <si>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</si>
  <si>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</si>
  <si>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</si>
  <si>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</si>
  <si>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</si>
  <si>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</si>
  <si>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</si>
  <si>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</si>
  <si>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</si>
  <si>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</si>
  <si>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</si>
  <si>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</si>
  <si>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</si>
  <si>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</si>
  <si>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</si>
  <si>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</si>
  <si>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</si>
  <si>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</si>
  <si>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</si>
  <si>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</si>
  <si>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</si>
  <si>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</si>
  <si>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</si>
  <si>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</si>
  <si>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</si>
  <si>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</si>
  <si>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</si>
  <si>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</si>
  <si>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</si>
  <si>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</si>
  <si>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</si>
  <si>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</si>
  <si>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</si>
  <si>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</si>
  <si>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</si>
  <si>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</si>
  <si>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</si>
  <si>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</si>
  <si>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</si>
  <si>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</si>
  <si>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</si>
  <si>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</si>
  <si>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</si>
  <si>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</si>
  <si>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</si>
  <si>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</si>
  <si>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</si>
  <si>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</si>
  <si>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</si>
  <si>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</si>
  <si>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</si>
  <si>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</si>
  <si>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</si>
  <si>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</si>
  <si>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</si>
  <si>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</si>
  <si>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</si>
  <si>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</si>
  <si>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</si>
  <si>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</si>
  <si>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</si>
  <si>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</si>
  <si>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</si>
  <si>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</si>
  <si>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</si>
  <si>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</si>
  <si>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</si>
  <si>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</si>
  <si>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</si>
  <si>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</si>
  <si>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</si>
  <si>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</si>
  <si>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</si>
  <si>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</si>
  <si>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</si>
  <si>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</si>
  <si>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</si>
  <si>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</si>
  <si>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</si>
  <si>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</si>
  <si>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</si>
  <si>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</si>
  <si>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</si>
  <si>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</si>
  <si>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</si>
  <si>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</si>
  <si>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</si>
  <si>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</si>
  <si>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</si>
  <si>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</si>
  <si>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</si>
  <si>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</si>
  <si>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</si>
  <si>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</si>
  <si>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</si>
  <si>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</si>
  <si>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</si>
  <si>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</si>
  <si>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</si>
  <si>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</si>
  <si>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</si>
  <si>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</si>
  <si>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</si>
  <si>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</si>
  <si>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</si>
  <si>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</si>
  <si>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</si>
  <si>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</si>
  <si>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</si>
  <si>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</si>
  <si>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</si>
  <si>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</si>
  <si>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</si>
  <si>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</si>
  <si>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</si>
  <si>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</si>
  <si>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</si>
  <si>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</si>
  <si>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</si>
  <si>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</si>
  <si>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</si>
  <si>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</si>
  <si>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</si>
  <si>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</si>
  <si>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</si>
  <si>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</si>
  <si>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</si>
  <si>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</si>
  <si>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</si>
  <si>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</si>
  <si>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</si>
  <si>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</si>
  <si>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</si>
  <si>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</si>
  <si>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</si>
  <si>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</si>
  <si>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</si>
  <si>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</si>
  <si>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</si>
  <si>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</si>
  <si>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</si>
  <si>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</si>
  <si>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</si>
  <si>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</si>
  <si>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</si>
  <si>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</si>
  <si>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</si>
  <si>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</si>
  <si>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</si>
  <si>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</si>
  <si>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</si>
  <si>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</si>
  <si>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</si>
  <si>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</si>
  <si>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</si>
  <si>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</si>
  <si>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</si>
  <si>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</si>
  <si>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</si>
  <si>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</si>
  <si>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</si>
  <si>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</si>
  <si>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</si>
  <si>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</si>
  <si>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</si>
  <si>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</si>
  <si>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</si>
  <si>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</si>
  <si>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</si>
  <si>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</si>
  <si>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</si>
  <si>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</si>
  <si>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</si>
  <si>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</si>
  <si>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</si>
  <si>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</si>
  <si>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</si>
  <si>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</si>
  <si>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</si>
  <si>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</si>
  <si>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</si>
  <si>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</si>
  <si>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</si>
  <si>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</si>
  <si>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</si>
  <si>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</si>
  <si>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</si>
  <si>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</si>
  <si>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</si>
  <si>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</si>
  <si>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</si>
  <si>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</si>
  <si>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</si>
  <si>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</si>
  <si>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</si>
  <si>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</si>
  <si>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[66 630 /  7,5] = 8884</t>
  </si>
  <si>
    <t xml:space="preserve">   [44 075,03 /  7,5] = 5876.67</t>
  </si>
  <si>
    <t xml:space="preserve">   [59,16 /  7,5] = 7.89</t>
  </si>
  <si>
    <t xml:space="preserve">   [43,78 /  7,5] = 5.84</t>
  </si>
  <si>
    <t xml:space="preserve">   [457,63 /  7,5] = 61.02</t>
  </si>
  <si>
    <t xml:space="preserve">   [25 500 /  7,5] = 3400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</si>
  <si>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</si>
  <si>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</si>
  <si>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</si>
  <si>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</si>
  <si>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</si>
  <si>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</si>
  <si>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</si>
  <si>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</si>
  <si>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</si>
  <si>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</si>
  <si>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</si>
  <si>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</si>
  <si>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</si>
  <si>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</si>
  <si>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</si>
  <si>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</si>
  <si>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</si>
  <si>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</si>
  <si>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</si>
  <si>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</si>
  <si>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</si>
  <si>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</si>
  <si>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</si>
  <si>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</si>
  <si>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РАСЧЕТ СТОИМОСТИ</t>
  </si>
  <si>
    <t>материалов</t>
  </si>
  <si>
    <t>№</t>
  </si>
  <si>
    <t>п/п</t>
  </si>
  <si>
    <t>Обосно-</t>
  </si>
  <si>
    <t>вание</t>
  </si>
  <si>
    <t>норматива</t>
  </si>
  <si>
    <t>Наименование</t>
  </si>
  <si>
    <t>материала</t>
  </si>
  <si>
    <t>Единица</t>
  </si>
  <si>
    <t>измере-</t>
  </si>
  <si>
    <t>ния</t>
  </si>
  <si>
    <t>Коли-</t>
  </si>
  <si>
    <t>чество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</si>
  <si>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</si>
  <si>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</si>
  <si>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</si>
  <si>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</si>
  <si>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</si>
  <si>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</si>
  <si>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</si>
  <si>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(неучтенные в расценках)</t>
  </si>
  <si>
    <t>Расчет цены : (Цена в Базовом уровне * Индекс) = Цена в Текущем уровне                                         ( 8884  * 7.5  = 66630 )</t>
  </si>
  <si>
    <t>Без НДС</t>
  </si>
  <si>
    <t>Расчет цены : (Цена в Базовом уровне * Индекс) = Цена в Текущем уровне                                         ( 5876.67  * 7.5  = 44075.02 )</t>
  </si>
  <si>
    <t>Цена по прайсу : (занесенная вручную)</t>
  </si>
  <si>
    <t>Итого</t>
  </si>
  <si>
    <t>- стоимость материалов (последний расчет)</t>
  </si>
  <si>
    <t>оборудования</t>
  </si>
  <si>
    <t>Не найдено ни одного ресурса выбранного типа.</t>
  </si>
  <si>
    <t>Замена оборудования РУ 6/10 кВ. КСО 393 - 5 шт, КСО 310 - 1 шт ( ТП 679)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</si>
</sst>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9"/>
      <color rgb="FF008000"/>
      <name val="Arial"/>
      <family val="2"/>
      <charset val="204"/>
    </font>
    <font>
      <sz val="8"/>
      <name val="Times New Roman Cyr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9"/>
      <color rgb="FFFF00FF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3" fillId="0" borderId="0" xfId="0" applyFont="1"/>
    <xf numFmtId="0" fontId="20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7" fillId="0" borderId="0" xfId="0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 shrinkToFit="1"/>
    </xf>
    <xf numFmtId="4" fontId="17" fillId="0" borderId="0" xfId="0" applyNumberFormat="1" applyFont="1"/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4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0" fontId="24" fillId="0" borderId="6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12" fillId="0" borderId="9" xfId="0" applyFont="1" applyBorder="1" applyAlignment="1">
      <alignment horizontal="left" wrapText="1"/>
    </xf>
    <xf numFmtId="0" fontId="29" fillId="0" borderId="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13" fillId="0" borderId="0" xfId="0" applyFont="1"/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5" fillId="0" borderId="3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/>
    <xf numFmtId="49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2" fontId="21" fillId="0" borderId="6" xfId="0" applyNumberFormat="1" applyFont="1" applyBorder="1" applyAlignment="1">
      <alignment horizontal="right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9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19" t="s">
        <v>287</v>
      </c>
      <c r="B1" s="119"/>
      <c r="C1" s="119"/>
      <c r="D1" s="119"/>
      <c r="E1" s="119"/>
      <c r="F1" s="119"/>
      <c r="G1" s="119"/>
    </row>
    <row r="3" spans="1:255" x14ac:dyDescent="0.2">
      <c r="A3" s="19" t="s">
        <v>294</v>
      </c>
      <c r="B3" s="18"/>
      <c r="C3" s="120"/>
      <c r="D3" s="121"/>
      <c r="E3" s="121"/>
      <c r="F3" s="121"/>
      <c r="G3" s="121"/>
      <c r="BR3" s="21">
        <f>C3</f>
        <v>0</v>
      </c>
      <c r="IU3" s="22"/>
    </row>
    <row r="4" spans="1:255" x14ac:dyDescent="0.2">
      <c r="A4" s="19" t="s">
        <v>296</v>
      </c>
      <c r="B4" s="18"/>
      <c r="C4" s="122"/>
      <c r="D4" s="123"/>
      <c r="E4" s="123"/>
      <c r="F4" s="123"/>
      <c r="G4" s="123"/>
      <c r="BR4" s="21">
        <f>C4</f>
        <v>0</v>
      </c>
      <c r="IU4" s="22"/>
    </row>
    <row r="5" spans="1:255" x14ac:dyDescent="0.2">
      <c r="A5" s="19" t="s">
        <v>297</v>
      </c>
      <c r="B5" s="18"/>
      <c r="C5" s="122"/>
      <c r="D5" s="123"/>
      <c r="E5" s="123"/>
      <c r="F5" s="123"/>
      <c r="G5" s="123"/>
      <c r="BR5" s="21">
        <f>C5</f>
        <v>0</v>
      </c>
      <c r="IU5" s="22"/>
    </row>
    <row r="6" spans="1:255" x14ac:dyDescent="0.2">
      <c r="A6" s="19" t="s">
        <v>298</v>
      </c>
      <c r="B6" s="18"/>
      <c r="C6" s="124"/>
      <c r="D6" s="125"/>
      <c r="E6" s="125"/>
      <c r="F6" s="125"/>
      <c r="G6" s="125"/>
      <c r="BR6" s="21">
        <f>C6</f>
        <v>0</v>
      </c>
      <c r="IU6" s="22"/>
    </row>
    <row r="7" spans="1:255" x14ac:dyDescent="0.2">
      <c r="A7" s="126"/>
      <c r="B7" s="126"/>
      <c r="C7" s="126"/>
      <c r="D7" s="126"/>
      <c r="E7" s="126"/>
      <c r="F7" s="126"/>
      <c r="G7" s="126"/>
    </row>
    <row r="8" spans="1:255" ht="18.75" x14ac:dyDescent="0.3">
      <c r="A8" s="116" t="s">
        <v>387</v>
      </c>
      <c r="B8" s="116"/>
      <c r="C8" s="116"/>
      <c r="D8" s="116"/>
      <c r="E8" s="116"/>
      <c r="F8" s="116"/>
      <c r="G8" s="116"/>
    </row>
    <row r="9" spans="1:255" x14ac:dyDescent="0.2">
      <c r="A9" s="117" t="s">
        <v>415</v>
      </c>
      <c r="B9" s="117"/>
      <c r="C9" s="117"/>
      <c r="D9" s="117"/>
      <c r="E9" s="117"/>
      <c r="F9" s="117"/>
      <c r="G9" s="117"/>
    </row>
    <row r="10" spans="1:255" x14ac:dyDescent="0.2">
      <c r="A10" s="117"/>
      <c r="B10" s="117"/>
      <c r="C10" s="117"/>
      <c r="D10" s="117"/>
      <c r="E10" s="117"/>
      <c r="F10" s="117"/>
      <c r="G10" s="117"/>
    </row>
    <row r="11" spans="1:255" ht="31.5" x14ac:dyDescent="0.25">
      <c r="A11" s="13" t="s">
        <v>300</v>
      </c>
      <c r="B11" s="118" t="s">
        <v>4</v>
      </c>
      <c r="C11" s="118"/>
      <c r="D11" s="118"/>
      <c r="E11" s="118"/>
      <c r="F11" s="118"/>
      <c r="G11" s="118"/>
      <c r="BS11" s="90" t="str">
        <f>B11</f>
        <v>Техническое перевооружение ТП,РП. Замена оборудования РУ 6/10 кВ. КСО 393 - 5 шт, КСО 310 - 1 шт</v>
      </c>
      <c r="IU11" s="22"/>
    </row>
    <row r="13" spans="1:255" x14ac:dyDescent="0.2">
      <c r="A13" s="13" t="s">
        <v>315</v>
      </c>
    </row>
    <row r="14" spans="1:255" x14ac:dyDescent="0.2">
      <c r="A14" s="13" t="s">
        <v>316</v>
      </c>
    </row>
    <row r="15" spans="1:255" x14ac:dyDescent="0.2">
      <c r="A15" s="91" t="s">
        <v>389</v>
      </c>
      <c r="B15" s="91" t="s">
        <v>391</v>
      </c>
      <c r="C15" s="91" t="s">
        <v>394</v>
      </c>
      <c r="D15" s="91" t="s">
        <v>396</v>
      </c>
      <c r="E15" s="91" t="s">
        <v>399</v>
      </c>
      <c r="F15" s="91" t="s">
        <v>401</v>
      </c>
      <c r="G15" s="91" t="s">
        <v>403</v>
      </c>
      <c r="H15" s="91" t="s">
        <v>405</v>
      </c>
      <c r="I15" s="92" t="s">
        <v>376</v>
      </c>
    </row>
    <row r="16" spans="1:255" x14ac:dyDescent="0.2">
      <c r="A16" s="93" t="s">
        <v>390</v>
      </c>
      <c r="B16" s="93" t="s">
        <v>392</v>
      </c>
      <c r="C16" s="93" t="s">
        <v>395</v>
      </c>
      <c r="D16" s="93" t="s">
        <v>397</v>
      </c>
      <c r="E16" s="93" t="s">
        <v>400</v>
      </c>
      <c r="F16" s="93" t="s">
        <v>402</v>
      </c>
      <c r="G16" s="93" t="s">
        <v>404</v>
      </c>
      <c r="H16" s="93" t="s">
        <v>406</v>
      </c>
      <c r="I16" s="94" t="s">
        <v>347</v>
      </c>
    </row>
    <row r="17" spans="1:255" x14ac:dyDescent="0.2">
      <c r="A17" s="93"/>
      <c r="B17" s="93" t="s">
        <v>393</v>
      </c>
      <c r="C17" s="93"/>
      <c r="D17" s="93" t="s">
        <v>398</v>
      </c>
      <c r="E17" s="93"/>
      <c r="F17" s="93"/>
      <c r="G17" s="93" t="s">
        <v>402</v>
      </c>
      <c r="H17" s="93" t="s">
        <v>407</v>
      </c>
      <c r="I17" s="94"/>
    </row>
    <row r="18" spans="1:255" x14ac:dyDescent="0.2">
      <c r="A18" s="95">
        <v>1</v>
      </c>
      <c r="B18" s="95">
        <v>2</v>
      </c>
      <c r="C18" s="95">
        <v>3</v>
      </c>
      <c r="D18" s="95">
        <v>4</v>
      </c>
      <c r="E18" s="95">
        <v>5</v>
      </c>
      <c r="F18" s="95">
        <v>6</v>
      </c>
      <c r="G18" s="95">
        <v>7</v>
      </c>
      <c r="H18" s="95">
        <v>8</v>
      </c>
      <c r="I18" s="96">
        <v>9</v>
      </c>
    </row>
    <row r="20" spans="1:255" x14ac:dyDescent="0.2">
      <c r="C20" t="s">
        <v>416</v>
      </c>
    </row>
    <row r="22" spans="1:255" x14ac:dyDescent="0.2">
      <c r="A22" s="84" t="s">
        <v>383</v>
      </c>
      <c r="B22" s="84"/>
      <c r="C22" s="111"/>
      <c r="D22" s="85"/>
      <c r="E22" s="85"/>
      <c r="F22" s="114"/>
      <c r="G22" s="114"/>
      <c r="BY22" s="86">
        <f>C22</f>
        <v>0</v>
      </c>
      <c r="BZ22" s="86">
        <f>F22</f>
        <v>0</v>
      </c>
      <c r="IU22" s="22"/>
    </row>
    <row r="23" spans="1:255" s="113" customFormat="1" ht="11.25" x14ac:dyDescent="0.2">
      <c r="A23" s="112"/>
      <c r="B23" s="112"/>
      <c r="C23" s="115" t="s">
        <v>379</v>
      </c>
      <c r="D23" s="115"/>
      <c r="E23" s="115"/>
      <c r="F23" s="115" t="s">
        <v>380</v>
      </c>
      <c r="G23" s="115"/>
    </row>
    <row r="24" spans="1:255" x14ac:dyDescent="0.2">
      <c r="A24" s="17"/>
      <c r="B24" s="17"/>
      <c r="C24" s="17"/>
      <c r="D24" s="11" t="s">
        <v>381</v>
      </c>
      <c r="E24" s="17"/>
      <c r="F24" s="17"/>
      <c r="G24" s="17"/>
    </row>
    <row r="25" spans="1:255" x14ac:dyDescent="0.2">
      <c r="A25" s="84" t="s">
        <v>384</v>
      </c>
      <c r="B25" s="84"/>
      <c r="C25" s="111"/>
      <c r="D25" s="85"/>
      <c r="E25" s="85"/>
      <c r="F25" s="114"/>
      <c r="G25" s="114"/>
      <c r="BY25" s="86">
        <f>C25</f>
        <v>0</v>
      </c>
      <c r="BZ25" s="86">
        <f>F25</f>
        <v>0</v>
      </c>
      <c r="IU25" s="22"/>
    </row>
    <row r="26" spans="1:255" s="113" customFormat="1" ht="11.25" x14ac:dyDescent="0.2">
      <c r="A26" s="112"/>
      <c r="B26" s="112"/>
      <c r="C26" s="115" t="s">
        <v>379</v>
      </c>
      <c r="D26" s="115"/>
      <c r="E26" s="115"/>
      <c r="F26" s="115" t="s">
        <v>380</v>
      </c>
      <c r="G26" s="115"/>
    </row>
    <row r="27" spans="1:255" x14ac:dyDescent="0.2">
      <c r="A27" s="17"/>
      <c r="B27" s="17"/>
      <c r="C27" s="17"/>
      <c r="D27" s="11" t="s">
        <v>381</v>
      </c>
      <c r="E27" s="17"/>
      <c r="F27" s="17"/>
      <c r="G27" s="17"/>
    </row>
    <row r="29" spans="1:255" x14ac:dyDescent="0.2">
      <c r="A29" s="29"/>
      <c r="B29" s="29"/>
    </row>
  </sheetData>
  <mergeCells count="16">
    <mergeCell ref="A7:G7"/>
    <mergeCell ref="A1:G1"/>
    <mergeCell ref="C3:G3"/>
    <mergeCell ref="C4:G4"/>
    <mergeCell ref="C5:G5"/>
    <mergeCell ref="C6:G6"/>
    <mergeCell ref="F25:G25"/>
    <mergeCell ref="C26:E26"/>
    <mergeCell ref="F26:G26"/>
    <mergeCell ref="A8:G8"/>
    <mergeCell ref="A9:G9"/>
    <mergeCell ref="A10:G10"/>
    <mergeCell ref="B11:G11"/>
    <mergeCell ref="F22:G22"/>
    <mergeCell ref="C23:E23"/>
    <mergeCell ref="F23:G23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36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19" t="s">
        <v>287</v>
      </c>
      <c r="B1" s="119"/>
      <c r="C1" s="119"/>
      <c r="D1" s="119"/>
      <c r="E1" s="119"/>
      <c r="F1" s="119"/>
      <c r="G1" s="119"/>
    </row>
    <row r="3" spans="1:255" x14ac:dyDescent="0.2">
      <c r="A3" s="19" t="s">
        <v>294</v>
      </c>
      <c r="B3" s="18"/>
      <c r="C3" s="120"/>
      <c r="D3" s="121"/>
      <c r="E3" s="121"/>
      <c r="F3" s="121"/>
      <c r="G3" s="121"/>
      <c r="BR3" s="21">
        <f>C3</f>
        <v>0</v>
      </c>
      <c r="IU3" s="22"/>
    </row>
    <row r="4" spans="1:255" x14ac:dyDescent="0.2">
      <c r="A4" s="19" t="s">
        <v>296</v>
      </c>
      <c r="B4" s="18"/>
      <c r="C4" s="122"/>
      <c r="D4" s="123"/>
      <c r="E4" s="123"/>
      <c r="F4" s="123"/>
      <c r="G4" s="123"/>
      <c r="BR4" s="21">
        <f>C4</f>
        <v>0</v>
      </c>
      <c r="IU4" s="22"/>
    </row>
    <row r="5" spans="1:255" x14ac:dyDescent="0.2">
      <c r="A5" s="19" t="s">
        <v>297</v>
      </c>
      <c r="B5" s="18"/>
      <c r="C5" s="122"/>
      <c r="D5" s="123"/>
      <c r="E5" s="123"/>
      <c r="F5" s="123"/>
      <c r="G5" s="123"/>
      <c r="BR5" s="21">
        <f>C5</f>
        <v>0</v>
      </c>
      <c r="IU5" s="22"/>
    </row>
    <row r="6" spans="1:255" x14ac:dyDescent="0.2">
      <c r="A6" s="19" t="s">
        <v>298</v>
      </c>
      <c r="B6" s="18"/>
      <c r="C6" s="124"/>
      <c r="D6" s="125"/>
      <c r="E6" s="125"/>
      <c r="F6" s="125"/>
      <c r="G6" s="125"/>
      <c r="BR6" s="21">
        <f>C6</f>
        <v>0</v>
      </c>
      <c r="IU6" s="22"/>
    </row>
    <row r="7" spans="1:255" x14ac:dyDescent="0.2">
      <c r="A7" s="126"/>
      <c r="B7" s="126"/>
      <c r="C7" s="126"/>
      <c r="D7" s="126"/>
      <c r="E7" s="126"/>
      <c r="F7" s="126"/>
      <c r="G7" s="126"/>
    </row>
    <row r="8" spans="1:255" ht="18.75" x14ac:dyDescent="0.3">
      <c r="A8" s="116" t="s">
        <v>387</v>
      </c>
      <c r="B8" s="116"/>
      <c r="C8" s="116"/>
      <c r="D8" s="116"/>
      <c r="E8" s="116"/>
      <c r="F8" s="116"/>
      <c r="G8" s="116"/>
    </row>
    <row r="9" spans="1:255" x14ac:dyDescent="0.2">
      <c r="A9" s="117" t="s">
        <v>388</v>
      </c>
      <c r="B9" s="117"/>
      <c r="C9" s="117"/>
      <c r="D9" s="117"/>
      <c r="E9" s="117"/>
      <c r="F9" s="117"/>
      <c r="G9" s="117"/>
    </row>
    <row r="10" spans="1:255" x14ac:dyDescent="0.2">
      <c r="A10" s="117"/>
      <c r="B10" s="117"/>
      <c r="C10" s="117"/>
      <c r="D10" s="117"/>
      <c r="E10" s="117"/>
      <c r="F10" s="117"/>
      <c r="G10" s="117"/>
    </row>
    <row r="11" spans="1:255" ht="31.5" x14ac:dyDescent="0.25">
      <c r="A11" s="13" t="s">
        <v>300</v>
      </c>
      <c r="B11" s="118" t="s">
        <v>4</v>
      </c>
      <c r="C11" s="118"/>
      <c r="D11" s="118"/>
      <c r="E11" s="118"/>
      <c r="F11" s="118"/>
      <c r="G11" s="118"/>
      <c r="BS11" s="90" t="str">
        <f>B11</f>
        <v>Техническое перевооружение ТП,РП. Замена оборудования РУ 6/10 кВ. КСО 393 - 5 шт, КСО 310 - 1 шт</v>
      </c>
      <c r="IU11" s="22"/>
    </row>
    <row r="13" spans="1:255" x14ac:dyDescent="0.2">
      <c r="A13" s="13" t="s">
        <v>315</v>
      </c>
    </row>
    <row r="14" spans="1:255" x14ac:dyDescent="0.2">
      <c r="A14" s="13" t="s">
        <v>316</v>
      </c>
    </row>
    <row r="15" spans="1:255" x14ac:dyDescent="0.2">
      <c r="A15" s="91" t="s">
        <v>389</v>
      </c>
      <c r="B15" s="91" t="s">
        <v>391</v>
      </c>
      <c r="C15" s="91" t="s">
        <v>394</v>
      </c>
      <c r="D15" s="91" t="s">
        <v>396</v>
      </c>
      <c r="E15" s="91" t="s">
        <v>399</v>
      </c>
      <c r="F15" s="91" t="s">
        <v>401</v>
      </c>
      <c r="G15" s="91" t="s">
        <v>403</v>
      </c>
      <c r="H15" s="91" t="s">
        <v>405</v>
      </c>
      <c r="I15" s="92" t="s">
        <v>376</v>
      </c>
    </row>
    <row r="16" spans="1:255" x14ac:dyDescent="0.2">
      <c r="A16" s="93" t="s">
        <v>390</v>
      </c>
      <c r="B16" s="93" t="s">
        <v>392</v>
      </c>
      <c r="C16" s="93" t="s">
        <v>395</v>
      </c>
      <c r="D16" s="93" t="s">
        <v>397</v>
      </c>
      <c r="E16" s="93" t="s">
        <v>400</v>
      </c>
      <c r="F16" s="93" t="s">
        <v>402</v>
      </c>
      <c r="G16" s="93" t="s">
        <v>404</v>
      </c>
      <c r="H16" s="93" t="s">
        <v>406</v>
      </c>
      <c r="I16" s="94" t="s">
        <v>347</v>
      </c>
    </row>
    <row r="17" spans="1:255" x14ac:dyDescent="0.2">
      <c r="A17" s="93"/>
      <c r="B17" s="93" t="s">
        <v>393</v>
      </c>
      <c r="C17" s="93"/>
      <c r="D17" s="93" t="s">
        <v>398</v>
      </c>
      <c r="E17" s="93"/>
      <c r="F17" s="93"/>
      <c r="G17" s="93" t="s">
        <v>402</v>
      </c>
      <c r="H17" s="93" t="s">
        <v>407</v>
      </c>
      <c r="I17" s="94"/>
    </row>
    <row r="18" spans="1:255" x14ac:dyDescent="0.2">
      <c r="A18" s="91">
        <v>1</v>
      </c>
      <c r="B18" s="91">
        <v>2</v>
      </c>
      <c r="C18" s="91">
        <v>3</v>
      </c>
      <c r="D18" s="91">
        <v>4</v>
      </c>
      <c r="E18" s="91">
        <v>5</v>
      </c>
      <c r="F18" s="91">
        <v>6</v>
      </c>
      <c r="G18" s="91">
        <v>7</v>
      </c>
      <c r="H18" s="91">
        <v>8</v>
      </c>
      <c r="I18" s="92">
        <v>9</v>
      </c>
    </row>
    <row r="19" spans="1:255" x14ac:dyDescent="0.2">
      <c r="A19" s="104"/>
      <c r="B19" s="104" t="s">
        <v>408</v>
      </c>
      <c r="C19" s="104"/>
      <c r="D19" s="104"/>
      <c r="E19" s="104"/>
      <c r="F19" s="104"/>
      <c r="G19" s="101"/>
      <c r="H19" s="101"/>
      <c r="I19" s="101"/>
    </row>
    <row r="20" spans="1:255" s="38" customFormat="1" ht="24" x14ac:dyDescent="0.2">
      <c r="A20" s="105">
        <v>1</v>
      </c>
      <c r="B20" s="106" t="s">
        <v>60</v>
      </c>
      <c r="C20" s="106" t="s">
        <v>69</v>
      </c>
      <c r="D20" s="106" t="s">
        <v>62</v>
      </c>
      <c r="E20" s="107">
        <f t="shared" ref="E20:E25" si="0">O20</f>
        <v>1</v>
      </c>
      <c r="F20" s="108">
        <f>ROUND( 5876.67 * 7.5, 2 )</f>
        <v>44075.03</v>
      </c>
      <c r="G20" s="108">
        <f t="shared" ref="G20:G25" si="1">ROUND(E20*F20,2)</f>
        <v>44075.03</v>
      </c>
      <c r="H20" s="109" t="s">
        <v>411</v>
      </c>
      <c r="I20" s="109" t="s">
        <v>410</v>
      </c>
      <c r="N20" s="97"/>
      <c r="O20" s="97">
        <f t="shared" ref="O20:O25" si="2">SUM(P20:IV20)</f>
        <v>1</v>
      </c>
      <c r="P20" s="97">
        <f>Source!I49</f>
        <v>1</v>
      </c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</row>
    <row r="21" spans="1:255" s="38" customFormat="1" ht="24" x14ac:dyDescent="0.2">
      <c r="A21" s="105">
        <v>2</v>
      </c>
      <c r="B21" s="106" t="s">
        <v>60</v>
      </c>
      <c r="C21" s="106" t="s">
        <v>61</v>
      </c>
      <c r="D21" s="106" t="s">
        <v>62</v>
      </c>
      <c r="E21" s="107">
        <f t="shared" si="0"/>
        <v>5</v>
      </c>
      <c r="F21" s="108">
        <f>ROUND( 8884 * 7.5, 2 )</f>
        <v>66630</v>
      </c>
      <c r="G21" s="108">
        <f t="shared" si="1"/>
        <v>333150</v>
      </c>
      <c r="H21" s="109" t="s">
        <v>409</v>
      </c>
      <c r="I21" s="109" t="s">
        <v>410</v>
      </c>
      <c r="N21" s="97"/>
      <c r="O21" s="97">
        <f t="shared" si="2"/>
        <v>5</v>
      </c>
      <c r="P21" s="97">
        <f>Source!I47</f>
        <v>5</v>
      </c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</row>
    <row r="22" spans="1:255" s="38" customFormat="1" ht="12" x14ac:dyDescent="0.2">
      <c r="A22" s="105">
        <v>3</v>
      </c>
      <c r="B22" s="106" t="s">
        <v>60</v>
      </c>
      <c r="C22" s="106" t="s">
        <v>72</v>
      </c>
      <c r="D22" s="106" t="s">
        <v>73</v>
      </c>
      <c r="E22" s="107">
        <f t="shared" si="0"/>
        <v>300</v>
      </c>
      <c r="F22" s="108">
        <f>ROUND( 59.16, 2 )</f>
        <v>59.16</v>
      </c>
      <c r="G22" s="108">
        <f t="shared" si="1"/>
        <v>17748</v>
      </c>
      <c r="H22" s="110" t="s">
        <v>412</v>
      </c>
      <c r="I22" s="110" t="s">
        <v>410</v>
      </c>
      <c r="N22" s="97"/>
      <c r="O22" s="97">
        <f t="shared" si="2"/>
        <v>300</v>
      </c>
      <c r="P22" s="97">
        <f>Source!I51</f>
        <v>300</v>
      </c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</row>
    <row r="23" spans="1:255" s="38" customFormat="1" ht="24" x14ac:dyDescent="0.2">
      <c r="A23" s="105">
        <v>4</v>
      </c>
      <c r="B23" s="106" t="s">
        <v>60</v>
      </c>
      <c r="C23" s="106" t="s">
        <v>82</v>
      </c>
      <c r="D23" s="106" t="s">
        <v>62</v>
      </c>
      <c r="E23" s="107">
        <f t="shared" si="0"/>
        <v>6</v>
      </c>
      <c r="F23" s="108">
        <f>ROUND( 25500, 2 )</f>
        <v>25500</v>
      </c>
      <c r="G23" s="108">
        <f t="shared" si="1"/>
        <v>153000</v>
      </c>
      <c r="H23" s="110" t="s">
        <v>412</v>
      </c>
      <c r="I23" s="110" t="s">
        <v>410</v>
      </c>
      <c r="N23" s="97"/>
      <c r="O23" s="97">
        <f t="shared" si="2"/>
        <v>6</v>
      </c>
      <c r="P23" s="97">
        <f>Source!I57</f>
        <v>6</v>
      </c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</row>
    <row r="24" spans="1:255" s="38" customFormat="1" ht="12" x14ac:dyDescent="0.2">
      <c r="A24" s="105">
        <v>5</v>
      </c>
      <c r="B24" s="106" t="s">
        <v>60</v>
      </c>
      <c r="C24" s="106" t="s">
        <v>76</v>
      </c>
      <c r="D24" s="106" t="s">
        <v>73</v>
      </c>
      <c r="E24" s="107">
        <f t="shared" si="0"/>
        <v>40</v>
      </c>
      <c r="F24" s="108">
        <f>ROUND( 43.78, 2 )</f>
        <v>43.78</v>
      </c>
      <c r="G24" s="108">
        <f t="shared" si="1"/>
        <v>1751.2</v>
      </c>
      <c r="H24" s="110" t="s">
        <v>412</v>
      </c>
      <c r="I24" s="110" t="s">
        <v>410</v>
      </c>
      <c r="N24" s="97"/>
      <c r="O24" s="97">
        <f t="shared" si="2"/>
        <v>40</v>
      </c>
      <c r="P24" s="97">
        <f>Source!I53</f>
        <v>40</v>
      </c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</row>
    <row r="25" spans="1:255" s="38" customFormat="1" ht="12" x14ac:dyDescent="0.2">
      <c r="A25" s="105">
        <v>6</v>
      </c>
      <c r="B25" s="106" t="s">
        <v>60</v>
      </c>
      <c r="C25" s="106" t="s">
        <v>79</v>
      </c>
      <c r="D25" s="106" t="s">
        <v>73</v>
      </c>
      <c r="E25" s="107">
        <f t="shared" si="0"/>
        <v>33.765689999999999</v>
      </c>
      <c r="F25" s="108">
        <f>ROUND( 457.63, 2 )</f>
        <v>457.63</v>
      </c>
      <c r="G25" s="108">
        <f t="shared" si="1"/>
        <v>15452.19</v>
      </c>
      <c r="H25" s="110" t="s">
        <v>412</v>
      </c>
      <c r="I25" s="110" t="s">
        <v>410</v>
      </c>
      <c r="N25" s="97"/>
      <c r="O25" s="97">
        <f t="shared" si="2"/>
        <v>33.765689999999999</v>
      </c>
      <c r="P25" s="97">
        <f>Source!I55</f>
        <v>33.765689999999999</v>
      </c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</row>
    <row r="26" spans="1:255" x14ac:dyDescent="0.2">
      <c r="A26" s="101"/>
      <c r="B26" s="101"/>
      <c r="C26" s="102" t="s">
        <v>413</v>
      </c>
      <c r="D26" s="101"/>
      <c r="E26" s="101"/>
      <c r="F26" s="101"/>
      <c r="G26" s="103">
        <f>ROUND(SUM(G20:G25),2)</f>
        <v>565176.42000000004</v>
      </c>
      <c r="H26" s="101"/>
      <c r="I26" s="101"/>
      <c r="J26" s="22"/>
      <c r="K26" s="22"/>
      <c r="L26" s="22"/>
      <c r="M26" s="100">
        <f>G26</f>
        <v>565176.42000000004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8" spans="1:255" x14ac:dyDescent="0.2">
      <c r="C28" s="98" t="s">
        <v>134</v>
      </c>
      <c r="G28" s="99">
        <f>ROUND(SUM(M19:M28),2)</f>
        <v>565176.42000000004</v>
      </c>
    </row>
    <row r="31" spans="1:255" x14ac:dyDescent="0.2">
      <c r="A31" s="84" t="s">
        <v>383</v>
      </c>
      <c r="B31" s="84"/>
      <c r="C31" s="111"/>
      <c r="D31" s="85"/>
      <c r="E31" s="85"/>
      <c r="F31" s="114"/>
      <c r="G31" s="114"/>
      <c r="BY31" s="86">
        <f>C31</f>
        <v>0</v>
      </c>
      <c r="BZ31" s="86">
        <f>F31</f>
        <v>0</v>
      </c>
      <c r="IU31" s="22"/>
    </row>
    <row r="32" spans="1:255" s="113" customFormat="1" ht="11.25" x14ac:dyDescent="0.2">
      <c r="A32" s="112"/>
      <c r="B32" s="112"/>
      <c r="C32" s="115" t="s">
        <v>379</v>
      </c>
      <c r="D32" s="115"/>
      <c r="E32" s="115"/>
      <c r="F32" s="115" t="s">
        <v>380</v>
      </c>
      <c r="G32" s="115"/>
    </row>
    <row r="33" spans="1:255" x14ac:dyDescent="0.2">
      <c r="A33" s="17"/>
      <c r="B33" s="17"/>
      <c r="C33" s="17"/>
      <c r="D33" s="11" t="s">
        <v>381</v>
      </c>
      <c r="E33" s="17"/>
      <c r="F33" s="17"/>
      <c r="G33" s="17"/>
    </row>
    <row r="34" spans="1:255" x14ac:dyDescent="0.2">
      <c r="A34" s="84" t="s">
        <v>384</v>
      </c>
      <c r="B34" s="84"/>
      <c r="C34" s="111"/>
      <c r="D34" s="85"/>
      <c r="E34" s="85"/>
      <c r="F34" s="114"/>
      <c r="G34" s="114"/>
      <c r="BY34" s="86">
        <f>C34</f>
        <v>0</v>
      </c>
      <c r="BZ34" s="86">
        <f>F34</f>
        <v>0</v>
      </c>
      <c r="IU34" s="22"/>
    </row>
    <row r="35" spans="1:255" s="113" customFormat="1" ht="11.25" x14ac:dyDescent="0.2">
      <c r="A35" s="112"/>
      <c r="B35" s="112"/>
      <c r="C35" s="115" t="s">
        <v>379</v>
      </c>
      <c r="D35" s="115"/>
      <c r="E35" s="115"/>
      <c r="F35" s="115" t="s">
        <v>380</v>
      </c>
      <c r="G35" s="115"/>
    </row>
    <row r="36" spans="1:255" x14ac:dyDescent="0.2">
      <c r="A36" s="17"/>
      <c r="B36" s="17"/>
      <c r="C36" s="17"/>
      <c r="D36" s="11" t="s">
        <v>381</v>
      </c>
      <c r="E36" s="17"/>
      <c r="F36" s="17"/>
      <c r="G36" s="17"/>
    </row>
  </sheetData>
  <sortState ref="A20:IU25">
    <sortCondition ref="C20"/>
    <sortCondition ref="D20"/>
  </sortState>
  <mergeCells count="16">
    <mergeCell ref="A7:G7"/>
    <mergeCell ref="A1:G1"/>
    <mergeCell ref="C3:G3"/>
    <mergeCell ref="C4:G4"/>
    <mergeCell ref="C5:G5"/>
    <mergeCell ref="C6:G6"/>
    <mergeCell ref="F34:G34"/>
    <mergeCell ref="C35:E35"/>
    <mergeCell ref="F35:G35"/>
    <mergeCell ref="A8:G8"/>
    <mergeCell ref="A9:G9"/>
    <mergeCell ref="A10:G10"/>
    <mergeCell ref="B11:G11"/>
    <mergeCell ref="F31:G31"/>
    <mergeCell ref="C32:E32"/>
    <mergeCell ref="F32:G32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181"/>
  <sheetViews>
    <sheetView tabSelected="1" zoomScale="102" zoomScaleNormal="102" workbookViewId="0">
      <selection activeCell="N42" sqref="N42"/>
    </sheetView>
  </sheetViews>
  <sheetFormatPr defaultRowHeight="12.75" outlineLevelRow="1" x14ac:dyDescent="0.2"/>
  <cols>
    <col min="1" max="1" width="4.7109375" style="166" customWidth="1"/>
    <col min="2" max="2" width="16.7109375" style="166" customWidth="1"/>
    <col min="3" max="3" width="38.7109375" style="166" customWidth="1"/>
    <col min="4" max="4" width="9.7109375" style="166" customWidth="1"/>
    <col min="5" max="5" width="7.7109375" style="166" customWidth="1"/>
    <col min="6" max="6" width="8.7109375" style="166" customWidth="1"/>
    <col min="7" max="7" width="12.7109375" style="166" customWidth="1"/>
    <col min="8" max="9" width="8.7109375" style="166" customWidth="1"/>
    <col min="10" max="10" width="12.7109375" style="166" customWidth="1"/>
    <col min="11" max="11" width="10.7109375" style="166" customWidth="1"/>
    <col min="12" max="15" width="9.140625" style="166"/>
    <col min="16" max="69" width="0" style="166" hidden="1" customWidth="1"/>
    <col min="70" max="71" width="75.7109375" style="166" hidden="1" customWidth="1"/>
    <col min="72" max="72" width="113.7109375" style="166" hidden="1" customWidth="1"/>
    <col min="73" max="74" width="133.7109375" style="166" hidden="1" customWidth="1"/>
    <col min="75" max="75" width="23.7109375" style="166" hidden="1" customWidth="1"/>
    <col min="76" max="76" width="0" style="166" hidden="1" customWidth="1"/>
    <col min="77" max="77" width="63.7109375" style="166" hidden="1" customWidth="1"/>
    <col min="78" max="78" width="21.7109375" style="166" hidden="1" customWidth="1"/>
    <col min="79" max="256" width="0" style="166" hidden="1" customWidth="1"/>
    <col min="257" max="16384" width="9.140625" style="166"/>
  </cols>
  <sheetData>
    <row r="1" spans="1:75" s="89" customFormat="1" ht="11.25" x14ac:dyDescent="0.2">
      <c r="A1" s="89" t="s">
        <v>287</v>
      </c>
    </row>
    <row r="2" spans="1:75" hidden="1" outlineLevel="1" x14ac:dyDescent="0.2">
      <c r="H2" s="161" t="s">
        <v>288</v>
      </c>
      <c r="I2" s="161"/>
      <c r="J2" s="161"/>
      <c r="K2" s="161"/>
    </row>
    <row r="3" spans="1:75" hidden="1" outlineLevel="1" x14ac:dyDescent="0.2">
      <c r="H3" s="161" t="s">
        <v>289</v>
      </c>
      <c r="I3" s="161"/>
      <c r="J3" s="161"/>
      <c r="K3" s="161"/>
    </row>
    <row r="4" spans="1:75" hidden="1" outlineLevel="1" x14ac:dyDescent="0.2">
      <c r="H4" s="161" t="s">
        <v>290</v>
      </c>
      <c r="I4" s="161"/>
      <c r="J4" s="161"/>
      <c r="K4" s="161"/>
    </row>
    <row r="5" spans="1:75" s="13" customFormat="1" ht="11.25" hidden="1" outlineLevel="1" x14ac:dyDescent="0.2">
      <c r="J5" s="162" t="s">
        <v>291</v>
      </c>
      <c r="K5" s="163"/>
    </row>
    <row r="6" spans="1:75" s="15" customFormat="1" ht="9.75" hidden="1" outlineLevel="1" x14ac:dyDescent="0.2">
      <c r="I6" s="16" t="s">
        <v>292</v>
      </c>
      <c r="J6" s="164" t="s">
        <v>293</v>
      </c>
      <c r="K6" s="165"/>
    </row>
    <row r="7" spans="1:75" hidden="1" outlineLevel="1" x14ac:dyDescent="0.2">
      <c r="A7" s="20" t="s">
        <v>294</v>
      </c>
      <c r="B7" s="19"/>
      <c r="C7" s="120"/>
      <c r="D7" s="120"/>
      <c r="E7" s="120"/>
      <c r="F7" s="120"/>
      <c r="G7" s="120"/>
      <c r="I7" s="16" t="s">
        <v>295</v>
      </c>
      <c r="J7" s="157"/>
      <c r="K7" s="167"/>
      <c r="BR7" s="21">
        <f>C7</f>
        <v>0</v>
      </c>
    </row>
    <row r="8" spans="1:75" hidden="1" outlineLevel="1" x14ac:dyDescent="0.2">
      <c r="A8" s="20" t="s">
        <v>296</v>
      </c>
      <c r="B8" s="19"/>
      <c r="C8" s="122"/>
      <c r="D8" s="122"/>
      <c r="E8" s="122"/>
      <c r="F8" s="122"/>
      <c r="G8" s="122"/>
      <c r="I8" s="16" t="s">
        <v>295</v>
      </c>
      <c r="J8" s="157"/>
      <c r="K8" s="167"/>
      <c r="BR8" s="21">
        <f>C8</f>
        <v>0</v>
      </c>
    </row>
    <row r="9" spans="1:75" hidden="1" outlineLevel="1" x14ac:dyDescent="0.2">
      <c r="A9" s="20" t="s">
        <v>297</v>
      </c>
      <c r="B9" s="19"/>
      <c r="C9" s="122"/>
      <c r="D9" s="122"/>
      <c r="E9" s="122"/>
      <c r="F9" s="122"/>
      <c r="G9" s="122"/>
      <c r="I9" s="16" t="s">
        <v>295</v>
      </c>
      <c r="J9" s="157"/>
      <c r="K9" s="167"/>
      <c r="BR9" s="21">
        <f>C9</f>
        <v>0</v>
      </c>
    </row>
    <row r="10" spans="1:75" hidden="1" outlineLevel="1" x14ac:dyDescent="0.2">
      <c r="A10" s="20" t="s">
        <v>298</v>
      </c>
      <c r="B10" s="19"/>
      <c r="C10" s="122"/>
      <c r="D10" s="122"/>
      <c r="E10" s="122"/>
      <c r="F10" s="122"/>
      <c r="G10" s="122"/>
      <c r="I10" s="16" t="s">
        <v>295</v>
      </c>
      <c r="J10" s="157"/>
      <c r="K10" s="167"/>
      <c r="BR10" s="21">
        <f>C10</f>
        <v>0</v>
      </c>
    </row>
    <row r="11" spans="1:75" hidden="1" outlineLevel="1" x14ac:dyDescent="0.2">
      <c r="A11" s="20" t="s">
        <v>299</v>
      </c>
      <c r="C11" s="156"/>
      <c r="D11" s="156"/>
      <c r="E11" s="156"/>
      <c r="F11" s="156"/>
      <c r="G11" s="156"/>
      <c r="J11" s="157"/>
      <c r="K11" s="158"/>
      <c r="BS11" s="24">
        <f>C11</f>
        <v>0</v>
      </c>
    </row>
    <row r="12" spans="1:75" ht="25.5" hidden="1" outlineLevel="1" x14ac:dyDescent="0.2">
      <c r="A12" s="20" t="s">
        <v>300</v>
      </c>
      <c r="C12" s="156" t="s">
        <v>4</v>
      </c>
      <c r="D12" s="156"/>
      <c r="E12" s="156"/>
      <c r="F12" s="156"/>
      <c r="G12" s="156"/>
      <c r="J12" s="157"/>
      <c r="K12" s="158"/>
      <c r="BS12" s="24" t="str">
        <f>C12</f>
        <v>Техническое перевооружение ТП,РП. Замена оборудования РУ 6/10 кВ. КСО 393 - 5 шт, КСО 310 - 1 шт</v>
      </c>
    </row>
    <row r="13" spans="1:75" hidden="1" outlineLevel="1" x14ac:dyDescent="0.2">
      <c r="A13" s="20" t="s">
        <v>301</v>
      </c>
      <c r="C13" s="159" t="s">
        <v>302</v>
      </c>
      <c r="D13" s="160"/>
      <c r="E13" s="160"/>
      <c r="F13" s="160"/>
      <c r="G13" s="160"/>
      <c r="I13" s="16" t="s">
        <v>303</v>
      </c>
      <c r="J13" s="157"/>
      <c r="K13" s="158"/>
      <c r="BS13" s="25" t="str">
        <f>C13</f>
        <v xml:space="preserve"> </v>
      </c>
    </row>
    <row r="14" spans="1:75" hidden="1" outlineLevel="1" x14ac:dyDescent="0.2">
      <c r="G14" s="146" t="s">
        <v>304</v>
      </c>
      <c r="H14" s="146"/>
      <c r="I14" s="26" t="s">
        <v>305</v>
      </c>
      <c r="J14" s="147"/>
      <c r="K14" s="148"/>
      <c r="BW14" s="28">
        <f>J14</f>
        <v>0</v>
      </c>
    </row>
    <row r="15" spans="1:75" hidden="1" outlineLevel="1" x14ac:dyDescent="0.2">
      <c r="I15" s="27" t="s">
        <v>306</v>
      </c>
      <c r="J15" s="149"/>
      <c r="K15" s="150"/>
    </row>
    <row r="16" spans="1:75" s="15" customFormat="1" ht="11.25" hidden="1" outlineLevel="1" x14ac:dyDescent="0.2">
      <c r="I16" s="16" t="s">
        <v>307</v>
      </c>
      <c r="J16" s="151"/>
      <c r="K16" s="152"/>
    </row>
    <row r="17" spans="1:73" hidden="1" outlineLevel="1" x14ac:dyDescent="0.2"/>
    <row r="18" spans="1:73" hidden="1" outlineLevel="1" x14ac:dyDescent="0.2">
      <c r="G18" s="153" t="s">
        <v>308</v>
      </c>
      <c r="H18" s="153" t="s">
        <v>309</v>
      </c>
      <c r="I18" s="153" t="s">
        <v>310</v>
      </c>
      <c r="J18" s="155"/>
    </row>
    <row r="19" spans="1:73" ht="13.5" hidden="1" outlineLevel="1" thickBot="1" x14ac:dyDescent="0.25">
      <c r="G19" s="154"/>
      <c r="H19" s="154"/>
      <c r="I19" s="30" t="s">
        <v>311</v>
      </c>
      <c r="J19" s="31" t="s">
        <v>312</v>
      </c>
    </row>
    <row r="20" spans="1:73" ht="19.5" hidden="1" outlineLevel="1" thickBot="1" x14ac:dyDescent="0.35">
      <c r="C20" s="116" t="s">
        <v>313</v>
      </c>
      <c r="D20" s="116"/>
      <c r="E20" s="116"/>
      <c r="F20" s="116"/>
      <c r="G20" s="32"/>
      <c r="H20" s="33"/>
      <c r="I20" s="34"/>
      <c r="J20" s="35"/>
      <c r="K20" s="36"/>
    </row>
    <row r="21" spans="1:73" ht="15.75" hidden="1" outlineLevel="1" x14ac:dyDescent="0.25">
      <c r="C21" s="143" t="s">
        <v>314</v>
      </c>
      <c r="D21" s="143"/>
      <c r="E21" s="143"/>
      <c r="F21" s="143"/>
    </row>
    <row r="22" spans="1:73" hidden="1" outlineLevel="1" x14ac:dyDescent="0.2">
      <c r="C22" s="117"/>
      <c r="D22" s="168"/>
      <c r="E22" s="168"/>
      <c r="F22" s="168"/>
    </row>
    <row r="23" spans="1:73" hidden="1" outlineLevel="1" x14ac:dyDescent="0.2">
      <c r="C23" s="144"/>
      <c r="D23" s="169"/>
      <c r="E23" s="169"/>
      <c r="F23" s="169"/>
      <c r="BU23" s="21">
        <f>A23</f>
        <v>0</v>
      </c>
    </row>
    <row r="24" spans="1:73" hidden="1" outlineLevel="1" x14ac:dyDescent="0.2">
      <c r="A24" s="15" t="s">
        <v>315</v>
      </c>
    </row>
    <row r="25" spans="1:73" hidden="1" outlineLevel="1" x14ac:dyDescent="0.2">
      <c r="A25" s="15" t="s">
        <v>316</v>
      </c>
    </row>
    <row r="26" spans="1:73" hidden="1" outlineLevel="1" x14ac:dyDescent="0.2">
      <c r="A26" s="15" t="s">
        <v>317</v>
      </c>
      <c r="B26" s="15"/>
      <c r="C26" s="15"/>
      <c r="D26" s="15"/>
      <c r="E26" s="145">
        <f>J161/1000</f>
        <v>756.62141000000008</v>
      </c>
      <c r="F26" s="145"/>
      <c r="G26" s="15" t="s">
        <v>318</v>
      </c>
      <c r="H26" s="15"/>
      <c r="I26" s="15"/>
      <c r="J26" s="15"/>
      <c r="K26" s="15"/>
    </row>
    <row r="27" spans="1:73" collapsed="1" x14ac:dyDescent="0.2"/>
    <row r="28" spans="1:73" outlineLevel="1" x14ac:dyDescent="0.2">
      <c r="K28" s="37" t="s">
        <v>319</v>
      </c>
    </row>
    <row r="29" spans="1:73" outlineLevel="1" x14ac:dyDescent="0.2">
      <c r="A29" s="20" t="s">
        <v>299</v>
      </c>
      <c r="C29" s="138"/>
      <c r="D29" s="138"/>
      <c r="E29" s="138"/>
      <c r="F29" s="138"/>
      <c r="G29" s="138"/>
      <c r="H29" s="138"/>
      <c r="I29" s="138"/>
      <c r="J29" s="138"/>
      <c r="K29" s="138"/>
      <c r="BT29" s="39">
        <f>C29</f>
        <v>0</v>
      </c>
    </row>
    <row r="30" spans="1:73" outlineLevel="1" x14ac:dyDescent="0.2">
      <c r="A30" s="20" t="s">
        <v>300</v>
      </c>
      <c r="C30" s="138" t="s">
        <v>417</v>
      </c>
      <c r="D30" s="138"/>
      <c r="E30" s="138"/>
      <c r="F30" s="138"/>
      <c r="G30" s="138"/>
      <c r="H30" s="138"/>
      <c r="I30" s="138"/>
      <c r="J30" s="138"/>
      <c r="K30" s="138"/>
      <c r="BT30" s="39" t="str">
        <f>C30</f>
        <v>Замена оборудования РУ 6/10 кВ. КСО 393 - 5 шт, КСО 310 - 1 шт ( ТП 679)</v>
      </c>
    </row>
    <row r="31" spans="1:73" outlineLevel="1" x14ac:dyDescent="0.2">
      <c r="A31" s="20" t="s">
        <v>301</v>
      </c>
      <c r="C31" s="139" t="s">
        <v>320</v>
      </c>
      <c r="D31" s="138"/>
      <c r="E31" s="138"/>
      <c r="F31" s="138"/>
      <c r="G31" s="138"/>
      <c r="H31" s="138"/>
      <c r="I31" s="138"/>
      <c r="J31" s="138"/>
      <c r="K31" s="138"/>
      <c r="BT31" s="40" t="str">
        <f>C31</f>
        <v xml:space="preserve">  </v>
      </c>
    </row>
    <row r="32" spans="1:73" outlineLevel="1" x14ac:dyDescent="0.2"/>
    <row r="33" spans="1:211" ht="18.75" outlineLevel="1" x14ac:dyDescent="0.3">
      <c r="A33" s="116" t="s">
        <v>321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211" outlineLevel="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BV34" s="24">
        <f>A34</f>
        <v>0</v>
      </c>
    </row>
    <row r="35" spans="1:211" outlineLevel="1" x14ac:dyDescent="0.2">
      <c r="A35" s="20" t="s">
        <v>322</v>
      </c>
      <c r="C35" s="138"/>
      <c r="D35" s="138"/>
      <c r="E35" s="138"/>
      <c r="F35" s="138"/>
      <c r="G35" s="138"/>
      <c r="H35" s="138"/>
      <c r="I35" s="138"/>
      <c r="J35" s="138"/>
      <c r="K35" s="138"/>
      <c r="BT35" s="39">
        <f>C35</f>
        <v>0</v>
      </c>
    </row>
    <row r="36" spans="1:211" outlineLevel="1" x14ac:dyDescent="0.2">
      <c r="I36" s="41" t="s">
        <v>366</v>
      </c>
      <c r="J36" s="41" t="s">
        <v>323</v>
      </c>
    </row>
    <row r="37" spans="1:211" outlineLevel="1" x14ac:dyDescent="0.2">
      <c r="G37" s="89" t="s">
        <v>324</v>
      </c>
      <c r="H37" s="89"/>
      <c r="I37" s="42">
        <f>H161/1000</f>
        <v>87.319500000000005</v>
      </c>
      <c r="J37" s="42">
        <f>J161/1000</f>
        <v>756.62141000000008</v>
      </c>
      <c r="K37" s="89" t="s">
        <v>325</v>
      </c>
    </row>
    <row r="38" spans="1:211" outlineLevel="1" x14ac:dyDescent="0.2">
      <c r="G38" s="13" t="s">
        <v>326</v>
      </c>
      <c r="H38" s="13"/>
      <c r="I38" s="43">
        <f>(EW149+EY149)/1000</f>
        <v>4.4740199999999994</v>
      </c>
      <c r="J38" s="43">
        <f>(CZ149+DB149)/1000</f>
        <v>81.874529999999993</v>
      </c>
      <c r="K38" s="13" t="s">
        <v>325</v>
      </c>
    </row>
    <row r="39" spans="1:211" outlineLevel="1" x14ac:dyDescent="0.2">
      <c r="G39" s="13" t="s">
        <v>327</v>
      </c>
      <c r="H39" s="13"/>
      <c r="I39" s="43">
        <f>ET149</f>
        <v>414.16754000000003</v>
      </c>
      <c r="J39" s="43">
        <f>CW149</f>
        <v>414.16754000000003</v>
      </c>
      <c r="K39" s="13" t="s">
        <v>328</v>
      </c>
    </row>
    <row r="40" spans="1:211" outlineLevel="1" x14ac:dyDescent="0.2">
      <c r="A40" s="15" t="s">
        <v>315</v>
      </c>
    </row>
    <row r="41" spans="1:211" ht="13.5" outlineLevel="1" thickBot="1" x14ac:dyDescent="0.25">
      <c r="A41" s="15" t="s">
        <v>316</v>
      </c>
    </row>
    <row r="42" spans="1:211" x14ac:dyDescent="0.2">
      <c r="A42" s="141" t="s">
        <v>329</v>
      </c>
      <c r="B42" s="134" t="s">
        <v>330</v>
      </c>
      <c r="C42" s="134" t="s">
        <v>331</v>
      </c>
      <c r="D42" s="134" t="s">
        <v>332</v>
      </c>
      <c r="E42" s="134" t="s">
        <v>333</v>
      </c>
      <c r="F42" s="134" t="s">
        <v>334</v>
      </c>
      <c r="G42" s="134" t="s">
        <v>335</v>
      </c>
      <c r="H42" s="134" t="s">
        <v>336</v>
      </c>
      <c r="I42" s="134" t="s">
        <v>337</v>
      </c>
      <c r="J42" s="134" t="s">
        <v>338</v>
      </c>
      <c r="K42" s="136" t="s">
        <v>339</v>
      </c>
    </row>
    <row r="43" spans="1:211" x14ac:dyDescent="0.2">
      <c r="A43" s="142"/>
      <c r="B43" s="135"/>
      <c r="C43" s="135"/>
      <c r="D43" s="135"/>
      <c r="E43" s="135"/>
      <c r="F43" s="135"/>
      <c r="G43" s="135"/>
      <c r="H43" s="135"/>
      <c r="I43" s="135"/>
      <c r="J43" s="135"/>
      <c r="K43" s="137"/>
    </row>
    <row r="44" spans="1:211" x14ac:dyDescent="0.2">
      <c r="A44" s="142"/>
      <c r="B44" s="135"/>
      <c r="C44" s="135"/>
      <c r="D44" s="135"/>
      <c r="E44" s="135"/>
      <c r="F44" s="135"/>
      <c r="G44" s="135"/>
      <c r="H44" s="135"/>
      <c r="I44" s="135"/>
      <c r="J44" s="135"/>
      <c r="K44" s="137"/>
    </row>
    <row r="45" spans="1:211" ht="13.5" thickBot="1" x14ac:dyDescent="0.25">
      <c r="A45" s="142"/>
      <c r="B45" s="135"/>
      <c r="C45" s="135"/>
      <c r="D45" s="135"/>
      <c r="E45" s="135"/>
      <c r="F45" s="135"/>
      <c r="G45" s="135"/>
      <c r="H45" s="135"/>
      <c r="I45" s="135"/>
      <c r="J45" s="135"/>
      <c r="K45" s="137"/>
    </row>
    <row r="46" spans="1:211" ht="13.5" thickBot="1" x14ac:dyDescent="0.25">
      <c r="A46" s="44">
        <v>1</v>
      </c>
      <c r="B46" s="44">
        <v>2</v>
      </c>
      <c r="C46" s="44">
        <v>3</v>
      </c>
      <c r="D46" s="44">
        <v>4</v>
      </c>
      <c r="E46" s="44">
        <v>5</v>
      </c>
      <c r="F46" s="44">
        <v>6</v>
      </c>
      <c r="G46" s="44">
        <v>7</v>
      </c>
      <c r="H46" s="44">
        <v>8</v>
      </c>
      <c r="I46" s="44">
        <v>9</v>
      </c>
      <c r="J46" s="44">
        <v>10</v>
      </c>
      <c r="K46" s="44">
        <v>11</v>
      </c>
    </row>
    <row r="47" spans="1:211" ht="36" x14ac:dyDescent="0.2">
      <c r="A47" s="45">
        <v>1</v>
      </c>
      <c r="B47" s="51" t="s">
        <v>13</v>
      </c>
      <c r="C47" s="46" t="s">
        <v>14</v>
      </c>
      <c r="D47" s="47" t="s">
        <v>15</v>
      </c>
      <c r="E47" s="48">
        <v>6</v>
      </c>
      <c r="F47" s="49">
        <f>Source!AK25</f>
        <v>326.15999999999997</v>
      </c>
      <c r="G47" s="170" t="s">
        <v>23</v>
      </c>
      <c r="H47" s="49">
        <f>Source!AB25</f>
        <v>182.55</v>
      </c>
      <c r="I47" s="49"/>
      <c r="J47" s="171"/>
      <c r="K47" s="50"/>
    </row>
    <row r="48" spans="1:211" x14ac:dyDescent="0.2">
      <c r="A48" s="55"/>
      <c r="B48" s="52"/>
      <c r="C48" s="52" t="s">
        <v>342</v>
      </c>
      <c r="D48" s="53"/>
      <c r="E48" s="54"/>
      <c r="F48" s="56">
        <v>226.07</v>
      </c>
      <c r="G48" s="172" t="s">
        <v>343</v>
      </c>
      <c r="H48" s="56">
        <f>Source!AF25</f>
        <v>135.63999999999999</v>
      </c>
      <c r="I48" s="56">
        <f>T48</f>
        <v>813.84</v>
      </c>
      <c r="J48" s="172">
        <v>18.3</v>
      </c>
      <c r="K48" s="57">
        <f>U48</f>
        <v>14893.27</v>
      </c>
      <c r="T48" s="166">
        <f>ROUND(Source!AF25*Source!AV25*Source!I25,2)</f>
        <v>813.84</v>
      </c>
      <c r="U48" s="166">
        <f>Source!S25</f>
        <v>14893.27</v>
      </c>
      <c r="GJ48" s="166">
        <f>T48</f>
        <v>813.84</v>
      </c>
      <c r="GK48" s="166">
        <f>T48</f>
        <v>813.84</v>
      </c>
      <c r="HC48" s="166">
        <f>T48</f>
        <v>813.84</v>
      </c>
    </row>
    <row r="49" spans="1:211" x14ac:dyDescent="0.2">
      <c r="A49" s="62"/>
      <c r="B49" s="59"/>
      <c r="C49" s="59" t="s">
        <v>344</v>
      </c>
      <c r="D49" s="60"/>
      <c r="E49" s="61"/>
      <c r="F49" s="63">
        <v>78.19</v>
      </c>
      <c r="G49" s="173" t="s">
        <v>343</v>
      </c>
      <c r="H49" s="63">
        <f>Source!AD25</f>
        <v>46.91</v>
      </c>
      <c r="I49" s="63">
        <f>T49</f>
        <v>281.45999999999998</v>
      </c>
      <c r="J49" s="173">
        <v>12.5</v>
      </c>
      <c r="K49" s="64">
        <f>U49</f>
        <v>3518.25</v>
      </c>
      <c r="T49" s="166">
        <f>ROUND(Source!AD25*Source!AV25*Source!I25,2)</f>
        <v>281.45999999999998</v>
      </c>
      <c r="U49" s="166">
        <f>Source!Q25</f>
        <v>3518.25</v>
      </c>
      <c r="GJ49" s="166">
        <f>T49</f>
        <v>281.45999999999998</v>
      </c>
      <c r="GL49" s="166">
        <f>T49</f>
        <v>281.45999999999998</v>
      </c>
      <c r="HC49" s="166">
        <f>T49</f>
        <v>281.45999999999998</v>
      </c>
    </row>
    <row r="50" spans="1:211" x14ac:dyDescent="0.2">
      <c r="A50" s="62"/>
      <c r="B50" s="59"/>
      <c r="C50" s="59" t="s">
        <v>345</v>
      </c>
      <c r="D50" s="60"/>
      <c r="E50" s="61"/>
      <c r="F50" s="63">
        <v>11.04</v>
      </c>
      <c r="G50" s="173" t="s">
        <v>343</v>
      </c>
      <c r="H50" s="63">
        <f>Source!AE25</f>
        <v>6.62</v>
      </c>
      <c r="I50" s="63">
        <f>GM50</f>
        <v>39.72</v>
      </c>
      <c r="J50" s="173">
        <v>18.3</v>
      </c>
      <c r="K50" s="64">
        <f>Source!R25</f>
        <v>726.88</v>
      </c>
      <c r="GM50" s="166">
        <f>ROUND(Source!AE25*Source!AV25*Source!I25,2)</f>
        <v>39.72</v>
      </c>
    </row>
    <row r="51" spans="1:211" x14ac:dyDescent="0.2">
      <c r="A51" s="62"/>
      <c r="B51" s="59"/>
      <c r="C51" s="59" t="s">
        <v>346</v>
      </c>
      <c r="D51" s="60"/>
      <c r="E51" s="61">
        <v>95</v>
      </c>
      <c r="F51" s="174" t="s">
        <v>347</v>
      </c>
      <c r="G51" s="173"/>
      <c r="H51" s="63">
        <f>ROUND((Source!AF25*Source!AV25+Source!AE25*Source!AV25)*(Source!FX25)/100,2)</f>
        <v>135.15</v>
      </c>
      <c r="I51" s="63">
        <f>T51</f>
        <v>810.88</v>
      </c>
      <c r="J51" s="173" t="s">
        <v>348</v>
      </c>
      <c r="K51" s="64">
        <f>U51</f>
        <v>12652.32</v>
      </c>
      <c r="T51" s="166">
        <f>ROUND((ROUND(Source!AF25*Source!AV25*Source!I25,2)+ROUND(Source!AE25*Source!AV25*Source!I25,2))*(Source!FX25)/100,2)</f>
        <v>810.88</v>
      </c>
      <c r="U51" s="166">
        <f>Source!X25</f>
        <v>12652.32</v>
      </c>
      <c r="GY51" s="166">
        <f>T51</f>
        <v>810.88</v>
      </c>
      <c r="HC51" s="166">
        <f>T51</f>
        <v>810.88</v>
      </c>
    </row>
    <row r="52" spans="1:211" x14ac:dyDescent="0.2">
      <c r="A52" s="62"/>
      <c r="B52" s="59"/>
      <c r="C52" s="59" t="s">
        <v>349</v>
      </c>
      <c r="D52" s="60"/>
      <c r="E52" s="61">
        <v>65</v>
      </c>
      <c r="F52" s="174" t="s">
        <v>347</v>
      </c>
      <c r="G52" s="173"/>
      <c r="H52" s="63">
        <f>ROUND((Source!AF25*Source!AV25+Source!AE25*Source!AV25)*(Source!FY25)/100,2)</f>
        <v>92.47</v>
      </c>
      <c r="I52" s="63">
        <f>T52</f>
        <v>554.80999999999995</v>
      </c>
      <c r="J52" s="173" t="s">
        <v>350</v>
      </c>
      <c r="K52" s="64">
        <f>U52</f>
        <v>8122.48</v>
      </c>
      <c r="T52" s="166">
        <f>ROUND((ROUND(Source!AF25*Source!AV25*Source!I25,2)+ROUND(Source!AE25*Source!AV25*Source!I25,2))*(Source!FY25)/100,2)</f>
        <v>554.80999999999995</v>
      </c>
      <c r="U52" s="166">
        <f>Source!Y25</f>
        <v>8122.48</v>
      </c>
      <c r="GZ52" s="166">
        <f>T52</f>
        <v>554.80999999999995</v>
      </c>
      <c r="HC52" s="166">
        <f>T52</f>
        <v>554.80999999999995</v>
      </c>
    </row>
    <row r="53" spans="1:211" ht="13.5" thickBot="1" x14ac:dyDescent="0.25">
      <c r="A53" s="67"/>
      <c r="B53" s="68"/>
      <c r="C53" s="68" t="s">
        <v>351</v>
      </c>
      <c r="D53" s="69" t="s">
        <v>352</v>
      </c>
      <c r="E53" s="70">
        <v>23.5</v>
      </c>
      <c r="F53" s="71"/>
      <c r="G53" s="71" t="s">
        <v>343</v>
      </c>
      <c r="H53" s="71">
        <f>ROUND(Source!AH25,2)</f>
        <v>14.1</v>
      </c>
      <c r="I53" s="72">
        <f>Source!U25</f>
        <v>84.6</v>
      </c>
      <c r="J53" s="71"/>
      <c r="K53" s="73"/>
    </row>
    <row r="54" spans="1:211" x14ac:dyDescent="0.2">
      <c r="A54" s="66"/>
      <c r="B54" s="65"/>
      <c r="C54" s="65"/>
      <c r="D54" s="65"/>
      <c r="E54" s="65"/>
      <c r="F54" s="65"/>
      <c r="G54" s="65"/>
      <c r="H54" s="130">
        <f>R54</f>
        <v>2460.9899999999998</v>
      </c>
      <c r="I54" s="131"/>
      <c r="J54" s="130">
        <f>S54</f>
        <v>39186.32</v>
      </c>
      <c r="K54" s="132"/>
      <c r="R54" s="166">
        <f>SUM(T47:T53)</f>
        <v>2460.9899999999998</v>
      </c>
      <c r="S54" s="166">
        <f>SUM(U47:U53)</f>
        <v>39186.32</v>
      </c>
      <c r="HA54" s="166">
        <f>R54</f>
        <v>2460.9899999999998</v>
      </c>
    </row>
    <row r="55" spans="1:211" ht="22.5" x14ac:dyDescent="0.2">
      <c r="A55" s="74">
        <v>2</v>
      </c>
      <c r="B55" s="80" t="s">
        <v>27</v>
      </c>
      <c r="C55" s="75" t="s">
        <v>28</v>
      </c>
      <c r="D55" s="76" t="s">
        <v>15</v>
      </c>
      <c r="E55" s="77">
        <v>6</v>
      </c>
      <c r="F55" s="78">
        <f>Source!AK27</f>
        <v>109.16999999999999</v>
      </c>
      <c r="G55" s="175" t="s">
        <v>23</v>
      </c>
      <c r="H55" s="78">
        <f>Source!AB27</f>
        <v>39.270000000000003</v>
      </c>
      <c r="I55" s="78"/>
      <c r="J55" s="176"/>
      <c r="K55" s="79"/>
    </row>
    <row r="56" spans="1:211" x14ac:dyDescent="0.2">
      <c r="A56" s="55"/>
      <c r="B56" s="52"/>
      <c r="C56" s="52" t="s">
        <v>342</v>
      </c>
      <c r="D56" s="53"/>
      <c r="E56" s="54"/>
      <c r="F56" s="56">
        <v>22.13</v>
      </c>
      <c r="G56" s="172" t="s">
        <v>343</v>
      </c>
      <c r="H56" s="56">
        <f>Source!AF27</f>
        <v>13.28</v>
      </c>
      <c r="I56" s="56">
        <f>T56</f>
        <v>79.680000000000007</v>
      </c>
      <c r="J56" s="172">
        <v>18.3</v>
      </c>
      <c r="K56" s="57">
        <f>U56</f>
        <v>1458.14</v>
      </c>
      <c r="T56" s="166">
        <f>ROUND(Source!AF27*Source!AV27*Source!I27,2)</f>
        <v>79.680000000000007</v>
      </c>
      <c r="U56" s="166">
        <f>Source!S27</f>
        <v>1458.14</v>
      </c>
      <c r="GJ56" s="166">
        <f>T56</f>
        <v>79.680000000000007</v>
      </c>
      <c r="GK56" s="166">
        <f>T56</f>
        <v>79.680000000000007</v>
      </c>
      <c r="HC56" s="166">
        <f>T56</f>
        <v>79.680000000000007</v>
      </c>
    </row>
    <row r="57" spans="1:211" x14ac:dyDescent="0.2">
      <c r="A57" s="62"/>
      <c r="B57" s="59"/>
      <c r="C57" s="59" t="s">
        <v>344</v>
      </c>
      <c r="D57" s="60"/>
      <c r="E57" s="61"/>
      <c r="F57" s="63">
        <v>43.32</v>
      </c>
      <c r="G57" s="173" t="s">
        <v>343</v>
      </c>
      <c r="H57" s="63">
        <f>Source!AD27</f>
        <v>25.99</v>
      </c>
      <c r="I57" s="63">
        <f>T57</f>
        <v>155.94</v>
      </c>
      <c r="J57" s="173">
        <v>12.5</v>
      </c>
      <c r="K57" s="64">
        <f>U57</f>
        <v>1949.25</v>
      </c>
      <c r="T57" s="166">
        <f>ROUND(Source!AD27*Source!AV27*Source!I27,2)</f>
        <v>155.94</v>
      </c>
      <c r="U57" s="166">
        <f>Source!Q27</f>
        <v>1949.25</v>
      </c>
      <c r="GJ57" s="166">
        <f>T57</f>
        <v>155.94</v>
      </c>
      <c r="GL57" s="166">
        <f>T57</f>
        <v>155.94</v>
      </c>
      <c r="HC57" s="166">
        <f>T57</f>
        <v>155.94</v>
      </c>
    </row>
    <row r="58" spans="1:211" x14ac:dyDescent="0.2">
      <c r="A58" s="62"/>
      <c r="B58" s="59"/>
      <c r="C58" s="59" t="s">
        <v>345</v>
      </c>
      <c r="D58" s="60"/>
      <c r="E58" s="61"/>
      <c r="F58" s="63">
        <v>5.92</v>
      </c>
      <c r="G58" s="173" t="s">
        <v>343</v>
      </c>
      <c r="H58" s="63">
        <f>Source!AE27</f>
        <v>3.55</v>
      </c>
      <c r="I58" s="63">
        <f>GM58</f>
        <v>21.3</v>
      </c>
      <c r="J58" s="173">
        <v>18.3</v>
      </c>
      <c r="K58" s="64">
        <f>Source!R27</f>
        <v>389.79</v>
      </c>
      <c r="GM58" s="166">
        <f>ROUND(Source!AE27*Source!AV27*Source!I27,2)</f>
        <v>21.3</v>
      </c>
    </row>
    <row r="59" spans="1:211" x14ac:dyDescent="0.2">
      <c r="A59" s="62"/>
      <c r="B59" s="59"/>
      <c r="C59" s="59" t="s">
        <v>346</v>
      </c>
      <c r="D59" s="60"/>
      <c r="E59" s="61">
        <v>95</v>
      </c>
      <c r="F59" s="174" t="s">
        <v>347</v>
      </c>
      <c r="G59" s="173"/>
      <c r="H59" s="63">
        <f>ROUND((Source!AF27*Source!AV27+Source!AE27*Source!AV27)*(Source!FX27)/100,2)</f>
        <v>15.99</v>
      </c>
      <c r="I59" s="63">
        <f>T59</f>
        <v>95.93</v>
      </c>
      <c r="J59" s="173" t="s">
        <v>348</v>
      </c>
      <c r="K59" s="64">
        <f>U59</f>
        <v>1496.82</v>
      </c>
      <c r="T59" s="166">
        <f>ROUND((ROUND(Source!AF27*Source!AV27*Source!I27,2)+ROUND(Source!AE27*Source!AV27*Source!I27,2))*(Source!FX27)/100,2)</f>
        <v>95.93</v>
      </c>
      <c r="U59" s="166">
        <f>Source!X27</f>
        <v>1496.82</v>
      </c>
      <c r="GY59" s="166">
        <f>T59</f>
        <v>95.93</v>
      </c>
      <c r="HC59" s="166">
        <f>T59</f>
        <v>95.93</v>
      </c>
    </row>
    <row r="60" spans="1:211" x14ac:dyDescent="0.2">
      <c r="A60" s="62"/>
      <c r="B60" s="59"/>
      <c r="C60" s="59" t="s">
        <v>349</v>
      </c>
      <c r="D60" s="60"/>
      <c r="E60" s="61">
        <v>65</v>
      </c>
      <c r="F60" s="174" t="s">
        <v>347</v>
      </c>
      <c r="G60" s="173"/>
      <c r="H60" s="63">
        <f>ROUND((Source!AF27*Source!AV27+Source!AE27*Source!AV27)*(Source!FY27)/100,2)</f>
        <v>10.94</v>
      </c>
      <c r="I60" s="63">
        <f>T60</f>
        <v>65.64</v>
      </c>
      <c r="J60" s="173" t="s">
        <v>350</v>
      </c>
      <c r="K60" s="64">
        <f>U60</f>
        <v>960.92</v>
      </c>
      <c r="T60" s="166">
        <f>ROUND((ROUND(Source!AF27*Source!AV27*Source!I27,2)+ROUND(Source!AE27*Source!AV27*Source!I27,2))*(Source!FY27)/100,2)</f>
        <v>65.64</v>
      </c>
      <c r="U60" s="166">
        <f>Source!Y27</f>
        <v>960.92</v>
      </c>
      <c r="GZ60" s="166">
        <f>T60</f>
        <v>65.64</v>
      </c>
      <c r="HC60" s="166">
        <f>T60</f>
        <v>65.64</v>
      </c>
    </row>
    <row r="61" spans="1:211" ht="13.5" thickBot="1" x14ac:dyDescent="0.25">
      <c r="A61" s="67"/>
      <c r="B61" s="68"/>
      <c r="C61" s="68" t="s">
        <v>351</v>
      </c>
      <c r="D61" s="69" t="s">
        <v>352</v>
      </c>
      <c r="E61" s="70">
        <v>2.2999999999999998</v>
      </c>
      <c r="F61" s="71"/>
      <c r="G61" s="71" t="s">
        <v>343</v>
      </c>
      <c r="H61" s="71">
        <f>ROUND(Source!AH27,2)</f>
        <v>1.38</v>
      </c>
      <c r="I61" s="72">
        <f>Source!U27</f>
        <v>8.2799999999999994</v>
      </c>
      <c r="J61" s="71"/>
      <c r="K61" s="73"/>
    </row>
    <row r="62" spans="1:211" x14ac:dyDescent="0.2">
      <c r="A62" s="66"/>
      <c r="B62" s="65"/>
      <c r="C62" s="65"/>
      <c r="D62" s="65"/>
      <c r="E62" s="65"/>
      <c r="F62" s="65"/>
      <c r="G62" s="65"/>
      <c r="H62" s="130">
        <f>R62</f>
        <v>397.19</v>
      </c>
      <c r="I62" s="131"/>
      <c r="J62" s="130">
        <f>S62</f>
        <v>5865.13</v>
      </c>
      <c r="K62" s="132"/>
      <c r="R62" s="166">
        <f>SUM(T55:T61)</f>
        <v>397.19</v>
      </c>
      <c r="S62" s="166">
        <f>SUM(U55:U61)</f>
        <v>5865.13</v>
      </c>
      <c r="HA62" s="166">
        <f>R62</f>
        <v>397.19</v>
      </c>
    </row>
    <row r="63" spans="1:211" ht="36" x14ac:dyDescent="0.2">
      <c r="A63" s="74">
        <v>3</v>
      </c>
      <c r="B63" s="80" t="s">
        <v>31</v>
      </c>
      <c r="C63" s="75" t="s">
        <v>32</v>
      </c>
      <c r="D63" s="76" t="s">
        <v>33</v>
      </c>
      <c r="E63" s="77">
        <v>0.42</v>
      </c>
      <c r="F63" s="78">
        <f>Source!AK29</f>
        <v>845.07</v>
      </c>
      <c r="G63" s="175" t="s">
        <v>23</v>
      </c>
      <c r="H63" s="78">
        <f>Source!AB29</f>
        <v>459.85</v>
      </c>
      <c r="I63" s="78"/>
      <c r="J63" s="176"/>
      <c r="K63" s="79"/>
    </row>
    <row r="64" spans="1:211" x14ac:dyDescent="0.2">
      <c r="A64" s="55"/>
      <c r="B64" s="52"/>
      <c r="C64" s="52" t="s">
        <v>342</v>
      </c>
      <c r="D64" s="53"/>
      <c r="E64" s="54"/>
      <c r="F64" s="56">
        <v>563.73</v>
      </c>
      <c r="G64" s="172" t="s">
        <v>343</v>
      </c>
      <c r="H64" s="56">
        <f>Source!AF29</f>
        <v>338.24</v>
      </c>
      <c r="I64" s="56">
        <f>T64</f>
        <v>142.06</v>
      </c>
      <c r="J64" s="172">
        <v>18.3</v>
      </c>
      <c r="K64" s="57">
        <f>U64</f>
        <v>2599.71</v>
      </c>
      <c r="T64" s="166">
        <f>ROUND(Source!AF29*Source!AV29*Source!I29,2)</f>
        <v>142.06</v>
      </c>
      <c r="U64" s="166">
        <f>Source!S29</f>
        <v>2599.71</v>
      </c>
      <c r="GJ64" s="166">
        <f>T64</f>
        <v>142.06</v>
      </c>
      <c r="GK64" s="166">
        <f>T64</f>
        <v>142.06</v>
      </c>
      <c r="HC64" s="166">
        <f>T64</f>
        <v>142.06</v>
      </c>
    </row>
    <row r="65" spans="1:211" x14ac:dyDescent="0.2">
      <c r="A65" s="62"/>
      <c r="B65" s="59"/>
      <c r="C65" s="59" t="s">
        <v>344</v>
      </c>
      <c r="D65" s="60"/>
      <c r="E65" s="61"/>
      <c r="F65" s="63">
        <v>202.68</v>
      </c>
      <c r="G65" s="173" t="s">
        <v>343</v>
      </c>
      <c r="H65" s="63">
        <f>Source!AD29</f>
        <v>121.61</v>
      </c>
      <c r="I65" s="63">
        <f>T65</f>
        <v>51.08</v>
      </c>
      <c r="J65" s="173">
        <v>12.5</v>
      </c>
      <c r="K65" s="64">
        <f>U65</f>
        <v>638.45000000000005</v>
      </c>
      <c r="T65" s="166">
        <f>ROUND(Source!AD29*Source!AV29*Source!I29,2)</f>
        <v>51.08</v>
      </c>
      <c r="U65" s="166">
        <f>Source!Q29</f>
        <v>638.45000000000005</v>
      </c>
      <c r="GJ65" s="166">
        <f>T65</f>
        <v>51.08</v>
      </c>
      <c r="GL65" s="166">
        <f>T65</f>
        <v>51.08</v>
      </c>
      <c r="HC65" s="166">
        <f>T65</f>
        <v>51.08</v>
      </c>
    </row>
    <row r="66" spans="1:211" x14ac:dyDescent="0.2">
      <c r="A66" s="62"/>
      <c r="B66" s="59"/>
      <c r="C66" s="59" t="s">
        <v>345</v>
      </c>
      <c r="D66" s="60"/>
      <c r="E66" s="61"/>
      <c r="F66" s="63">
        <v>74.73</v>
      </c>
      <c r="G66" s="173" t="s">
        <v>343</v>
      </c>
      <c r="H66" s="63">
        <f>Source!AE29</f>
        <v>44.84</v>
      </c>
      <c r="I66" s="63">
        <f>GM66</f>
        <v>18.829999999999998</v>
      </c>
      <c r="J66" s="173">
        <v>18.3</v>
      </c>
      <c r="K66" s="64">
        <f>Source!R29</f>
        <v>344.64</v>
      </c>
      <c r="GM66" s="166">
        <f>ROUND(Source!AE29*Source!AV29*Source!I29,2)</f>
        <v>18.829999999999998</v>
      </c>
    </row>
    <row r="67" spans="1:211" x14ac:dyDescent="0.2">
      <c r="A67" s="62"/>
      <c r="B67" s="59"/>
      <c r="C67" s="59" t="s">
        <v>346</v>
      </c>
      <c r="D67" s="60"/>
      <c r="E67" s="61">
        <v>95</v>
      </c>
      <c r="F67" s="174" t="s">
        <v>347</v>
      </c>
      <c r="G67" s="173"/>
      <c r="H67" s="63">
        <f>ROUND((Source!AF29*Source!AV29+Source!AE29*Source!AV29)*(Source!FX29)/100,2)</f>
        <v>363.93</v>
      </c>
      <c r="I67" s="63">
        <f>T67</f>
        <v>152.85</v>
      </c>
      <c r="J67" s="173" t="s">
        <v>348</v>
      </c>
      <c r="K67" s="64">
        <f>U67</f>
        <v>2384.92</v>
      </c>
      <c r="T67" s="166">
        <f>ROUND((ROUND(Source!AF29*Source!AV29*Source!I29,2)+ROUND(Source!AE29*Source!AV29*Source!I29,2))*(Source!FX29)/100,2)</f>
        <v>152.85</v>
      </c>
      <c r="U67" s="166">
        <f>Source!X29</f>
        <v>2384.92</v>
      </c>
      <c r="GY67" s="166">
        <f>T67</f>
        <v>152.85</v>
      </c>
      <c r="HC67" s="166">
        <f>T67</f>
        <v>152.85</v>
      </c>
    </row>
    <row r="68" spans="1:211" x14ac:dyDescent="0.2">
      <c r="A68" s="62"/>
      <c r="B68" s="59"/>
      <c r="C68" s="59" t="s">
        <v>349</v>
      </c>
      <c r="D68" s="60"/>
      <c r="E68" s="61">
        <v>65</v>
      </c>
      <c r="F68" s="174" t="s">
        <v>347</v>
      </c>
      <c r="G68" s="173"/>
      <c r="H68" s="63">
        <f>ROUND((Source!AF29*Source!AV29+Source!AE29*Source!AV29)*(Source!FY29)/100,2)</f>
        <v>249</v>
      </c>
      <c r="I68" s="63">
        <f>T68</f>
        <v>104.58</v>
      </c>
      <c r="J68" s="173" t="s">
        <v>350</v>
      </c>
      <c r="K68" s="64">
        <f>U68</f>
        <v>1531.06</v>
      </c>
      <c r="T68" s="166">
        <f>ROUND((ROUND(Source!AF29*Source!AV29*Source!I29,2)+ROUND(Source!AE29*Source!AV29*Source!I29,2))*(Source!FY29)/100,2)</f>
        <v>104.58</v>
      </c>
      <c r="U68" s="166">
        <f>Source!Y29</f>
        <v>1531.06</v>
      </c>
      <c r="GZ68" s="166">
        <f>T68</f>
        <v>104.58</v>
      </c>
      <c r="HC68" s="166">
        <f>T68</f>
        <v>104.58</v>
      </c>
    </row>
    <row r="69" spans="1:211" ht="13.5" thickBot="1" x14ac:dyDescent="0.25">
      <c r="A69" s="67"/>
      <c r="B69" s="68"/>
      <c r="C69" s="68" t="s">
        <v>351</v>
      </c>
      <c r="D69" s="69" t="s">
        <v>352</v>
      </c>
      <c r="E69" s="70">
        <v>58.6</v>
      </c>
      <c r="F69" s="71"/>
      <c r="G69" s="71" t="s">
        <v>343</v>
      </c>
      <c r="H69" s="71">
        <f>ROUND(Source!AH29,2)</f>
        <v>35.159999999999997</v>
      </c>
      <c r="I69" s="72">
        <f>Source!U29</f>
        <v>14.767199999999997</v>
      </c>
      <c r="J69" s="71"/>
      <c r="K69" s="73"/>
    </row>
    <row r="70" spans="1:211" x14ac:dyDescent="0.2">
      <c r="A70" s="66"/>
      <c r="B70" s="65"/>
      <c r="C70" s="65"/>
      <c r="D70" s="65"/>
      <c r="E70" s="65"/>
      <c r="F70" s="65"/>
      <c r="G70" s="65"/>
      <c r="H70" s="130">
        <f>R70</f>
        <v>450.57</v>
      </c>
      <c r="I70" s="131"/>
      <c r="J70" s="130">
        <f>S70</f>
        <v>7154.1399999999994</v>
      </c>
      <c r="K70" s="132"/>
      <c r="R70" s="166">
        <f>SUM(T63:T69)</f>
        <v>450.57</v>
      </c>
      <c r="S70" s="166">
        <f>SUM(U63:U69)</f>
        <v>7154.1399999999994</v>
      </c>
      <c r="HA70" s="166">
        <f>R70</f>
        <v>450.57</v>
      </c>
    </row>
    <row r="71" spans="1:211" ht="36" x14ac:dyDescent="0.2">
      <c r="A71" s="74">
        <v>4</v>
      </c>
      <c r="B71" s="80" t="s">
        <v>36</v>
      </c>
      <c r="C71" s="75" t="s">
        <v>37</v>
      </c>
      <c r="D71" s="76" t="s">
        <v>33</v>
      </c>
      <c r="E71" s="77">
        <v>0.28000000000000003</v>
      </c>
      <c r="F71" s="78">
        <f>Source!AK31</f>
        <v>748.97</v>
      </c>
      <c r="G71" s="175" t="s">
        <v>23</v>
      </c>
      <c r="H71" s="78">
        <f>Source!AB31</f>
        <v>143.75</v>
      </c>
      <c r="I71" s="78"/>
      <c r="J71" s="176"/>
      <c r="K71" s="79"/>
    </row>
    <row r="72" spans="1:211" x14ac:dyDescent="0.2">
      <c r="A72" s="55"/>
      <c r="B72" s="52"/>
      <c r="C72" s="52" t="s">
        <v>342</v>
      </c>
      <c r="D72" s="53"/>
      <c r="E72" s="54"/>
      <c r="F72" s="56">
        <v>178.6</v>
      </c>
      <c r="G72" s="172" t="s">
        <v>343</v>
      </c>
      <c r="H72" s="56">
        <f>Source!AF31</f>
        <v>107.16</v>
      </c>
      <c r="I72" s="56">
        <f>T72</f>
        <v>30</v>
      </c>
      <c r="J72" s="172">
        <v>18.3</v>
      </c>
      <c r="K72" s="57">
        <f>U72</f>
        <v>549.09</v>
      </c>
      <c r="T72" s="166">
        <f>ROUND(Source!AF31*Source!AV31*Source!I31,2)</f>
        <v>30</v>
      </c>
      <c r="U72" s="166">
        <f>Source!S31</f>
        <v>549.09</v>
      </c>
      <c r="GJ72" s="166">
        <f>T72</f>
        <v>30</v>
      </c>
      <c r="GK72" s="166">
        <f>T72</f>
        <v>30</v>
      </c>
      <c r="HC72" s="166">
        <f>T72</f>
        <v>30</v>
      </c>
    </row>
    <row r="73" spans="1:211" x14ac:dyDescent="0.2">
      <c r="A73" s="62"/>
      <c r="B73" s="59"/>
      <c r="C73" s="59" t="s">
        <v>344</v>
      </c>
      <c r="D73" s="60"/>
      <c r="E73" s="61"/>
      <c r="F73" s="63">
        <v>60.98</v>
      </c>
      <c r="G73" s="173" t="s">
        <v>343</v>
      </c>
      <c r="H73" s="63">
        <f>Source!AD31</f>
        <v>36.590000000000003</v>
      </c>
      <c r="I73" s="63">
        <f>T73</f>
        <v>10.25</v>
      </c>
      <c r="J73" s="173">
        <v>12.5</v>
      </c>
      <c r="K73" s="64">
        <f>U73</f>
        <v>128.07</v>
      </c>
      <c r="T73" s="166">
        <f>ROUND(Source!AD31*Source!AV31*Source!I31,2)</f>
        <v>10.25</v>
      </c>
      <c r="U73" s="166">
        <f>Source!Q31</f>
        <v>128.07</v>
      </c>
      <c r="GJ73" s="166">
        <f>T73</f>
        <v>10.25</v>
      </c>
      <c r="GL73" s="166">
        <f>T73</f>
        <v>10.25</v>
      </c>
      <c r="HC73" s="166">
        <f>T73</f>
        <v>10.25</v>
      </c>
    </row>
    <row r="74" spans="1:211" x14ac:dyDescent="0.2">
      <c r="A74" s="62"/>
      <c r="B74" s="59"/>
      <c r="C74" s="59" t="s">
        <v>345</v>
      </c>
      <c r="D74" s="60"/>
      <c r="E74" s="61"/>
      <c r="F74" s="63">
        <v>4.7699999999999996</v>
      </c>
      <c r="G74" s="173" t="s">
        <v>343</v>
      </c>
      <c r="H74" s="63">
        <f>Source!AE31</f>
        <v>2.86</v>
      </c>
      <c r="I74" s="63">
        <f>GM74</f>
        <v>0.8</v>
      </c>
      <c r="J74" s="173">
        <v>18.3</v>
      </c>
      <c r="K74" s="64">
        <f>Source!R31</f>
        <v>14.65</v>
      </c>
      <c r="GM74" s="166">
        <f>ROUND(Source!AE31*Source!AV31*Source!I31,2)</f>
        <v>0.8</v>
      </c>
    </row>
    <row r="75" spans="1:211" x14ac:dyDescent="0.2">
      <c r="A75" s="62"/>
      <c r="B75" s="59"/>
      <c r="C75" s="59" t="s">
        <v>346</v>
      </c>
      <c r="D75" s="60"/>
      <c r="E75" s="61">
        <v>95</v>
      </c>
      <c r="F75" s="174" t="s">
        <v>347</v>
      </c>
      <c r="G75" s="173"/>
      <c r="H75" s="63">
        <f>ROUND((Source!AF31*Source!AV31+Source!AE31*Source!AV31)*(Source!FX31)/100,2)</f>
        <v>104.52</v>
      </c>
      <c r="I75" s="63">
        <f>T75</f>
        <v>29.26</v>
      </c>
      <c r="J75" s="173" t="s">
        <v>348</v>
      </c>
      <c r="K75" s="64">
        <f>U75</f>
        <v>456.63</v>
      </c>
      <c r="T75" s="166">
        <f>ROUND((ROUND(Source!AF31*Source!AV31*Source!I31,2)+ROUND(Source!AE31*Source!AV31*Source!I31,2))*(Source!FX31)/100,2)</f>
        <v>29.26</v>
      </c>
      <c r="U75" s="166">
        <f>Source!X31</f>
        <v>456.63</v>
      </c>
      <c r="GY75" s="166">
        <f>T75</f>
        <v>29.26</v>
      </c>
      <c r="HC75" s="166">
        <f>T75</f>
        <v>29.26</v>
      </c>
    </row>
    <row r="76" spans="1:211" x14ac:dyDescent="0.2">
      <c r="A76" s="62"/>
      <c r="B76" s="59"/>
      <c r="C76" s="59" t="s">
        <v>349</v>
      </c>
      <c r="D76" s="60"/>
      <c r="E76" s="61">
        <v>65</v>
      </c>
      <c r="F76" s="174" t="s">
        <v>347</v>
      </c>
      <c r="G76" s="173"/>
      <c r="H76" s="63">
        <f>ROUND((Source!AF31*Source!AV31+Source!AE31*Source!AV31)*(Source!FY31)/100,2)</f>
        <v>71.510000000000005</v>
      </c>
      <c r="I76" s="63">
        <f>T76</f>
        <v>20.02</v>
      </c>
      <c r="J76" s="173" t="s">
        <v>350</v>
      </c>
      <c r="K76" s="64">
        <f>U76</f>
        <v>293.14</v>
      </c>
      <c r="T76" s="166">
        <f>ROUND((ROUND(Source!AF31*Source!AV31*Source!I31,2)+ROUND(Source!AE31*Source!AV31*Source!I31,2))*(Source!FY31)/100,2)</f>
        <v>20.02</v>
      </c>
      <c r="U76" s="166">
        <f>Source!Y31</f>
        <v>293.14</v>
      </c>
      <c r="GZ76" s="166">
        <f>T76</f>
        <v>20.02</v>
      </c>
      <c r="HC76" s="166">
        <f>T76</f>
        <v>20.02</v>
      </c>
    </row>
    <row r="77" spans="1:211" ht="13.5" thickBot="1" x14ac:dyDescent="0.25">
      <c r="A77" s="67"/>
      <c r="B77" s="68"/>
      <c r="C77" s="68" t="s">
        <v>351</v>
      </c>
      <c r="D77" s="69" t="s">
        <v>352</v>
      </c>
      <c r="E77" s="70">
        <v>19</v>
      </c>
      <c r="F77" s="71"/>
      <c r="G77" s="71" t="s">
        <v>343</v>
      </c>
      <c r="H77" s="71">
        <f>ROUND(Source!AH31,2)</f>
        <v>11.4</v>
      </c>
      <c r="I77" s="72">
        <f>Source!U31</f>
        <v>3.1920000000000006</v>
      </c>
      <c r="J77" s="71"/>
      <c r="K77" s="73"/>
    </row>
    <row r="78" spans="1:211" x14ac:dyDescent="0.2">
      <c r="A78" s="66"/>
      <c r="B78" s="65"/>
      <c r="C78" s="65"/>
      <c r="D78" s="65"/>
      <c r="E78" s="65"/>
      <c r="F78" s="65"/>
      <c r="G78" s="65"/>
      <c r="H78" s="130">
        <f>R78</f>
        <v>89.53</v>
      </c>
      <c r="I78" s="131"/>
      <c r="J78" s="130">
        <f>S78</f>
        <v>1426.9299999999998</v>
      </c>
      <c r="K78" s="132"/>
      <c r="R78" s="166">
        <f>SUM(T71:T77)</f>
        <v>89.53</v>
      </c>
      <c r="S78" s="166">
        <f>SUM(U71:U77)</f>
        <v>1426.9299999999998</v>
      </c>
      <c r="HA78" s="166">
        <f>R78</f>
        <v>89.53</v>
      </c>
    </row>
    <row r="79" spans="1:211" ht="36" x14ac:dyDescent="0.2">
      <c r="A79" s="74">
        <v>5</v>
      </c>
      <c r="B79" s="80" t="s">
        <v>13</v>
      </c>
      <c r="C79" s="75" t="s">
        <v>14</v>
      </c>
      <c r="D79" s="76" t="s">
        <v>15</v>
      </c>
      <c r="E79" s="77">
        <v>6</v>
      </c>
      <c r="F79" s="78">
        <f>Source!AK33</f>
        <v>326.15999999999997</v>
      </c>
      <c r="G79" s="175" t="s">
        <v>3</v>
      </c>
      <c r="H79" s="78">
        <f>Source!AB33</f>
        <v>304.26</v>
      </c>
      <c r="I79" s="78"/>
      <c r="J79" s="176"/>
      <c r="K79" s="79"/>
    </row>
    <row r="80" spans="1:211" x14ac:dyDescent="0.2">
      <c r="A80" s="55"/>
      <c r="B80" s="52"/>
      <c r="C80" s="52" t="s">
        <v>342</v>
      </c>
      <c r="D80" s="53"/>
      <c r="E80" s="54"/>
      <c r="F80" s="56">
        <v>226.07</v>
      </c>
      <c r="G80" s="172"/>
      <c r="H80" s="56">
        <f>Source!AF33</f>
        <v>226.07</v>
      </c>
      <c r="I80" s="56">
        <f>T80</f>
        <v>1356.42</v>
      </c>
      <c r="J80" s="172">
        <v>18.3</v>
      </c>
      <c r="K80" s="57">
        <f>U80</f>
        <v>24822.49</v>
      </c>
      <c r="T80" s="166">
        <f>ROUND(Source!AF33*Source!AV33*Source!I33,2)</f>
        <v>1356.42</v>
      </c>
      <c r="U80" s="166">
        <f>Source!S33</f>
        <v>24822.49</v>
      </c>
      <c r="GJ80" s="166">
        <f>T80</f>
        <v>1356.42</v>
      </c>
      <c r="GK80" s="166">
        <f>T80</f>
        <v>1356.42</v>
      </c>
      <c r="HC80" s="166">
        <f>T80</f>
        <v>1356.42</v>
      </c>
    </row>
    <row r="81" spans="1:211" x14ac:dyDescent="0.2">
      <c r="A81" s="62"/>
      <c r="B81" s="59"/>
      <c r="C81" s="59" t="s">
        <v>344</v>
      </c>
      <c r="D81" s="60"/>
      <c r="E81" s="61"/>
      <c r="F81" s="63">
        <v>78.19</v>
      </c>
      <c r="G81" s="173"/>
      <c r="H81" s="63">
        <f>Source!AD33</f>
        <v>78.19</v>
      </c>
      <c r="I81" s="63">
        <f>T81</f>
        <v>469.14</v>
      </c>
      <c r="J81" s="173">
        <v>12.5</v>
      </c>
      <c r="K81" s="64">
        <f>U81</f>
        <v>5864.25</v>
      </c>
      <c r="T81" s="166">
        <f>ROUND(Source!AD33*Source!AV33*Source!I33,2)</f>
        <v>469.14</v>
      </c>
      <c r="U81" s="166">
        <f>Source!Q33</f>
        <v>5864.25</v>
      </c>
      <c r="GJ81" s="166">
        <f>T81</f>
        <v>469.14</v>
      </c>
      <c r="GL81" s="166">
        <f>T81</f>
        <v>469.14</v>
      </c>
      <c r="HC81" s="166">
        <f>T81</f>
        <v>469.14</v>
      </c>
    </row>
    <row r="82" spans="1:211" x14ac:dyDescent="0.2">
      <c r="A82" s="62"/>
      <c r="B82" s="59"/>
      <c r="C82" s="59" t="s">
        <v>345</v>
      </c>
      <c r="D82" s="60"/>
      <c r="E82" s="61"/>
      <c r="F82" s="63">
        <v>11.04</v>
      </c>
      <c r="G82" s="173"/>
      <c r="H82" s="63">
        <f>Source!AE33</f>
        <v>11.04</v>
      </c>
      <c r="I82" s="63">
        <f>GM82</f>
        <v>66.239999999999995</v>
      </c>
      <c r="J82" s="173">
        <v>18.3</v>
      </c>
      <c r="K82" s="64">
        <f>Source!R33</f>
        <v>1212.19</v>
      </c>
      <c r="GM82" s="166">
        <f>ROUND(Source!AE33*Source!AV33*Source!I33,2)</f>
        <v>66.239999999999995</v>
      </c>
    </row>
    <row r="83" spans="1:211" x14ac:dyDescent="0.2">
      <c r="A83" s="62"/>
      <c r="B83" s="59"/>
      <c r="C83" s="59" t="s">
        <v>346</v>
      </c>
      <c r="D83" s="60"/>
      <c r="E83" s="61">
        <v>95</v>
      </c>
      <c r="F83" s="174" t="s">
        <v>347</v>
      </c>
      <c r="G83" s="173"/>
      <c r="H83" s="63">
        <f>ROUND((Source!AF33*Source!AV33+Source!AE33*Source!AV33)*(Source!FX33)/100,2)</f>
        <v>225.25</v>
      </c>
      <c r="I83" s="63">
        <f>T83</f>
        <v>1351.53</v>
      </c>
      <c r="J83" s="173" t="s">
        <v>348</v>
      </c>
      <c r="K83" s="64">
        <f>U83</f>
        <v>21088.09</v>
      </c>
      <c r="T83" s="166">
        <f>ROUND((ROUND(Source!AF33*Source!AV33*Source!I33,2)+ROUND(Source!AE33*Source!AV33*Source!I33,2))*(Source!FX33)/100,2)</f>
        <v>1351.53</v>
      </c>
      <c r="U83" s="166">
        <f>Source!X33</f>
        <v>21088.09</v>
      </c>
      <c r="GY83" s="166">
        <f>T83</f>
        <v>1351.53</v>
      </c>
      <c r="HC83" s="166">
        <f>T83</f>
        <v>1351.53</v>
      </c>
    </row>
    <row r="84" spans="1:211" x14ac:dyDescent="0.2">
      <c r="A84" s="62"/>
      <c r="B84" s="59"/>
      <c r="C84" s="59" t="s">
        <v>349</v>
      </c>
      <c r="D84" s="60"/>
      <c r="E84" s="61">
        <v>65</v>
      </c>
      <c r="F84" s="174" t="s">
        <v>347</v>
      </c>
      <c r="G84" s="173"/>
      <c r="H84" s="63">
        <f>ROUND((Source!AF33*Source!AV33+Source!AE33*Source!AV33)*(Source!FY33)/100,2)</f>
        <v>154.12</v>
      </c>
      <c r="I84" s="63">
        <f>T84</f>
        <v>924.73</v>
      </c>
      <c r="J84" s="173" t="s">
        <v>350</v>
      </c>
      <c r="K84" s="64">
        <f>U84</f>
        <v>13538.03</v>
      </c>
      <c r="T84" s="166">
        <f>ROUND((ROUND(Source!AF33*Source!AV33*Source!I33,2)+ROUND(Source!AE33*Source!AV33*Source!I33,2))*(Source!FY33)/100,2)</f>
        <v>924.73</v>
      </c>
      <c r="U84" s="166">
        <f>Source!Y33</f>
        <v>13538.03</v>
      </c>
      <c r="GZ84" s="166">
        <f>T84</f>
        <v>924.73</v>
      </c>
      <c r="HC84" s="166">
        <f>T84</f>
        <v>924.73</v>
      </c>
    </row>
    <row r="85" spans="1:211" ht="13.5" thickBot="1" x14ac:dyDescent="0.25">
      <c r="A85" s="67"/>
      <c r="B85" s="68"/>
      <c r="C85" s="68" t="s">
        <v>351</v>
      </c>
      <c r="D85" s="69" t="s">
        <v>352</v>
      </c>
      <c r="E85" s="70">
        <v>23.5</v>
      </c>
      <c r="F85" s="71"/>
      <c r="G85" s="71"/>
      <c r="H85" s="71">
        <f>ROUND(Source!AH33,2)</f>
        <v>23.5</v>
      </c>
      <c r="I85" s="72">
        <f>Source!U33</f>
        <v>141</v>
      </c>
      <c r="J85" s="71"/>
      <c r="K85" s="73"/>
    </row>
    <row r="86" spans="1:211" x14ac:dyDescent="0.2">
      <c r="A86" s="66"/>
      <c r="B86" s="65"/>
      <c r="C86" s="65"/>
      <c r="D86" s="65"/>
      <c r="E86" s="65"/>
      <c r="F86" s="65"/>
      <c r="G86" s="65"/>
      <c r="H86" s="130">
        <f>R86</f>
        <v>4101.82</v>
      </c>
      <c r="I86" s="131"/>
      <c r="J86" s="130">
        <f>S86</f>
        <v>65312.86</v>
      </c>
      <c r="K86" s="132"/>
      <c r="R86" s="166">
        <f>SUM(T79:T85)</f>
        <v>4101.82</v>
      </c>
      <c r="S86" s="166">
        <f>SUM(U79:U85)</f>
        <v>65312.86</v>
      </c>
      <c r="HA86" s="166">
        <f>R86</f>
        <v>4101.82</v>
      </c>
    </row>
    <row r="87" spans="1:211" x14ac:dyDescent="0.2">
      <c r="A87" s="74">
        <v>6</v>
      </c>
      <c r="B87" s="80" t="s">
        <v>27</v>
      </c>
      <c r="C87" s="75" t="s">
        <v>28</v>
      </c>
      <c r="D87" s="76" t="s">
        <v>15</v>
      </c>
      <c r="E87" s="77">
        <v>6</v>
      </c>
      <c r="F87" s="78">
        <f>Source!AK35</f>
        <v>109.16999999999999</v>
      </c>
      <c r="G87" s="175" t="s">
        <v>3</v>
      </c>
      <c r="H87" s="78">
        <f>Source!AB35</f>
        <v>65.45</v>
      </c>
      <c r="I87" s="78"/>
      <c r="J87" s="176"/>
      <c r="K87" s="79"/>
    </row>
    <row r="88" spans="1:211" x14ac:dyDescent="0.2">
      <c r="A88" s="55"/>
      <c r="B88" s="52"/>
      <c r="C88" s="52" t="s">
        <v>342</v>
      </c>
      <c r="D88" s="53"/>
      <c r="E88" s="54"/>
      <c r="F88" s="56">
        <v>22.13</v>
      </c>
      <c r="G88" s="172"/>
      <c r="H88" s="56">
        <f>Source!AF35</f>
        <v>22.13</v>
      </c>
      <c r="I88" s="56">
        <f>T88</f>
        <v>132.78</v>
      </c>
      <c r="J88" s="172">
        <v>18.3</v>
      </c>
      <c r="K88" s="57">
        <f>U88</f>
        <v>2429.87</v>
      </c>
      <c r="T88" s="166">
        <f>ROUND(Source!AF35*Source!AV35*Source!I35,2)</f>
        <v>132.78</v>
      </c>
      <c r="U88" s="166">
        <f>Source!S35</f>
        <v>2429.87</v>
      </c>
      <c r="GJ88" s="166">
        <f>T88</f>
        <v>132.78</v>
      </c>
      <c r="GK88" s="166">
        <f>T88</f>
        <v>132.78</v>
      </c>
      <c r="HC88" s="166">
        <f>T88</f>
        <v>132.78</v>
      </c>
    </row>
    <row r="89" spans="1:211" x14ac:dyDescent="0.2">
      <c r="A89" s="62"/>
      <c r="B89" s="59"/>
      <c r="C89" s="59" t="s">
        <v>344</v>
      </c>
      <c r="D89" s="60"/>
      <c r="E89" s="61"/>
      <c r="F89" s="63">
        <v>43.32</v>
      </c>
      <c r="G89" s="173"/>
      <c r="H89" s="63">
        <f>Source!AD35</f>
        <v>43.32</v>
      </c>
      <c r="I89" s="63">
        <f>T89</f>
        <v>259.92</v>
      </c>
      <c r="J89" s="173">
        <v>12.5</v>
      </c>
      <c r="K89" s="64">
        <f>U89</f>
        <v>3249</v>
      </c>
      <c r="T89" s="166">
        <f>ROUND(Source!AD35*Source!AV35*Source!I35,2)</f>
        <v>259.92</v>
      </c>
      <c r="U89" s="166">
        <f>Source!Q35</f>
        <v>3249</v>
      </c>
      <c r="GJ89" s="166">
        <f>T89</f>
        <v>259.92</v>
      </c>
      <c r="GL89" s="166">
        <f>T89</f>
        <v>259.92</v>
      </c>
      <c r="HC89" s="166">
        <f>T89</f>
        <v>259.92</v>
      </c>
    </row>
    <row r="90" spans="1:211" x14ac:dyDescent="0.2">
      <c r="A90" s="62"/>
      <c r="B90" s="59"/>
      <c r="C90" s="59" t="s">
        <v>345</v>
      </c>
      <c r="D90" s="60"/>
      <c r="E90" s="61"/>
      <c r="F90" s="63">
        <v>5.92</v>
      </c>
      <c r="G90" s="173"/>
      <c r="H90" s="63">
        <f>Source!AE35</f>
        <v>5.92</v>
      </c>
      <c r="I90" s="63">
        <f>GM90</f>
        <v>35.520000000000003</v>
      </c>
      <c r="J90" s="173">
        <v>18.3</v>
      </c>
      <c r="K90" s="64">
        <f>Source!R35</f>
        <v>650.02</v>
      </c>
      <c r="GM90" s="166">
        <f>ROUND(Source!AE35*Source!AV35*Source!I35,2)</f>
        <v>35.520000000000003</v>
      </c>
    </row>
    <row r="91" spans="1:211" x14ac:dyDescent="0.2">
      <c r="A91" s="62"/>
      <c r="B91" s="59"/>
      <c r="C91" s="59" t="s">
        <v>346</v>
      </c>
      <c r="D91" s="60"/>
      <c r="E91" s="61">
        <v>95</v>
      </c>
      <c r="F91" s="174" t="s">
        <v>347</v>
      </c>
      <c r="G91" s="173"/>
      <c r="H91" s="63">
        <f>ROUND((Source!AF35*Source!AV35+Source!AE35*Source!AV35)*(Source!FX35)/100,2)</f>
        <v>26.65</v>
      </c>
      <c r="I91" s="63">
        <f>T91</f>
        <v>159.88999999999999</v>
      </c>
      <c r="J91" s="173" t="s">
        <v>348</v>
      </c>
      <c r="K91" s="64">
        <f>U91</f>
        <v>2494.71</v>
      </c>
      <c r="T91" s="166">
        <f>ROUND((ROUND(Source!AF35*Source!AV35*Source!I35,2)+ROUND(Source!AE35*Source!AV35*Source!I35,2))*(Source!FX35)/100,2)</f>
        <v>159.88999999999999</v>
      </c>
      <c r="U91" s="166">
        <f>Source!X35</f>
        <v>2494.71</v>
      </c>
      <c r="GY91" s="166">
        <f>T91</f>
        <v>159.88999999999999</v>
      </c>
      <c r="HC91" s="166">
        <f>T91</f>
        <v>159.88999999999999</v>
      </c>
    </row>
    <row r="92" spans="1:211" x14ac:dyDescent="0.2">
      <c r="A92" s="62"/>
      <c r="B92" s="59"/>
      <c r="C92" s="59" t="s">
        <v>349</v>
      </c>
      <c r="D92" s="60"/>
      <c r="E92" s="61">
        <v>65</v>
      </c>
      <c r="F92" s="174" t="s">
        <v>347</v>
      </c>
      <c r="G92" s="173"/>
      <c r="H92" s="63">
        <f>ROUND((Source!AF35*Source!AV35+Source!AE35*Source!AV35)*(Source!FY35)/100,2)</f>
        <v>18.23</v>
      </c>
      <c r="I92" s="63">
        <f>T92</f>
        <v>109.4</v>
      </c>
      <c r="J92" s="173" t="s">
        <v>350</v>
      </c>
      <c r="K92" s="64">
        <f>U92</f>
        <v>1601.54</v>
      </c>
      <c r="T92" s="166">
        <f>ROUND((ROUND(Source!AF35*Source!AV35*Source!I35,2)+ROUND(Source!AE35*Source!AV35*Source!I35,2))*(Source!FY35)/100,2)</f>
        <v>109.4</v>
      </c>
      <c r="U92" s="166">
        <f>Source!Y35</f>
        <v>1601.54</v>
      </c>
      <c r="GZ92" s="166">
        <f>T92</f>
        <v>109.4</v>
      </c>
      <c r="HC92" s="166">
        <f>T92</f>
        <v>109.4</v>
      </c>
    </row>
    <row r="93" spans="1:211" ht="13.5" thickBot="1" x14ac:dyDescent="0.25">
      <c r="A93" s="67"/>
      <c r="B93" s="68"/>
      <c r="C93" s="68" t="s">
        <v>351</v>
      </c>
      <c r="D93" s="69" t="s">
        <v>352</v>
      </c>
      <c r="E93" s="70">
        <v>2.2999999999999998</v>
      </c>
      <c r="F93" s="71"/>
      <c r="G93" s="71"/>
      <c r="H93" s="71">
        <f>ROUND(Source!AH35,2)</f>
        <v>2.2999999999999998</v>
      </c>
      <c r="I93" s="72">
        <f>Source!U35</f>
        <v>13.799999999999999</v>
      </c>
      <c r="J93" s="71"/>
      <c r="K93" s="73"/>
    </row>
    <row r="94" spans="1:211" x14ac:dyDescent="0.2">
      <c r="A94" s="66"/>
      <c r="B94" s="65"/>
      <c r="C94" s="65"/>
      <c r="D94" s="65"/>
      <c r="E94" s="65"/>
      <c r="F94" s="65"/>
      <c r="G94" s="65"/>
      <c r="H94" s="130">
        <f>R94</f>
        <v>661.99</v>
      </c>
      <c r="I94" s="131"/>
      <c r="J94" s="130">
        <f>S94</f>
        <v>9775.119999999999</v>
      </c>
      <c r="K94" s="132"/>
      <c r="R94" s="166">
        <f>SUM(T87:T93)</f>
        <v>661.99</v>
      </c>
      <c r="S94" s="166">
        <f>SUM(U87:U93)</f>
        <v>9775.119999999999</v>
      </c>
      <c r="HA94" s="166">
        <f>R94</f>
        <v>661.99</v>
      </c>
    </row>
    <row r="95" spans="1:211" ht="36" x14ac:dyDescent="0.2">
      <c r="A95" s="74">
        <v>7</v>
      </c>
      <c r="B95" s="80" t="s">
        <v>31</v>
      </c>
      <c r="C95" s="75" t="s">
        <v>32</v>
      </c>
      <c r="D95" s="76" t="s">
        <v>33</v>
      </c>
      <c r="E95" s="77">
        <v>0.42</v>
      </c>
      <c r="F95" s="78">
        <f>Source!AK37</f>
        <v>845.07</v>
      </c>
      <c r="G95" s="175" t="s">
        <v>3</v>
      </c>
      <c r="H95" s="78">
        <f>Source!AB37</f>
        <v>766.88</v>
      </c>
      <c r="I95" s="78"/>
      <c r="J95" s="176"/>
      <c r="K95" s="79"/>
    </row>
    <row r="96" spans="1:211" x14ac:dyDescent="0.2">
      <c r="A96" s="55"/>
      <c r="B96" s="52"/>
      <c r="C96" s="52" t="s">
        <v>342</v>
      </c>
      <c r="D96" s="53"/>
      <c r="E96" s="54"/>
      <c r="F96" s="56">
        <v>563.73</v>
      </c>
      <c r="G96" s="172"/>
      <c r="H96" s="56">
        <f>Source!AF37</f>
        <v>563.73</v>
      </c>
      <c r="I96" s="56">
        <f>T96</f>
        <v>236.77</v>
      </c>
      <c r="J96" s="172">
        <v>18.3</v>
      </c>
      <c r="K96" s="57">
        <f>U96</f>
        <v>4332.83</v>
      </c>
      <c r="T96" s="166">
        <f>ROUND(Source!AF37*Source!AV37*Source!I37,2)</f>
        <v>236.77</v>
      </c>
      <c r="U96" s="166">
        <f>Source!S37</f>
        <v>4332.83</v>
      </c>
      <c r="GJ96" s="166">
        <f>T96</f>
        <v>236.77</v>
      </c>
      <c r="GK96" s="166">
        <f>T96</f>
        <v>236.77</v>
      </c>
      <c r="HC96" s="166">
        <f>T96</f>
        <v>236.77</v>
      </c>
    </row>
    <row r="97" spans="1:211" x14ac:dyDescent="0.2">
      <c r="A97" s="62"/>
      <c r="B97" s="59"/>
      <c r="C97" s="59" t="s">
        <v>344</v>
      </c>
      <c r="D97" s="60"/>
      <c r="E97" s="61"/>
      <c r="F97" s="63">
        <v>202.68</v>
      </c>
      <c r="G97" s="173"/>
      <c r="H97" s="63">
        <f>Source!AD37</f>
        <v>202.68</v>
      </c>
      <c r="I97" s="63">
        <f>T97</f>
        <v>85.13</v>
      </c>
      <c r="J97" s="173">
        <v>12.5</v>
      </c>
      <c r="K97" s="64">
        <f>U97</f>
        <v>1064.07</v>
      </c>
      <c r="T97" s="166">
        <f>ROUND(Source!AD37*Source!AV37*Source!I37,2)</f>
        <v>85.13</v>
      </c>
      <c r="U97" s="166">
        <f>Source!Q37</f>
        <v>1064.07</v>
      </c>
      <c r="GJ97" s="166">
        <f>T97</f>
        <v>85.13</v>
      </c>
      <c r="GL97" s="166">
        <f>T97</f>
        <v>85.13</v>
      </c>
      <c r="HC97" s="166">
        <f>T97</f>
        <v>85.13</v>
      </c>
    </row>
    <row r="98" spans="1:211" x14ac:dyDescent="0.2">
      <c r="A98" s="62"/>
      <c r="B98" s="59"/>
      <c r="C98" s="59" t="s">
        <v>345</v>
      </c>
      <c r="D98" s="60"/>
      <c r="E98" s="61"/>
      <c r="F98" s="63">
        <v>74.73</v>
      </c>
      <c r="G98" s="173"/>
      <c r="H98" s="63">
        <f>Source!AE37</f>
        <v>74.73</v>
      </c>
      <c r="I98" s="63">
        <f>GM98</f>
        <v>31.39</v>
      </c>
      <c r="J98" s="173">
        <v>18.3</v>
      </c>
      <c r="K98" s="64">
        <f>Source!R37</f>
        <v>574.37</v>
      </c>
      <c r="GM98" s="166">
        <f>ROUND(Source!AE37*Source!AV37*Source!I37,2)</f>
        <v>31.39</v>
      </c>
    </row>
    <row r="99" spans="1:211" x14ac:dyDescent="0.2">
      <c r="A99" s="62"/>
      <c r="B99" s="59"/>
      <c r="C99" s="59" t="s">
        <v>353</v>
      </c>
      <c r="D99" s="60"/>
      <c r="E99" s="61"/>
      <c r="F99" s="63">
        <v>78.66</v>
      </c>
      <c r="G99" s="173"/>
      <c r="H99" s="63">
        <f>Source!AC37</f>
        <v>0.47</v>
      </c>
      <c r="I99" s="63">
        <f>T99</f>
        <v>0.2</v>
      </c>
      <c r="J99" s="173">
        <v>7.5</v>
      </c>
      <c r="K99" s="64">
        <f>U99</f>
        <v>1.48</v>
      </c>
      <c r="T99" s="166">
        <f>ROUND(Source!AC37*Source!AW37*Source!I37,2)</f>
        <v>0.2</v>
      </c>
      <c r="U99" s="166">
        <f>Source!P37</f>
        <v>1.48</v>
      </c>
      <c r="GJ99" s="166">
        <f>T99</f>
        <v>0.2</v>
      </c>
      <c r="GN99" s="166">
        <f>T99</f>
        <v>0.2</v>
      </c>
      <c r="GP99" s="166">
        <f>T99</f>
        <v>0.2</v>
      </c>
      <c r="GQ99" s="166">
        <f>T99</f>
        <v>0.2</v>
      </c>
      <c r="GS99" s="166">
        <f>T99</f>
        <v>0.2</v>
      </c>
      <c r="GW99" s="166">
        <f>ROUND(Source!AG37*Source!I37,2)</f>
        <v>0</v>
      </c>
      <c r="GX99" s="166">
        <f>ROUND(Source!AJ37*Source!I37,2)</f>
        <v>0</v>
      </c>
      <c r="HC99" s="166">
        <f>T99</f>
        <v>0.2</v>
      </c>
    </row>
    <row r="100" spans="1:211" x14ac:dyDescent="0.2">
      <c r="A100" s="62"/>
      <c r="B100" s="59"/>
      <c r="C100" s="59" t="s">
        <v>346</v>
      </c>
      <c r="D100" s="60"/>
      <c r="E100" s="61">
        <v>95</v>
      </c>
      <c r="F100" s="174" t="s">
        <v>347</v>
      </c>
      <c r="G100" s="173"/>
      <c r="H100" s="63">
        <f>ROUND((Source!AF37*Source!AV37+Source!AE37*Source!AV37)*(Source!FX37)/100,2)</f>
        <v>606.54</v>
      </c>
      <c r="I100" s="63">
        <f>T100</f>
        <v>254.75</v>
      </c>
      <c r="J100" s="173" t="s">
        <v>348</v>
      </c>
      <c r="K100" s="64">
        <f>U100</f>
        <v>3974.83</v>
      </c>
      <c r="T100" s="166">
        <f>ROUND((ROUND(Source!AF37*Source!AV37*Source!I37,2)+ROUND(Source!AE37*Source!AV37*Source!I37,2))*(Source!FX37)/100,2)</f>
        <v>254.75</v>
      </c>
      <c r="U100" s="166">
        <f>Source!X37</f>
        <v>3974.83</v>
      </c>
      <c r="GY100" s="166">
        <f>T100</f>
        <v>254.75</v>
      </c>
      <c r="HC100" s="166">
        <f>T100</f>
        <v>254.75</v>
      </c>
    </row>
    <row r="101" spans="1:211" x14ac:dyDescent="0.2">
      <c r="A101" s="62"/>
      <c r="B101" s="59"/>
      <c r="C101" s="59" t="s">
        <v>349</v>
      </c>
      <c r="D101" s="60"/>
      <c r="E101" s="61">
        <v>65</v>
      </c>
      <c r="F101" s="174" t="s">
        <v>347</v>
      </c>
      <c r="G101" s="173"/>
      <c r="H101" s="63">
        <f>ROUND((Source!AF37*Source!AV37+Source!AE37*Source!AV37)*(Source!FY37)/100,2)</f>
        <v>415</v>
      </c>
      <c r="I101" s="63">
        <f>T101</f>
        <v>174.3</v>
      </c>
      <c r="J101" s="173" t="s">
        <v>350</v>
      </c>
      <c r="K101" s="64">
        <f>U101</f>
        <v>2551.7399999999998</v>
      </c>
      <c r="T101" s="166">
        <f>ROUND((ROUND(Source!AF37*Source!AV37*Source!I37,2)+ROUND(Source!AE37*Source!AV37*Source!I37,2))*(Source!FY37)/100,2)</f>
        <v>174.3</v>
      </c>
      <c r="U101" s="166">
        <f>Source!Y37</f>
        <v>2551.7399999999998</v>
      </c>
      <c r="GZ101" s="166">
        <f>T101</f>
        <v>174.3</v>
      </c>
      <c r="HC101" s="166">
        <f>T101</f>
        <v>174.3</v>
      </c>
    </row>
    <row r="102" spans="1:211" ht="13.5" thickBot="1" x14ac:dyDescent="0.25">
      <c r="A102" s="67"/>
      <c r="B102" s="68"/>
      <c r="C102" s="68" t="s">
        <v>351</v>
      </c>
      <c r="D102" s="69" t="s">
        <v>352</v>
      </c>
      <c r="E102" s="70">
        <v>58.6</v>
      </c>
      <c r="F102" s="71"/>
      <c r="G102" s="71"/>
      <c r="H102" s="71">
        <f>ROUND(Source!AH37,2)</f>
        <v>58.6</v>
      </c>
      <c r="I102" s="72">
        <f>Source!U37</f>
        <v>24.611999999999998</v>
      </c>
      <c r="J102" s="71"/>
      <c r="K102" s="73"/>
    </row>
    <row r="103" spans="1:211" x14ac:dyDescent="0.2">
      <c r="A103" s="66"/>
      <c r="B103" s="65"/>
      <c r="C103" s="65"/>
      <c r="D103" s="65"/>
      <c r="E103" s="65"/>
      <c r="F103" s="65"/>
      <c r="G103" s="65"/>
      <c r="H103" s="130">
        <f>R103</f>
        <v>751.14999999999986</v>
      </c>
      <c r="I103" s="131"/>
      <c r="J103" s="130">
        <f>S103</f>
        <v>11924.949999999999</v>
      </c>
      <c r="K103" s="132"/>
      <c r="R103" s="166">
        <f>SUM(T95:T102)</f>
        <v>751.14999999999986</v>
      </c>
      <c r="S103" s="166">
        <f>SUM(U95:U102)</f>
        <v>11924.949999999999</v>
      </c>
      <c r="HA103" s="166">
        <f>R103</f>
        <v>751.14999999999986</v>
      </c>
    </row>
    <row r="104" spans="1:211" ht="36" x14ac:dyDescent="0.2">
      <c r="A104" s="74">
        <v>8</v>
      </c>
      <c r="B104" s="80" t="s">
        <v>36</v>
      </c>
      <c r="C104" s="75" t="s">
        <v>37</v>
      </c>
      <c r="D104" s="76" t="s">
        <v>33</v>
      </c>
      <c r="E104" s="77">
        <v>0.24085999999999999</v>
      </c>
      <c r="F104" s="78">
        <f>Source!AK39</f>
        <v>748.97</v>
      </c>
      <c r="G104" s="175" t="s">
        <v>3</v>
      </c>
      <c r="H104" s="78">
        <f>Source!AB39</f>
        <v>239.57</v>
      </c>
      <c r="I104" s="78"/>
      <c r="J104" s="176"/>
      <c r="K104" s="79"/>
    </row>
    <row r="105" spans="1:211" x14ac:dyDescent="0.2">
      <c r="A105" s="55"/>
      <c r="B105" s="52"/>
      <c r="C105" s="52" t="s">
        <v>342</v>
      </c>
      <c r="D105" s="53"/>
      <c r="E105" s="54"/>
      <c r="F105" s="56">
        <v>178.6</v>
      </c>
      <c r="G105" s="172"/>
      <c r="H105" s="56">
        <f>Source!AF39</f>
        <v>178.6</v>
      </c>
      <c r="I105" s="56">
        <f>T105</f>
        <v>43.02</v>
      </c>
      <c r="J105" s="172">
        <v>18.3</v>
      </c>
      <c r="K105" s="57">
        <f>U105</f>
        <v>787.22</v>
      </c>
      <c r="T105" s="166">
        <f>ROUND(Source!AF39*Source!AV39*Source!I39,2)</f>
        <v>43.02</v>
      </c>
      <c r="U105" s="166">
        <f>Source!S39</f>
        <v>787.22</v>
      </c>
      <c r="GJ105" s="166">
        <f>T105</f>
        <v>43.02</v>
      </c>
      <c r="GK105" s="166">
        <f>T105</f>
        <v>43.02</v>
      </c>
      <c r="HC105" s="166">
        <f>T105</f>
        <v>43.02</v>
      </c>
    </row>
    <row r="106" spans="1:211" x14ac:dyDescent="0.2">
      <c r="A106" s="62"/>
      <c r="B106" s="59"/>
      <c r="C106" s="59" t="s">
        <v>344</v>
      </c>
      <c r="D106" s="60"/>
      <c r="E106" s="61"/>
      <c r="F106" s="63">
        <v>60.98</v>
      </c>
      <c r="G106" s="173"/>
      <c r="H106" s="63">
        <f>Source!AD39</f>
        <v>60.98</v>
      </c>
      <c r="I106" s="63">
        <f>T106</f>
        <v>14.69</v>
      </c>
      <c r="J106" s="173">
        <v>12.5</v>
      </c>
      <c r="K106" s="64">
        <f>U106</f>
        <v>183.6</v>
      </c>
      <c r="T106" s="166">
        <f>ROUND(Source!AD39*Source!AV39*Source!I39,2)</f>
        <v>14.69</v>
      </c>
      <c r="U106" s="166">
        <f>Source!Q39</f>
        <v>183.6</v>
      </c>
      <c r="GJ106" s="166">
        <f>T106</f>
        <v>14.69</v>
      </c>
      <c r="GL106" s="166">
        <f>T106</f>
        <v>14.69</v>
      </c>
      <c r="HC106" s="166">
        <f>T106</f>
        <v>14.69</v>
      </c>
    </row>
    <row r="107" spans="1:211" x14ac:dyDescent="0.2">
      <c r="A107" s="62"/>
      <c r="B107" s="59"/>
      <c r="C107" s="59" t="s">
        <v>345</v>
      </c>
      <c r="D107" s="60"/>
      <c r="E107" s="61"/>
      <c r="F107" s="63">
        <v>4.7699999999999996</v>
      </c>
      <c r="G107" s="173"/>
      <c r="H107" s="63">
        <f>Source!AE39</f>
        <v>4.7699999999999996</v>
      </c>
      <c r="I107" s="63">
        <f>GM107</f>
        <v>1.1499999999999999</v>
      </c>
      <c r="J107" s="173">
        <v>18.3</v>
      </c>
      <c r="K107" s="64">
        <f>Source!R39</f>
        <v>21.02</v>
      </c>
      <c r="GM107" s="166">
        <f>ROUND(Source!AE39*Source!AV39*Source!I39,2)</f>
        <v>1.1499999999999999</v>
      </c>
    </row>
    <row r="108" spans="1:211" x14ac:dyDescent="0.2">
      <c r="A108" s="62"/>
      <c r="B108" s="59"/>
      <c r="C108" s="59" t="s">
        <v>353</v>
      </c>
      <c r="D108" s="60"/>
      <c r="E108" s="61"/>
      <c r="F108" s="63">
        <v>509.39</v>
      </c>
      <c r="G108" s="173"/>
      <c r="H108" s="63">
        <f>Source!AC39</f>
        <v>-0.01</v>
      </c>
      <c r="I108" s="63">
        <f>T108</f>
        <v>0</v>
      </c>
      <c r="J108" s="173">
        <v>7.5</v>
      </c>
      <c r="K108" s="64">
        <f>U108</f>
        <v>-0.02</v>
      </c>
      <c r="T108" s="166">
        <f>ROUND(Source!AC39*Source!AW39*Source!I39,2)</f>
        <v>0</v>
      </c>
      <c r="U108" s="166">
        <f>Source!P39</f>
        <v>-0.02</v>
      </c>
      <c r="GJ108" s="166">
        <f>T108</f>
        <v>0</v>
      </c>
      <c r="GN108" s="166">
        <f>T108</f>
        <v>0</v>
      </c>
      <c r="GP108" s="166">
        <f>T108</f>
        <v>0</v>
      </c>
      <c r="GQ108" s="166">
        <f>T108</f>
        <v>0</v>
      </c>
      <c r="GS108" s="166">
        <f>T108</f>
        <v>0</v>
      </c>
      <c r="GW108" s="166">
        <f>ROUND(Source!AG39*Source!I39,2)</f>
        <v>0</v>
      </c>
      <c r="GX108" s="166">
        <f>ROUND(Source!AJ39*Source!I39,2)</f>
        <v>0</v>
      </c>
      <c r="HC108" s="166">
        <f>T108</f>
        <v>0</v>
      </c>
    </row>
    <row r="109" spans="1:211" x14ac:dyDescent="0.2">
      <c r="A109" s="62"/>
      <c r="B109" s="59"/>
      <c r="C109" s="59" t="s">
        <v>346</v>
      </c>
      <c r="D109" s="60"/>
      <c r="E109" s="61">
        <v>95</v>
      </c>
      <c r="F109" s="174" t="s">
        <v>347</v>
      </c>
      <c r="G109" s="173"/>
      <c r="H109" s="63">
        <f>ROUND((Source!AF39*Source!AV39+Source!AE39*Source!AV39)*(Source!FX39)/100,2)</f>
        <v>174.2</v>
      </c>
      <c r="I109" s="63">
        <f>T109</f>
        <v>41.96</v>
      </c>
      <c r="J109" s="173" t="s">
        <v>348</v>
      </c>
      <c r="K109" s="64">
        <f>U109</f>
        <v>654.66999999999996</v>
      </c>
      <c r="T109" s="166">
        <f>ROUND((ROUND(Source!AF39*Source!AV39*Source!I39,2)+ROUND(Source!AE39*Source!AV39*Source!I39,2))*(Source!FX39)/100,2)</f>
        <v>41.96</v>
      </c>
      <c r="U109" s="166">
        <f>Source!X39</f>
        <v>654.66999999999996</v>
      </c>
      <c r="GY109" s="166">
        <f>T109</f>
        <v>41.96</v>
      </c>
      <c r="HC109" s="166">
        <f>T109</f>
        <v>41.96</v>
      </c>
    </row>
    <row r="110" spans="1:211" x14ac:dyDescent="0.2">
      <c r="A110" s="62"/>
      <c r="B110" s="59"/>
      <c r="C110" s="59" t="s">
        <v>349</v>
      </c>
      <c r="D110" s="60"/>
      <c r="E110" s="61">
        <v>65</v>
      </c>
      <c r="F110" s="174" t="s">
        <v>347</v>
      </c>
      <c r="G110" s="173"/>
      <c r="H110" s="63">
        <f>ROUND((Source!AF39*Source!AV39+Source!AE39*Source!AV39)*(Source!FY39)/100,2)</f>
        <v>119.19</v>
      </c>
      <c r="I110" s="63">
        <f>T110</f>
        <v>28.71</v>
      </c>
      <c r="J110" s="173" t="s">
        <v>350</v>
      </c>
      <c r="K110" s="64">
        <f>U110</f>
        <v>420.28</v>
      </c>
      <c r="T110" s="166">
        <f>ROUND((ROUND(Source!AF39*Source!AV39*Source!I39,2)+ROUND(Source!AE39*Source!AV39*Source!I39,2))*(Source!FY39)/100,2)</f>
        <v>28.71</v>
      </c>
      <c r="U110" s="166">
        <f>Source!Y39</f>
        <v>420.28</v>
      </c>
      <c r="GZ110" s="166">
        <f>T110</f>
        <v>28.71</v>
      </c>
      <c r="HC110" s="166">
        <f>T110</f>
        <v>28.71</v>
      </c>
    </row>
    <row r="111" spans="1:211" ht="13.5" thickBot="1" x14ac:dyDescent="0.25">
      <c r="A111" s="67"/>
      <c r="B111" s="68"/>
      <c r="C111" s="68" t="s">
        <v>351</v>
      </c>
      <c r="D111" s="69" t="s">
        <v>352</v>
      </c>
      <c r="E111" s="70">
        <v>19</v>
      </c>
      <c r="F111" s="71"/>
      <c r="G111" s="71"/>
      <c r="H111" s="71">
        <f>ROUND(Source!AH39,2)</f>
        <v>19</v>
      </c>
      <c r="I111" s="72">
        <f>Source!U39</f>
        <v>4.5763400000000001</v>
      </c>
      <c r="J111" s="71"/>
      <c r="K111" s="73"/>
    </row>
    <row r="112" spans="1:211" x14ac:dyDescent="0.2">
      <c r="A112" s="66"/>
      <c r="B112" s="65"/>
      <c r="C112" s="65"/>
      <c r="D112" s="65"/>
      <c r="E112" s="65"/>
      <c r="F112" s="65"/>
      <c r="G112" s="65"/>
      <c r="H112" s="130">
        <f>R112</f>
        <v>128.38</v>
      </c>
      <c r="I112" s="131"/>
      <c r="J112" s="130">
        <f>S112</f>
        <v>2045.75</v>
      </c>
      <c r="K112" s="132"/>
      <c r="R112" s="166">
        <f>SUM(T104:T111)</f>
        <v>128.38</v>
      </c>
      <c r="S112" s="166">
        <f>SUM(U104:U111)</f>
        <v>2045.75</v>
      </c>
      <c r="HA112" s="166">
        <f>R112</f>
        <v>128.38</v>
      </c>
    </row>
    <row r="113" spans="1:213" ht="36" x14ac:dyDescent="0.2">
      <c r="A113" s="74">
        <v>9</v>
      </c>
      <c r="B113" s="80" t="s">
        <v>44</v>
      </c>
      <c r="C113" s="75" t="s">
        <v>45</v>
      </c>
      <c r="D113" s="76" t="s">
        <v>15</v>
      </c>
      <c r="E113" s="77">
        <v>2</v>
      </c>
      <c r="F113" s="78">
        <f>Source!AK41</f>
        <v>263.77999999999997</v>
      </c>
      <c r="G113" s="175" t="s">
        <v>3</v>
      </c>
      <c r="H113" s="78">
        <f>Source!AB41</f>
        <v>263.77999999999997</v>
      </c>
      <c r="I113" s="78"/>
      <c r="J113" s="176"/>
      <c r="K113" s="79"/>
    </row>
    <row r="114" spans="1:213" x14ac:dyDescent="0.2">
      <c r="A114" s="55"/>
      <c r="B114" s="52"/>
      <c r="C114" s="52" t="s">
        <v>342</v>
      </c>
      <c r="D114" s="53"/>
      <c r="E114" s="54"/>
      <c r="F114" s="56">
        <v>263.77999999999997</v>
      </c>
      <c r="G114" s="172"/>
      <c r="H114" s="56">
        <f>Source!AF41</f>
        <v>263.77999999999997</v>
      </c>
      <c r="I114" s="56">
        <f>T114</f>
        <v>527.55999999999995</v>
      </c>
      <c r="J114" s="172">
        <v>18.3</v>
      </c>
      <c r="K114" s="57">
        <f>U114</f>
        <v>9654.35</v>
      </c>
      <c r="T114" s="166">
        <f>ROUND(Source!AF41*Source!AV41*Source!I41,2)</f>
        <v>527.55999999999995</v>
      </c>
      <c r="U114" s="166">
        <f>Source!S41</f>
        <v>9654.35</v>
      </c>
      <c r="GJ114" s="166">
        <f>T114</f>
        <v>527.55999999999995</v>
      </c>
      <c r="GK114" s="166">
        <f>T114</f>
        <v>527.55999999999995</v>
      </c>
      <c r="HE114" s="166">
        <f>T114</f>
        <v>527.55999999999995</v>
      </c>
    </row>
    <row r="115" spans="1:213" x14ac:dyDescent="0.2">
      <c r="A115" s="62"/>
      <c r="B115" s="59"/>
      <c r="C115" s="59" t="s">
        <v>346</v>
      </c>
      <c r="D115" s="60"/>
      <c r="E115" s="61">
        <v>65</v>
      </c>
      <c r="F115" s="174" t="s">
        <v>347</v>
      </c>
      <c r="G115" s="173"/>
      <c r="H115" s="63">
        <f>ROUND((Source!AF41*Source!AV41+Source!AE41*Source!AV41)*(Source!FX41)/100,2)</f>
        <v>171.46</v>
      </c>
      <c r="I115" s="63">
        <f>T115</f>
        <v>342.91</v>
      </c>
      <c r="J115" s="173" t="s">
        <v>354</v>
      </c>
      <c r="K115" s="64">
        <f>U115</f>
        <v>5309.89</v>
      </c>
      <c r="T115" s="166">
        <f>ROUND((ROUND(Source!AF41*Source!AV41*Source!I41,2)+ROUND(Source!AE41*Source!AV41*Source!I41,2))*(Source!FX41)/100,2)</f>
        <v>342.91</v>
      </c>
      <c r="U115" s="166">
        <f>Source!X41</f>
        <v>5309.89</v>
      </c>
      <c r="GY115" s="166">
        <f>T115</f>
        <v>342.91</v>
      </c>
      <c r="HE115" s="166">
        <f>T115</f>
        <v>342.91</v>
      </c>
    </row>
    <row r="116" spans="1:213" x14ac:dyDescent="0.2">
      <c r="A116" s="62"/>
      <c r="B116" s="59"/>
      <c r="C116" s="59" t="s">
        <v>349</v>
      </c>
      <c r="D116" s="60"/>
      <c r="E116" s="61">
        <v>40</v>
      </c>
      <c r="F116" s="174" t="s">
        <v>347</v>
      </c>
      <c r="G116" s="173"/>
      <c r="H116" s="63">
        <f>ROUND((Source!AF41*Source!AV41+Source!AE41*Source!AV41)*(Source!FY41)/100,2)</f>
        <v>105.51</v>
      </c>
      <c r="I116" s="63">
        <f>T116</f>
        <v>211.02</v>
      </c>
      <c r="J116" s="173" t="s">
        <v>355</v>
      </c>
      <c r="K116" s="64">
        <f>U116</f>
        <v>3089.39</v>
      </c>
      <c r="T116" s="166">
        <f>ROUND((ROUND(Source!AF41*Source!AV41*Source!I41,2)+ROUND(Source!AE41*Source!AV41*Source!I41,2))*(Source!FY41)/100,2)</f>
        <v>211.02</v>
      </c>
      <c r="U116" s="166">
        <f>Source!Y41</f>
        <v>3089.39</v>
      </c>
      <c r="GZ116" s="166">
        <f>T116</f>
        <v>211.02</v>
      </c>
      <c r="HE116" s="166">
        <f>T116</f>
        <v>211.02</v>
      </c>
    </row>
    <row r="117" spans="1:213" ht="13.5" thickBot="1" x14ac:dyDescent="0.25">
      <c r="A117" s="67"/>
      <c r="B117" s="68"/>
      <c r="C117" s="68" t="s">
        <v>351</v>
      </c>
      <c r="D117" s="69" t="s">
        <v>352</v>
      </c>
      <c r="E117" s="70">
        <v>21.6</v>
      </c>
      <c r="F117" s="71"/>
      <c r="G117" s="71"/>
      <c r="H117" s="71">
        <f>ROUND(Source!AH41,2)</f>
        <v>21.6</v>
      </c>
      <c r="I117" s="72">
        <f>Source!U41</f>
        <v>43.2</v>
      </c>
      <c r="J117" s="71"/>
      <c r="K117" s="73"/>
    </row>
    <row r="118" spans="1:213" x14ac:dyDescent="0.2">
      <c r="A118" s="66"/>
      <c r="B118" s="65"/>
      <c r="C118" s="65"/>
      <c r="D118" s="65"/>
      <c r="E118" s="65"/>
      <c r="F118" s="65"/>
      <c r="G118" s="65"/>
      <c r="H118" s="130">
        <f>R118</f>
        <v>1081.49</v>
      </c>
      <c r="I118" s="131"/>
      <c r="J118" s="130">
        <f>S118</f>
        <v>18053.63</v>
      </c>
      <c r="K118" s="132"/>
      <c r="R118" s="166">
        <f>SUM(T113:T117)</f>
        <v>1081.49</v>
      </c>
      <c r="S118" s="166">
        <f>SUM(U113:U117)</f>
        <v>18053.63</v>
      </c>
      <c r="HA118" s="166">
        <f>R118</f>
        <v>1081.49</v>
      </c>
    </row>
    <row r="119" spans="1:213" ht="24" x14ac:dyDescent="0.2">
      <c r="A119" s="74">
        <v>10</v>
      </c>
      <c r="B119" s="80" t="s">
        <v>51</v>
      </c>
      <c r="C119" s="75" t="s">
        <v>52</v>
      </c>
      <c r="D119" s="76" t="s">
        <v>15</v>
      </c>
      <c r="E119" s="77">
        <v>6</v>
      </c>
      <c r="F119" s="78">
        <f>Source!AK43</f>
        <v>65.94</v>
      </c>
      <c r="G119" s="175" t="s">
        <v>3</v>
      </c>
      <c r="H119" s="78">
        <f>Source!AB43</f>
        <v>65.94</v>
      </c>
      <c r="I119" s="78"/>
      <c r="J119" s="176"/>
      <c r="K119" s="79"/>
    </row>
    <row r="120" spans="1:213" x14ac:dyDescent="0.2">
      <c r="A120" s="55"/>
      <c r="B120" s="52"/>
      <c r="C120" s="52" t="s">
        <v>342</v>
      </c>
      <c r="D120" s="53"/>
      <c r="E120" s="54"/>
      <c r="F120" s="56">
        <v>65.94</v>
      </c>
      <c r="G120" s="172"/>
      <c r="H120" s="56">
        <f>Source!AF43</f>
        <v>65.94</v>
      </c>
      <c r="I120" s="56">
        <f>T120</f>
        <v>395.64</v>
      </c>
      <c r="J120" s="172">
        <v>18.3</v>
      </c>
      <c r="K120" s="57">
        <f>U120</f>
        <v>7240.21</v>
      </c>
      <c r="T120" s="166">
        <f>ROUND(Source!AF43*Source!AV43*Source!I43,2)</f>
        <v>395.64</v>
      </c>
      <c r="U120" s="166">
        <f>Source!S43</f>
        <v>7240.21</v>
      </c>
      <c r="GJ120" s="166">
        <f>T120</f>
        <v>395.64</v>
      </c>
      <c r="GK120" s="166">
        <f>T120</f>
        <v>395.64</v>
      </c>
      <c r="HE120" s="166">
        <f>T120</f>
        <v>395.64</v>
      </c>
    </row>
    <row r="121" spans="1:213" x14ac:dyDescent="0.2">
      <c r="A121" s="62"/>
      <c r="B121" s="59"/>
      <c r="C121" s="59" t="s">
        <v>346</v>
      </c>
      <c r="D121" s="60"/>
      <c r="E121" s="61">
        <v>65</v>
      </c>
      <c r="F121" s="174" t="s">
        <v>347</v>
      </c>
      <c r="G121" s="173"/>
      <c r="H121" s="63">
        <f>ROUND((Source!AF43*Source!AV43+Source!AE43*Source!AV43)*(Source!FX43)/100,2)</f>
        <v>42.86</v>
      </c>
      <c r="I121" s="63">
        <f>T121</f>
        <v>257.17</v>
      </c>
      <c r="J121" s="173" t="s">
        <v>354</v>
      </c>
      <c r="K121" s="64">
        <f>U121</f>
        <v>3982.12</v>
      </c>
      <c r="T121" s="166">
        <f>ROUND((ROUND(Source!AF43*Source!AV43*Source!I43,2)+ROUND(Source!AE43*Source!AV43*Source!I43,2))*(Source!FX43)/100,2)</f>
        <v>257.17</v>
      </c>
      <c r="U121" s="166">
        <f>Source!X43</f>
        <v>3982.12</v>
      </c>
      <c r="GY121" s="166">
        <f>T121</f>
        <v>257.17</v>
      </c>
      <c r="HE121" s="166">
        <f>T121</f>
        <v>257.17</v>
      </c>
    </row>
    <row r="122" spans="1:213" x14ac:dyDescent="0.2">
      <c r="A122" s="62"/>
      <c r="B122" s="59"/>
      <c r="C122" s="59" t="s">
        <v>349</v>
      </c>
      <c r="D122" s="60"/>
      <c r="E122" s="61">
        <v>40</v>
      </c>
      <c r="F122" s="174" t="s">
        <v>347</v>
      </c>
      <c r="G122" s="173"/>
      <c r="H122" s="63">
        <f>ROUND((Source!AF43*Source!AV43+Source!AE43*Source!AV43)*(Source!FY43)/100,2)</f>
        <v>26.38</v>
      </c>
      <c r="I122" s="63">
        <f>T122</f>
        <v>158.26</v>
      </c>
      <c r="J122" s="173" t="s">
        <v>355</v>
      </c>
      <c r="K122" s="64">
        <f>U122</f>
        <v>2316.87</v>
      </c>
      <c r="T122" s="166">
        <f>ROUND((ROUND(Source!AF43*Source!AV43*Source!I43,2)+ROUND(Source!AE43*Source!AV43*Source!I43,2))*(Source!FY43)/100,2)</f>
        <v>158.26</v>
      </c>
      <c r="U122" s="166">
        <f>Source!Y43</f>
        <v>2316.87</v>
      </c>
      <c r="GZ122" s="166">
        <f>T122</f>
        <v>158.26</v>
      </c>
      <c r="HE122" s="166">
        <f>T122</f>
        <v>158.26</v>
      </c>
    </row>
    <row r="123" spans="1:213" ht="13.5" thickBot="1" x14ac:dyDescent="0.25">
      <c r="A123" s="67"/>
      <c r="B123" s="68"/>
      <c r="C123" s="68" t="s">
        <v>351</v>
      </c>
      <c r="D123" s="69" t="s">
        <v>352</v>
      </c>
      <c r="E123" s="70">
        <v>5.4</v>
      </c>
      <c r="F123" s="71"/>
      <c r="G123" s="71"/>
      <c r="H123" s="71">
        <f>ROUND(Source!AH43,2)</f>
        <v>5.4</v>
      </c>
      <c r="I123" s="72">
        <f>Source!U43</f>
        <v>32.400000000000006</v>
      </c>
      <c r="J123" s="71"/>
      <c r="K123" s="73"/>
    </row>
    <row r="124" spans="1:213" x14ac:dyDescent="0.2">
      <c r="A124" s="66"/>
      <c r="B124" s="65"/>
      <c r="C124" s="65"/>
      <c r="D124" s="65"/>
      <c r="E124" s="65"/>
      <c r="F124" s="65"/>
      <c r="G124" s="65"/>
      <c r="H124" s="130">
        <f>R124</f>
        <v>811.06999999999994</v>
      </c>
      <c r="I124" s="131"/>
      <c r="J124" s="130">
        <f>S124</f>
        <v>13539.2</v>
      </c>
      <c r="K124" s="132"/>
      <c r="R124" s="166">
        <f>SUM(T119:T123)</f>
        <v>811.06999999999994</v>
      </c>
      <c r="S124" s="166">
        <f>SUM(U119:U123)</f>
        <v>13539.2</v>
      </c>
      <c r="HA124" s="166">
        <f>R124</f>
        <v>811.06999999999994</v>
      </c>
    </row>
    <row r="125" spans="1:213" ht="24" x14ac:dyDescent="0.2">
      <c r="A125" s="74">
        <v>11</v>
      </c>
      <c r="B125" s="80" t="s">
        <v>55</v>
      </c>
      <c r="C125" s="75" t="s">
        <v>56</v>
      </c>
      <c r="D125" s="76" t="s">
        <v>57</v>
      </c>
      <c r="E125" s="77">
        <v>6</v>
      </c>
      <c r="F125" s="78">
        <f>Source!AK45</f>
        <v>83.55</v>
      </c>
      <c r="G125" s="175" t="s">
        <v>3</v>
      </c>
      <c r="H125" s="78">
        <f>Source!AB45</f>
        <v>83.55</v>
      </c>
      <c r="I125" s="78"/>
      <c r="J125" s="176"/>
      <c r="K125" s="79"/>
    </row>
    <row r="126" spans="1:213" x14ac:dyDescent="0.2">
      <c r="A126" s="55"/>
      <c r="B126" s="52"/>
      <c r="C126" s="52" t="s">
        <v>342</v>
      </c>
      <c r="D126" s="53"/>
      <c r="E126" s="54"/>
      <c r="F126" s="56">
        <v>83.55</v>
      </c>
      <c r="G126" s="172"/>
      <c r="H126" s="56">
        <f>Source!AF45</f>
        <v>83.55</v>
      </c>
      <c r="I126" s="56">
        <f>T126</f>
        <v>501.3</v>
      </c>
      <c r="J126" s="172">
        <v>18.3</v>
      </c>
      <c r="K126" s="57">
        <f>U126</f>
        <v>9173.7900000000009</v>
      </c>
      <c r="T126" s="166">
        <f>ROUND(Source!AF45*Source!AV45*Source!I45,2)</f>
        <v>501.3</v>
      </c>
      <c r="U126" s="166">
        <f>Source!S45</f>
        <v>9173.7900000000009</v>
      </c>
      <c r="GJ126" s="166">
        <f>T126</f>
        <v>501.3</v>
      </c>
      <c r="GK126" s="166">
        <f>T126</f>
        <v>501.3</v>
      </c>
      <c r="HE126" s="166">
        <f>T126</f>
        <v>501.3</v>
      </c>
    </row>
    <row r="127" spans="1:213" x14ac:dyDescent="0.2">
      <c r="A127" s="62"/>
      <c r="B127" s="59"/>
      <c r="C127" s="59" t="s">
        <v>346</v>
      </c>
      <c r="D127" s="60"/>
      <c r="E127" s="61">
        <v>65</v>
      </c>
      <c r="F127" s="174" t="s">
        <v>347</v>
      </c>
      <c r="G127" s="173"/>
      <c r="H127" s="63">
        <f>ROUND((Source!AF45*Source!AV45+Source!AE45*Source!AV45)*(Source!FX45)/100,2)</f>
        <v>54.31</v>
      </c>
      <c r="I127" s="63">
        <f>T127</f>
        <v>325.85000000000002</v>
      </c>
      <c r="J127" s="173" t="s">
        <v>354</v>
      </c>
      <c r="K127" s="64">
        <f>U127</f>
        <v>5045.58</v>
      </c>
      <c r="T127" s="166">
        <f>ROUND((ROUND(Source!AF45*Source!AV45*Source!I45,2)+ROUND(Source!AE45*Source!AV45*Source!I45,2))*(Source!FX45)/100,2)</f>
        <v>325.85000000000002</v>
      </c>
      <c r="U127" s="166">
        <f>Source!X45</f>
        <v>5045.58</v>
      </c>
      <c r="GY127" s="166">
        <f>T127</f>
        <v>325.85000000000002</v>
      </c>
      <c r="HE127" s="166">
        <f>T127</f>
        <v>325.85000000000002</v>
      </c>
    </row>
    <row r="128" spans="1:213" x14ac:dyDescent="0.2">
      <c r="A128" s="62"/>
      <c r="B128" s="59"/>
      <c r="C128" s="59" t="s">
        <v>349</v>
      </c>
      <c r="D128" s="60"/>
      <c r="E128" s="61">
        <v>40</v>
      </c>
      <c r="F128" s="174" t="s">
        <v>347</v>
      </c>
      <c r="G128" s="173"/>
      <c r="H128" s="63">
        <f>ROUND((Source!AF45*Source!AV45+Source!AE45*Source!AV45)*(Source!FY45)/100,2)</f>
        <v>33.42</v>
      </c>
      <c r="I128" s="63">
        <f>T128</f>
        <v>200.52</v>
      </c>
      <c r="J128" s="173" t="s">
        <v>355</v>
      </c>
      <c r="K128" s="64">
        <f>U128</f>
        <v>2935.61</v>
      </c>
      <c r="T128" s="166">
        <f>ROUND((ROUND(Source!AF45*Source!AV45*Source!I45,2)+ROUND(Source!AE45*Source!AV45*Source!I45,2))*(Source!FY45)/100,2)</f>
        <v>200.52</v>
      </c>
      <c r="U128" s="166">
        <f>Source!Y45</f>
        <v>2935.61</v>
      </c>
      <c r="GZ128" s="166">
        <f>T128</f>
        <v>200.52</v>
      </c>
      <c r="HE128" s="166">
        <f>T128</f>
        <v>200.52</v>
      </c>
    </row>
    <row r="129" spans="1:210" ht="13.5" thickBot="1" x14ac:dyDescent="0.25">
      <c r="A129" s="67"/>
      <c r="B129" s="68"/>
      <c r="C129" s="68" t="s">
        <v>351</v>
      </c>
      <c r="D129" s="69" t="s">
        <v>352</v>
      </c>
      <c r="E129" s="70">
        <v>7.29</v>
      </c>
      <c r="F129" s="71"/>
      <c r="G129" s="71"/>
      <c r="H129" s="71">
        <f>ROUND(Source!AH45,2)</f>
        <v>7.29</v>
      </c>
      <c r="I129" s="72">
        <f>Source!U45</f>
        <v>43.74</v>
      </c>
      <c r="J129" s="71"/>
      <c r="K129" s="73"/>
    </row>
    <row r="130" spans="1:210" x14ac:dyDescent="0.2">
      <c r="A130" s="66"/>
      <c r="B130" s="65"/>
      <c r="C130" s="65"/>
      <c r="D130" s="65"/>
      <c r="E130" s="65"/>
      <c r="F130" s="65"/>
      <c r="G130" s="65"/>
      <c r="H130" s="130">
        <f>R130</f>
        <v>1027.67</v>
      </c>
      <c r="I130" s="131"/>
      <c r="J130" s="130">
        <f>S130</f>
        <v>17154.98</v>
      </c>
      <c r="K130" s="132"/>
      <c r="R130" s="166">
        <f>SUM(T125:T129)</f>
        <v>1027.67</v>
      </c>
      <c r="S130" s="166">
        <f>SUM(U125:U129)</f>
        <v>17154.98</v>
      </c>
      <c r="HA130" s="166">
        <f>R130</f>
        <v>1027.67</v>
      </c>
    </row>
    <row r="131" spans="1:210" x14ac:dyDescent="0.2">
      <c r="A131" s="74">
        <v>12</v>
      </c>
      <c r="B131" s="80" t="s">
        <v>60</v>
      </c>
      <c r="C131" s="75" t="s">
        <v>61</v>
      </c>
      <c r="D131" s="76" t="s">
        <v>63</v>
      </c>
      <c r="E131" s="77">
        <v>5</v>
      </c>
      <c r="F131" s="78">
        <v>8884</v>
      </c>
      <c r="G131" s="177"/>
      <c r="H131" s="78">
        <f>Source!AC47</f>
        <v>8884</v>
      </c>
      <c r="I131" s="78">
        <f>T131</f>
        <v>44420</v>
      </c>
      <c r="J131" s="177">
        <v>7.5</v>
      </c>
      <c r="K131" s="79">
        <f>U131</f>
        <v>333150</v>
      </c>
      <c r="T131" s="166">
        <f>ROUND(Source!AC47*Source!AW47*Source!I47,2)</f>
        <v>44420</v>
      </c>
      <c r="U131" s="166">
        <f>Source!P47</f>
        <v>333150</v>
      </c>
      <c r="GJ131" s="166">
        <f>T131</f>
        <v>44420</v>
      </c>
      <c r="GN131" s="166">
        <f>T131</f>
        <v>44420</v>
      </c>
      <c r="GP131" s="166">
        <f>T131</f>
        <v>44420</v>
      </c>
      <c r="GQ131" s="166">
        <f>T131</f>
        <v>44420</v>
      </c>
      <c r="GS131" s="166">
        <f>T131</f>
        <v>44420</v>
      </c>
      <c r="GW131" s="166">
        <f>ROUND(Source!AG47*Source!I47,2)</f>
        <v>0</v>
      </c>
      <c r="GX131" s="166">
        <f>ROUND(Source!AJ47*Source!I47,2)</f>
        <v>0</v>
      </c>
      <c r="HB131" s="166">
        <f>T131</f>
        <v>44420</v>
      </c>
    </row>
    <row r="132" spans="1:210" ht="13.5" thickBot="1" x14ac:dyDescent="0.25">
      <c r="A132" s="178"/>
      <c r="B132" s="179" t="s">
        <v>356</v>
      </c>
      <c r="C132" s="179" t="s">
        <v>357</v>
      </c>
      <c r="D132" s="180"/>
      <c r="E132" s="180"/>
      <c r="F132" s="180"/>
      <c r="G132" s="180"/>
      <c r="H132" s="180"/>
      <c r="I132" s="180"/>
      <c r="J132" s="180"/>
      <c r="K132" s="181"/>
    </row>
    <row r="133" spans="1:210" x14ac:dyDescent="0.2">
      <c r="A133" s="66"/>
      <c r="B133" s="65"/>
      <c r="C133" s="65"/>
      <c r="D133" s="65"/>
      <c r="E133" s="65"/>
      <c r="F133" s="65"/>
      <c r="G133" s="65"/>
      <c r="H133" s="130">
        <f>R133</f>
        <v>44420</v>
      </c>
      <c r="I133" s="131"/>
      <c r="J133" s="130">
        <f>S133</f>
        <v>333150</v>
      </c>
      <c r="K133" s="132"/>
      <c r="R133" s="166">
        <f>SUM(T131:T132)</f>
        <v>44420</v>
      </c>
      <c r="S133" s="166">
        <f>SUM(U131:U132)</f>
        <v>333150</v>
      </c>
      <c r="HA133" s="166">
        <f>R133</f>
        <v>44420</v>
      </c>
    </row>
    <row r="134" spans="1:210" x14ac:dyDescent="0.2">
      <c r="A134" s="74">
        <v>13</v>
      </c>
      <c r="B134" s="80" t="s">
        <v>60</v>
      </c>
      <c r="C134" s="75" t="s">
        <v>69</v>
      </c>
      <c r="D134" s="76" t="s">
        <v>62</v>
      </c>
      <c r="E134" s="77">
        <v>1</v>
      </c>
      <c r="F134" s="78">
        <v>5876.67</v>
      </c>
      <c r="G134" s="177"/>
      <c r="H134" s="78">
        <f>Source!AC49</f>
        <v>5876.67</v>
      </c>
      <c r="I134" s="78">
        <f>T134</f>
        <v>5876.67</v>
      </c>
      <c r="J134" s="177">
        <v>7.5</v>
      </c>
      <c r="K134" s="79">
        <f>U134</f>
        <v>44075.03</v>
      </c>
      <c r="T134" s="166">
        <f>ROUND(Source!AC49*Source!AW49*Source!I49,2)</f>
        <v>5876.67</v>
      </c>
      <c r="U134" s="166">
        <f>Source!P49</f>
        <v>44075.03</v>
      </c>
      <c r="GJ134" s="166">
        <f>T134</f>
        <v>5876.67</v>
      </c>
      <c r="GN134" s="166">
        <f>T134</f>
        <v>5876.67</v>
      </c>
      <c r="GP134" s="166">
        <f>T134</f>
        <v>5876.67</v>
      </c>
      <c r="GQ134" s="166">
        <f>T134</f>
        <v>5876.67</v>
      </c>
      <c r="GS134" s="166">
        <f>T134</f>
        <v>5876.67</v>
      </c>
      <c r="GW134" s="166">
        <f>ROUND(Source!AG49*Source!I49,2)</f>
        <v>0</v>
      </c>
      <c r="GX134" s="166">
        <f>ROUND(Source!AJ49*Source!I49,2)</f>
        <v>0</v>
      </c>
      <c r="HB134" s="166">
        <f>T134</f>
        <v>5876.67</v>
      </c>
    </row>
    <row r="135" spans="1:210" ht="13.5" thickBot="1" x14ac:dyDescent="0.25">
      <c r="A135" s="178"/>
      <c r="B135" s="179" t="s">
        <v>356</v>
      </c>
      <c r="C135" s="179" t="s">
        <v>358</v>
      </c>
      <c r="D135" s="180"/>
      <c r="E135" s="180"/>
      <c r="F135" s="180"/>
      <c r="G135" s="180"/>
      <c r="H135" s="180"/>
      <c r="I135" s="180"/>
      <c r="J135" s="180"/>
      <c r="K135" s="181"/>
    </row>
    <row r="136" spans="1:210" x14ac:dyDescent="0.2">
      <c r="A136" s="66"/>
      <c r="B136" s="65"/>
      <c r="C136" s="65"/>
      <c r="D136" s="65"/>
      <c r="E136" s="65"/>
      <c r="F136" s="65"/>
      <c r="G136" s="65"/>
      <c r="H136" s="130">
        <f>R136</f>
        <v>5876.67</v>
      </c>
      <c r="I136" s="131"/>
      <c r="J136" s="130">
        <f>S136</f>
        <v>44075.03</v>
      </c>
      <c r="K136" s="132"/>
      <c r="R136" s="166">
        <f>SUM(T134:T135)</f>
        <v>5876.67</v>
      </c>
      <c r="S136" s="166">
        <f>SUM(U134:U135)</f>
        <v>44075.03</v>
      </c>
      <c r="HA136" s="166">
        <f>R136</f>
        <v>5876.67</v>
      </c>
    </row>
    <row r="137" spans="1:210" x14ac:dyDescent="0.2">
      <c r="A137" s="74">
        <v>14</v>
      </c>
      <c r="B137" s="80" t="s">
        <v>60</v>
      </c>
      <c r="C137" s="75" t="s">
        <v>72</v>
      </c>
      <c r="D137" s="76" t="s">
        <v>73</v>
      </c>
      <c r="E137" s="77">
        <v>300</v>
      </c>
      <c r="F137" s="78">
        <v>7.89</v>
      </c>
      <c r="G137" s="177"/>
      <c r="H137" s="78">
        <f>Source!AC51</f>
        <v>7.89</v>
      </c>
      <c r="I137" s="78">
        <f>T137</f>
        <v>2367</v>
      </c>
      <c r="J137" s="177">
        <v>7.5</v>
      </c>
      <c r="K137" s="79">
        <f>U137</f>
        <v>17752.5</v>
      </c>
      <c r="T137" s="166">
        <f>ROUND(Source!AC51*Source!AW51*Source!I51,2)</f>
        <v>2367</v>
      </c>
      <c r="U137" s="166">
        <f>Source!P51</f>
        <v>17752.5</v>
      </c>
      <c r="GJ137" s="166">
        <f>T137</f>
        <v>2367</v>
      </c>
      <c r="GN137" s="166">
        <f>T137</f>
        <v>2367</v>
      </c>
      <c r="GP137" s="166">
        <f>T137</f>
        <v>2367</v>
      </c>
      <c r="GQ137" s="166">
        <f>T137</f>
        <v>2367</v>
      </c>
      <c r="GS137" s="166">
        <f>T137</f>
        <v>2367</v>
      </c>
      <c r="GW137" s="166">
        <f>ROUND(Source!AG51*Source!I51,2)</f>
        <v>0</v>
      </c>
      <c r="GX137" s="166">
        <f>ROUND(Source!AJ51*Source!I51,2)</f>
        <v>0</v>
      </c>
      <c r="HB137" s="166">
        <f>T137</f>
        <v>2367</v>
      </c>
    </row>
    <row r="138" spans="1:210" ht="13.5" thickBot="1" x14ac:dyDescent="0.25">
      <c r="A138" s="178"/>
      <c r="B138" s="179" t="s">
        <v>356</v>
      </c>
      <c r="C138" s="179" t="s">
        <v>359</v>
      </c>
      <c r="D138" s="180"/>
      <c r="E138" s="180"/>
      <c r="F138" s="180"/>
      <c r="G138" s="180"/>
      <c r="H138" s="180"/>
      <c r="I138" s="180"/>
      <c r="J138" s="180"/>
      <c r="K138" s="181"/>
    </row>
    <row r="139" spans="1:210" x14ac:dyDescent="0.2">
      <c r="A139" s="66"/>
      <c r="B139" s="65"/>
      <c r="C139" s="65"/>
      <c r="D139" s="65"/>
      <c r="E139" s="65"/>
      <c r="F139" s="65"/>
      <c r="G139" s="65"/>
      <c r="H139" s="130">
        <f>R139</f>
        <v>2367</v>
      </c>
      <c r="I139" s="131"/>
      <c r="J139" s="130">
        <f>S139</f>
        <v>17752.5</v>
      </c>
      <c r="K139" s="132"/>
      <c r="R139" s="166">
        <f>SUM(T137:T138)</f>
        <v>2367</v>
      </c>
      <c r="S139" s="166">
        <f>SUM(U137:U138)</f>
        <v>17752.5</v>
      </c>
      <c r="HA139" s="166">
        <f>R139</f>
        <v>2367</v>
      </c>
    </row>
    <row r="140" spans="1:210" x14ac:dyDescent="0.2">
      <c r="A140" s="74">
        <v>15</v>
      </c>
      <c r="B140" s="80" t="s">
        <v>60</v>
      </c>
      <c r="C140" s="75" t="s">
        <v>76</v>
      </c>
      <c r="D140" s="76" t="s">
        <v>73</v>
      </c>
      <c r="E140" s="77">
        <v>40</v>
      </c>
      <c r="F140" s="78">
        <v>5.84</v>
      </c>
      <c r="G140" s="177"/>
      <c r="H140" s="78">
        <f>Source!AC53</f>
        <v>5.84</v>
      </c>
      <c r="I140" s="78">
        <f>T140</f>
        <v>233.6</v>
      </c>
      <c r="J140" s="177">
        <v>7.5</v>
      </c>
      <c r="K140" s="79">
        <f>U140</f>
        <v>1752</v>
      </c>
      <c r="T140" s="166">
        <f>ROUND(Source!AC53*Source!AW53*Source!I53,2)</f>
        <v>233.6</v>
      </c>
      <c r="U140" s="166">
        <f>Source!P53</f>
        <v>1752</v>
      </c>
      <c r="GJ140" s="166">
        <f>T140</f>
        <v>233.6</v>
      </c>
      <c r="GN140" s="166">
        <f>T140</f>
        <v>233.6</v>
      </c>
      <c r="GP140" s="166">
        <f>T140</f>
        <v>233.6</v>
      </c>
      <c r="GQ140" s="166">
        <f>T140</f>
        <v>233.6</v>
      </c>
      <c r="GS140" s="166">
        <f>T140</f>
        <v>233.6</v>
      </c>
      <c r="GW140" s="166">
        <f>ROUND(Source!AG53*Source!I53,2)</f>
        <v>0</v>
      </c>
      <c r="GX140" s="166">
        <f>ROUND(Source!AJ53*Source!I53,2)</f>
        <v>0</v>
      </c>
      <c r="HB140" s="166">
        <f>T140</f>
        <v>233.6</v>
      </c>
    </row>
    <row r="141" spans="1:210" ht="13.5" thickBot="1" x14ac:dyDescent="0.25">
      <c r="A141" s="178"/>
      <c r="B141" s="179" t="s">
        <v>356</v>
      </c>
      <c r="C141" s="179" t="s">
        <v>360</v>
      </c>
      <c r="D141" s="180"/>
      <c r="E141" s="180"/>
      <c r="F141" s="180"/>
      <c r="G141" s="180"/>
      <c r="H141" s="180"/>
      <c r="I141" s="180"/>
      <c r="J141" s="180"/>
      <c r="K141" s="181"/>
    </row>
    <row r="142" spans="1:210" x14ac:dyDescent="0.2">
      <c r="A142" s="66"/>
      <c r="B142" s="65"/>
      <c r="C142" s="65"/>
      <c r="D142" s="65"/>
      <c r="E142" s="65"/>
      <c r="F142" s="65"/>
      <c r="G142" s="65"/>
      <c r="H142" s="130">
        <f>R142</f>
        <v>233.6</v>
      </c>
      <c r="I142" s="131"/>
      <c r="J142" s="130">
        <f>S142</f>
        <v>1752</v>
      </c>
      <c r="K142" s="132"/>
      <c r="R142" s="166">
        <f>SUM(T140:T141)</f>
        <v>233.6</v>
      </c>
      <c r="S142" s="166">
        <f>SUM(U140:U141)</f>
        <v>1752</v>
      </c>
      <c r="HA142" s="166">
        <f>R142</f>
        <v>233.6</v>
      </c>
    </row>
    <row r="143" spans="1:210" x14ac:dyDescent="0.2">
      <c r="A143" s="74">
        <v>16</v>
      </c>
      <c r="B143" s="80" t="s">
        <v>60</v>
      </c>
      <c r="C143" s="75" t="s">
        <v>79</v>
      </c>
      <c r="D143" s="76" t="s">
        <v>73</v>
      </c>
      <c r="E143" s="182">
        <v>33.765689999999999</v>
      </c>
      <c r="F143" s="78">
        <v>61.02</v>
      </c>
      <c r="G143" s="177"/>
      <c r="H143" s="78">
        <f>Source!AC55</f>
        <v>61.02</v>
      </c>
      <c r="I143" s="78">
        <f>T143</f>
        <v>2060.38</v>
      </c>
      <c r="J143" s="177">
        <v>7.5</v>
      </c>
      <c r="K143" s="79">
        <f>U143</f>
        <v>15452.87</v>
      </c>
      <c r="T143" s="166">
        <f>ROUND(Source!AC55*Source!AW55*Source!I55,2)</f>
        <v>2060.38</v>
      </c>
      <c r="U143" s="166">
        <f>Source!P55</f>
        <v>15452.87</v>
      </c>
      <c r="GJ143" s="166">
        <f>T143</f>
        <v>2060.38</v>
      </c>
      <c r="GN143" s="166">
        <f>T143</f>
        <v>2060.38</v>
      </c>
      <c r="GP143" s="166">
        <f>T143</f>
        <v>2060.38</v>
      </c>
      <c r="GQ143" s="166">
        <f>T143</f>
        <v>2060.38</v>
      </c>
      <c r="GS143" s="166">
        <f>T143</f>
        <v>2060.38</v>
      </c>
      <c r="GW143" s="166">
        <f>ROUND(Source!AG55*Source!I55,2)</f>
        <v>0</v>
      </c>
      <c r="GX143" s="166">
        <f>ROUND(Source!AJ55*Source!I55,2)</f>
        <v>0</v>
      </c>
      <c r="HB143" s="166">
        <f>T143</f>
        <v>2060.38</v>
      </c>
    </row>
    <row r="144" spans="1:210" ht="13.5" thickBot="1" x14ac:dyDescent="0.25">
      <c r="A144" s="178"/>
      <c r="B144" s="179" t="s">
        <v>356</v>
      </c>
      <c r="C144" s="179" t="s">
        <v>361</v>
      </c>
      <c r="D144" s="180"/>
      <c r="E144" s="180"/>
      <c r="F144" s="180"/>
      <c r="G144" s="180"/>
      <c r="H144" s="180"/>
      <c r="I144" s="180"/>
      <c r="J144" s="180"/>
      <c r="K144" s="181"/>
    </row>
    <row r="145" spans="1:210" x14ac:dyDescent="0.2">
      <c r="A145" s="66"/>
      <c r="B145" s="65"/>
      <c r="C145" s="65"/>
      <c r="D145" s="65"/>
      <c r="E145" s="65"/>
      <c r="F145" s="65"/>
      <c r="G145" s="65"/>
      <c r="H145" s="130">
        <f>R145</f>
        <v>2060.38</v>
      </c>
      <c r="I145" s="131"/>
      <c r="J145" s="130">
        <f>S145</f>
        <v>15452.87</v>
      </c>
      <c r="K145" s="132"/>
      <c r="R145" s="166">
        <f>SUM(T143:T144)</f>
        <v>2060.38</v>
      </c>
      <c r="S145" s="166">
        <f>SUM(U143:U144)</f>
        <v>15452.87</v>
      </c>
      <c r="HA145" s="166">
        <f>R145</f>
        <v>2060.38</v>
      </c>
    </row>
    <row r="146" spans="1:210" x14ac:dyDescent="0.2">
      <c r="A146" s="74">
        <v>17</v>
      </c>
      <c r="B146" s="80" t="s">
        <v>60</v>
      </c>
      <c r="C146" s="75" t="s">
        <v>82</v>
      </c>
      <c r="D146" s="76" t="s">
        <v>63</v>
      </c>
      <c r="E146" s="77">
        <v>6</v>
      </c>
      <c r="F146" s="78">
        <v>3400</v>
      </c>
      <c r="G146" s="177"/>
      <c r="H146" s="78">
        <f>Source!AC57</f>
        <v>3400</v>
      </c>
      <c r="I146" s="78">
        <f>T146</f>
        <v>20400</v>
      </c>
      <c r="J146" s="177">
        <v>7.5</v>
      </c>
      <c r="K146" s="79">
        <f>U146</f>
        <v>153000</v>
      </c>
      <c r="T146" s="166">
        <f>ROUND(Source!AC57*Source!AW57*Source!I57,2)</f>
        <v>20400</v>
      </c>
      <c r="U146" s="166">
        <f>Source!P57</f>
        <v>153000</v>
      </c>
      <c r="GJ146" s="166">
        <f>T146</f>
        <v>20400</v>
      </c>
      <c r="GN146" s="166">
        <f>T146</f>
        <v>20400</v>
      </c>
      <c r="GP146" s="166">
        <f>T146</f>
        <v>20400</v>
      </c>
      <c r="GQ146" s="166">
        <f>T146</f>
        <v>20400</v>
      </c>
      <c r="GS146" s="166">
        <f>T146</f>
        <v>20400</v>
      </c>
      <c r="GW146" s="166">
        <f>ROUND(Source!AG57*Source!I57,2)</f>
        <v>0</v>
      </c>
      <c r="GX146" s="166">
        <f>ROUND(Source!AJ57*Source!I57,2)</f>
        <v>0</v>
      </c>
      <c r="HB146" s="166">
        <f>T146</f>
        <v>20400</v>
      </c>
    </row>
    <row r="147" spans="1:210" ht="13.5" thickBot="1" x14ac:dyDescent="0.25">
      <c r="A147" s="178"/>
      <c r="B147" s="179" t="s">
        <v>356</v>
      </c>
      <c r="C147" s="179" t="s">
        <v>362</v>
      </c>
      <c r="D147" s="180"/>
      <c r="E147" s="180"/>
      <c r="F147" s="180"/>
      <c r="G147" s="180"/>
      <c r="H147" s="180"/>
      <c r="I147" s="180"/>
      <c r="J147" s="180"/>
      <c r="K147" s="181"/>
    </row>
    <row r="148" spans="1:210" ht="13.5" thickBot="1" x14ac:dyDescent="0.25">
      <c r="A148" s="66"/>
      <c r="B148" s="65"/>
      <c r="C148" s="65"/>
      <c r="D148" s="65"/>
      <c r="E148" s="65"/>
      <c r="F148" s="65"/>
      <c r="G148" s="65"/>
      <c r="H148" s="130">
        <f>R148</f>
        <v>20400</v>
      </c>
      <c r="I148" s="131"/>
      <c r="J148" s="130">
        <f>S148</f>
        <v>153000</v>
      </c>
      <c r="K148" s="132"/>
      <c r="R148" s="166">
        <f>SUM(T146:T147)</f>
        <v>20400</v>
      </c>
      <c r="S148" s="166">
        <f>SUM(U146:U147)</f>
        <v>153000</v>
      </c>
      <c r="HA148" s="166">
        <f>R148</f>
        <v>20400</v>
      </c>
    </row>
    <row r="149" spans="1:210" x14ac:dyDescent="0.2">
      <c r="A149" s="183"/>
      <c r="B149" s="183"/>
      <c r="C149" s="81" t="s">
        <v>363</v>
      </c>
      <c r="D149" s="81"/>
      <c r="E149" s="81"/>
      <c r="F149" s="81"/>
      <c r="G149" s="81"/>
      <c r="H149" s="133">
        <f>FM149</f>
        <v>87319.5</v>
      </c>
      <c r="I149" s="133"/>
      <c r="J149" s="133">
        <f>DP149</f>
        <v>756621.41</v>
      </c>
      <c r="K149" s="133"/>
      <c r="P149" s="166">
        <f>SUM(R47:R148)</f>
        <v>87319.5</v>
      </c>
      <c r="Q149" s="166">
        <f>SUM(S47:S148)</f>
        <v>756621.41</v>
      </c>
      <c r="CW149" s="166">
        <f>Source!DM59</f>
        <v>414.16754000000003</v>
      </c>
      <c r="CX149" s="166">
        <f>Source!DN59</f>
        <v>22.546726800000002</v>
      </c>
      <c r="CY149" s="166">
        <f>Source!DG59</f>
        <v>659719.77</v>
      </c>
      <c r="CZ149" s="166">
        <f>Source!DK59</f>
        <v>77940.97</v>
      </c>
      <c r="DA149" s="166">
        <f>Source!DI59</f>
        <v>16594.939999999999</v>
      </c>
      <c r="DB149" s="166">
        <f>Source!DJ59</f>
        <v>3933.56</v>
      </c>
      <c r="DC149" s="166">
        <f>Source!DH59</f>
        <v>565183.86</v>
      </c>
      <c r="DD149" s="166">
        <f>Source!EG59</f>
        <v>0</v>
      </c>
      <c r="DE149" s="166">
        <f>Source!EN59</f>
        <v>565183.86</v>
      </c>
      <c r="DF149" s="166">
        <f>Source!EO59</f>
        <v>565183.86</v>
      </c>
      <c r="DG149" s="166">
        <f>Source!EP59</f>
        <v>0</v>
      </c>
      <c r="DH149" s="166">
        <f>Source!EQ59</f>
        <v>565183.86</v>
      </c>
      <c r="DI149" s="166">
        <f>Source!EH59</f>
        <v>0</v>
      </c>
      <c r="DJ149" s="166">
        <f>Source!EI59</f>
        <v>0</v>
      </c>
      <c r="DK149" s="166">
        <f>Source!ER59</f>
        <v>0</v>
      </c>
      <c r="DL149" s="166">
        <f>Source!DL59</f>
        <v>0</v>
      </c>
      <c r="DM149" s="166">
        <f>Source!DO59</f>
        <v>0</v>
      </c>
      <c r="DN149" s="166">
        <f>Source!DP59</f>
        <v>59540.58</v>
      </c>
      <c r="DO149" s="166">
        <f>Source!DQ59</f>
        <v>37361.06</v>
      </c>
      <c r="DP149" s="166">
        <f>Source!EJ59</f>
        <v>756621.41</v>
      </c>
      <c r="DQ149" s="166">
        <f>Source!EK59</f>
        <v>565182.4</v>
      </c>
      <c r="DR149" s="166">
        <f>Source!EL59</f>
        <v>142691.20000000001</v>
      </c>
      <c r="DS149" s="166">
        <f>Source!EH59</f>
        <v>0</v>
      </c>
      <c r="DT149" s="166">
        <f>Source!EM59</f>
        <v>48747.81</v>
      </c>
      <c r="DU149" s="166">
        <f>Source!EK59+Source!EL59</f>
        <v>707873.60000000009</v>
      </c>
      <c r="DW149" s="166">
        <f>Source!ES59</f>
        <v>0</v>
      </c>
      <c r="DX149" s="166">
        <f>Source!ET59</f>
        <v>0</v>
      </c>
      <c r="DY149" s="166">
        <f>Source!EU59</f>
        <v>0</v>
      </c>
      <c r="ET149" s="166">
        <f>Source!DM59</f>
        <v>414.16754000000003</v>
      </c>
      <c r="EU149" s="166">
        <f>Source!DN59</f>
        <v>22.546726800000002</v>
      </c>
      <c r="EV149" s="166">
        <f t="shared" ref="EV149:FQ149" si="0">SUM(GJ47:GJ148)</f>
        <v>80944.53</v>
      </c>
      <c r="EW149" s="166">
        <f t="shared" si="0"/>
        <v>4259.07</v>
      </c>
      <c r="EX149" s="166">
        <f t="shared" si="0"/>
        <v>1327.6100000000001</v>
      </c>
      <c r="EY149" s="166">
        <f t="shared" si="0"/>
        <v>214.95000000000002</v>
      </c>
      <c r="EZ149" s="166">
        <f t="shared" si="0"/>
        <v>75357.849999999991</v>
      </c>
      <c r="FA149" s="166">
        <f t="shared" si="0"/>
        <v>0</v>
      </c>
      <c r="FB149" s="166">
        <f t="shared" si="0"/>
        <v>75357.849999999991</v>
      </c>
      <c r="FC149" s="166">
        <f t="shared" si="0"/>
        <v>75357.849999999991</v>
      </c>
      <c r="FD149" s="166">
        <f t="shared" si="0"/>
        <v>0</v>
      </c>
      <c r="FE149" s="166">
        <f t="shared" si="0"/>
        <v>75357.849999999991</v>
      </c>
      <c r="FF149" s="166">
        <f t="shared" si="0"/>
        <v>0</v>
      </c>
      <c r="FG149" s="166">
        <f t="shared" si="0"/>
        <v>0</v>
      </c>
      <c r="FH149" s="166">
        <f t="shared" si="0"/>
        <v>0</v>
      </c>
      <c r="FI149" s="166">
        <f t="shared" si="0"/>
        <v>0</v>
      </c>
      <c r="FJ149" s="166">
        <f t="shared" si="0"/>
        <v>0</v>
      </c>
      <c r="FK149" s="166">
        <f t="shared" si="0"/>
        <v>3822.9799999999996</v>
      </c>
      <c r="FL149" s="166">
        <f t="shared" si="0"/>
        <v>2551.9900000000002</v>
      </c>
      <c r="FM149" s="166">
        <f t="shared" si="0"/>
        <v>87319.5</v>
      </c>
      <c r="FN149" s="166">
        <f t="shared" si="0"/>
        <v>75357.649999999994</v>
      </c>
      <c r="FO149" s="166">
        <f t="shared" si="0"/>
        <v>9041.6199999999972</v>
      </c>
      <c r="FP149" s="166">
        <f t="shared" si="0"/>
        <v>0</v>
      </c>
      <c r="FQ149" s="166">
        <f t="shared" si="0"/>
        <v>2920.23</v>
      </c>
      <c r="FR149" s="166">
        <f>FN149+FO149</f>
        <v>84399.26999999999</v>
      </c>
      <c r="FS149" s="166">
        <f>SUM(HG47:HG148)</f>
        <v>0</v>
      </c>
      <c r="FT149" s="166">
        <f>SUM(HH47:HH148)</f>
        <v>0</v>
      </c>
      <c r="FU149" s="166">
        <f>SUM(HI47:HI148)</f>
        <v>0</v>
      </c>
      <c r="FV149" s="166">
        <f>SUM(HJ47:HJ148)</f>
        <v>0</v>
      </c>
    </row>
    <row r="150" spans="1:210" x14ac:dyDescent="0.2">
      <c r="H150" s="184"/>
      <c r="I150" s="184"/>
      <c r="J150" s="184"/>
      <c r="K150" s="184"/>
    </row>
    <row r="151" spans="1:210" x14ac:dyDescent="0.2">
      <c r="C151" s="23"/>
      <c r="D151" s="23"/>
      <c r="E151" s="23"/>
      <c r="F151" s="23"/>
      <c r="G151" s="23"/>
      <c r="H151" s="129"/>
      <c r="I151" s="129"/>
      <c r="J151" s="129"/>
      <c r="K151" s="184"/>
    </row>
    <row r="152" spans="1:210" x14ac:dyDescent="0.2">
      <c r="C152" s="23" t="s">
        <v>367</v>
      </c>
      <c r="D152" s="23"/>
      <c r="E152" s="23"/>
      <c r="F152" s="23"/>
      <c r="G152" s="23"/>
      <c r="H152" s="128">
        <f>FK149</f>
        <v>3822.9799999999996</v>
      </c>
      <c r="I152" s="128"/>
      <c r="J152" s="128">
        <f>DN149</f>
        <v>59540.58</v>
      </c>
      <c r="K152" s="185"/>
    </row>
    <row r="153" spans="1:210" x14ac:dyDescent="0.2">
      <c r="C153" s="23" t="s">
        <v>368</v>
      </c>
      <c r="D153" s="23"/>
      <c r="E153" s="23"/>
      <c r="F153" s="23"/>
      <c r="G153" s="23"/>
      <c r="H153" s="128">
        <f>FL149</f>
        <v>2551.9900000000002</v>
      </c>
      <c r="I153" s="128"/>
      <c r="J153" s="128">
        <f>DO149</f>
        <v>37361.06</v>
      </c>
      <c r="K153" s="185"/>
    </row>
    <row r="154" spans="1:210" x14ac:dyDescent="0.2">
      <c r="C154" s="23" t="s">
        <v>369</v>
      </c>
      <c r="D154" s="23"/>
      <c r="E154" s="23"/>
      <c r="F154" s="23"/>
      <c r="G154" s="23"/>
      <c r="H154" s="128">
        <f>FM149</f>
        <v>87319.5</v>
      </c>
      <c r="I154" s="128"/>
      <c r="J154" s="128">
        <f>DP149</f>
        <v>756621.41</v>
      </c>
      <c r="K154" s="185"/>
    </row>
    <row r="155" spans="1:210" x14ac:dyDescent="0.2">
      <c r="C155" s="23" t="s">
        <v>370</v>
      </c>
      <c r="D155" s="23"/>
      <c r="E155" s="23"/>
      <c r="F155" s="23"/>
      <c r="G155" s="23"/>
      <c r="H155" s="129"/>
      <c r="I155" s="129"/>
      <c r="J155" s="129"/>
      <c r="K155" s="184"/>
    </row>
    <row r="156" spans="1:210" x14ac:dyDescent="0.2">
      <c r="C156" s="23" t="s">
        <v>371</v>
      </c>
      <c r="D156" s="23"/>
      <c r="E156" s="23"/>
      <c r="F156" s="23"/>
      <c r="G156" s="23"/>
      <c r="H156" s="128">
        <f>FN149</f>
        <v>75357.649999999994</v>
      </c>
      <c r="I156" s="128"/>
      <c r="J156" s="128">
        <f>DQ149</f>
        <v>565182.4</v>
      </c>
      <c r="K156" s="185"/>
    </row>
    <row r="157" spans="1:210" x14ac:dyDescent="0.2">
      <c r="C157" s="23" t="s">
        <v>372</v>
      </c>
      <c r="D157" s="23"/>
      <c r="E157" s="23"/>
      <c r="F157" s="23"/>
      <c r="G157" s="23"/>
      <c r="H157" s="128">
        <f>FO149</f>
        <v>9041.6199999999972</v>
      </c>
      <c r="I157" s="128"/>
      <c r="J157" s="128">
        <f>DR149</f>
        <v>142691.20000000001</v>
      </c>
      <c r="K157" s="185"/>
    </row>
    <row r="158" spans="1:210" hidden="1" x14ac:dyDescent="0.2">
      <c r="C158" s="23" t="s">
        <v>373</v>
      </c>
      <c r="D158" s="23"/>
      <c r="E158" s="23"/>
      <c r="F158" s="23"/>
      <c r="G158" s="23"/>
      <c r="H158" s="128">
        <f>FP149</f>
        <v>0</v>
      </c>
      <c r="I158" s="128"/>
      <c r="J158" s="128">
        <f>DS149</f>
        <v>0</v>
      </c>
      <c r="K158" s="185"/>
    </row>
    <row r="159" spans="1:210" x14ac:dyDescent="0.2">
      <c r="C159" s="23" t="s">
        <v>374</v>
      </c>
      <c r="D159" s="23"/>
      <c r="E159" s="23"/>
      <c r="F159" s="23"/>
      <c r="G159" s="23"/>
      <c r="H159" s="128">
        <f>FQ149</f>
        <v>2920.23</v>
      </c>
      <c r="I159" s="128"/>
      <c r="J159" s="128">
        <f>DT149</f>
        <v>48747.81</v>
      </c>
      <c r="K159" s="185"/>
    </row>
    <row r="160" spans="1:210" x14ac:dyDescent="0.2">
      <c r="C160" s="23"/>
      <c r="D160" s="23"/>
      <c r="E160" s="23"/>
      <c r="F160" s="23"/>
      <c r="G160" s="23"/>
      <c r="H160" s="129"/>
      <c r="I160" s="129"/>
      <c r="J160" s="129"/>
      <c r="K160" s="184"/>
    </row>
    <row r="161" spans="1:78" x14ac:dyDescent="0.2">
      <c r="C161" s="23" t="s">
        <v>375</v>
      </c>
      <c r="D161" s="23"/>
      <c r="E161" s="23"/>
      <c r="F161" s="23"/>
      <c r="G161" s="23"/>
      <c r="H161" s="128">
        <f>H154</f>
        <v>87319.5</v>
      </c>
      <c r="I161" s="128"/>
      <c r="J161" s="128">
        <f>J154</f>
        <v>756621.41</v>
      </c>
      <c r="K161" s="185"/>
    </row>
    <row r="162" spans="1:78" hidden="1" x14ac:dyDescent="0.2">
      <c r="C162" s="23" t="s">
        <v>376</v>
      </c>
      <c r="D162" s="23"/>
      <c r="E162" s="82">
        <v>20</v>
      </c>
      <c r="F162" s="83" t="s">
        <v>347</v>
      </c>
      <c r="G162" s="23"/>
      <c r="H162" s="23"/>
      <c r="I162" s="23"/>
      <c r="J162" s="128">
        <f>ROUND(J161*E162/100,2)</f>
        <v>151324.28</v>
      </c>
      <c r="K162" s="186"/>
    </row>
    <row r="163" spans="1:78" hidden="1" x14ac:dyDescent="0.2">
      <c r="C163" s="23" t="s">
        <v>377</v>
      </c>
      <c r="D163" s="23"/>
      <c r="E163" s="23"/>
      <c r="F163" s="23"/>
      <c r="G163" s="23"/>
      <c r="H163" s="23"/>
      <c r="I163" s="23"/>
      <c r="J163" s="128">
        <f>J162+J161</f>
        <v>907945.69000000006</v>
      </c>
      <c r="K163" s="185"/>
    </row>
    <row r="164" spans="1:78" x14ac:dyDescent="0.2">
      <c r="C164" s="23"/>
      <c r="D164" s="23"/>
      <c r="E164" s="23"/>
      <c r="F164" s="23"/>
      <c r="G164" s="23"/>
      <c r="H164" s="23"/>
      <c r="I164" s="23"/>
      <c r="J164" s="129"/>
      <c r="K164" s="184"/>
    </row>
    <row r="165" spans="1:78" hidden="1" outlineLevel="1" x14ac:dyDescent="0.2">
      <c r="C165" s="23"/>
      <c r="D165" s="23"/>
      <c r="E165" s="23"/>
      <c r="F165" s="23"/>
      <c r="G165" s="23"/>
      <c r="H165" s="23"/>
      <c r="I165" s="23"/>
      <c r="J165" s="23"/>
    </row>
    <row r="166" spans="1:78" hidden="1" outlineLevel="1" x14ac:dyDescent="0.2"/>
    <row r="167" spans="1:78" hidden="1" outlineLevel="1" x14ac:dyDescent="0.2">
      <c r="A167" s="84" t="s">
        <v>378</v>
      </c>
      <c r="B167" s="84"/>
      <c r="C167" s="114"/>
      <c r="D167" s="114"/>
      <c r="E167" s="114"/>
      <c r="F167" s="114"/>
      <c r="G167" s="85"/>
      <c r="H167" s="85"/>
      <c r="I167" s="114"/>
      <c r="J167" s="114"/>
      <c r="BY167" s="86">
        <f>C167</f>
        <v>0</v>
      </c>
      <c r="BZ167" s="86">
        <f>I167</f>
        <v>0</v>
      </c>
    </row>
    <row r="168" spans="1:78" s="88" customFormat="1" ht="11.25" hidden="1" outlineLevel="1" x14ac:dyDescent="0.2">
      <c r="A168" s="87"/>
      <c r="B168" s="87"/>
      <c r="C168" s="127" t="s">
        <v>379</v>
      </c>
      <c r="D168" s="127"/>
      <c r="E168" s="127"/>
      <c r="F168" s="127"/>
      <c r="G168" s="127"/>
      <c r="H168" s="127"/>
      <c r="I168" s="127" t="s">
        <v>380</v>
      </c>
      <c r="J168" s="127"/>
    </row>
    <row r="169" spans="1:78" hidden="1" outlineLevel="1" x14ac:dyDescent="0.2">
      <c r="A169" s="187"/>
      <c r="B169" s="187"/>
      <c r="C169" s="187"/>
      <c r="D169" s="187"/>
      <c r="E169" s="187"/>
      <c r="F169" s="187"/>
      <c r="G169" s="188" t="s">
        <v>381</v>
      </c>
      <c r="H169" s="187"/>
      <c r="I169" s="187"/>
      <c r="J169" s="187"/>
    </row>
    <row r="170" spans="1:78" hidden="1" outlineLevel="1" x14ac:dyDescent="0.2">
      <c r="A170" s="84" t="s">
        <v>382</v>
      </c>
      <c r="B170" s="84"/>
      <c r="C170" s="114"/>
      <c r="D170" s="114"/>
      <c r="E170" s="114"/>
      <c r="F170" s="114"/>
      <c r="G170" s="85"/>
      <c r="H170" s="85"/>
      <c r="I170" s="114"/>
      <c r="J170" s="114"/>
      <c r="BY170" s="86">
        <f>C170</f>
        <v>0</v>
      </c>
      <c r="BZ170" s="86">
        <f>I170</f>
        <v>0</v>
      </c>
    </row>
    <row r="171" spans="1:78" s="88" customFormat="1" ht="11.25" hidden="1" outlineLevel="1" x14ac:dyDescent="0.2">
      <c r="A171" s="87"/>
      <c r="B171" s="87"/>
      <c r="C171" s="127" t="s">
        <v>379</v>
      </c>
      <c r="D171" s="127"/>
      <c r="E171" s="127"/>
      <c r="F171" s="127"/>
      <c r="G171" s="127"/>
      <c r="H171" s="127"/>
      <c r="I171" s="127" t="s">
        <v>380</v>
      </c>
      <c r="J171" s="127"/>
    </row>
    <row r="172" spans="1:78" hidden="1" outlineLevel="1" x14ac:dyDescent="0.2">
      <c r="A172" s="187"/>
      <c r="B172" s="187"/>
      <c r="C172" s="187"/>
      <c r="D172" s="187"/>
      <c r="E172" s="187"/>
      <c r="F172" s="187"/>
      <c r="G172" s="188" t="s">
        <v>381</v>
      </c>
      <c r="H172" s="187"/>
      <c r="I172" s="187"/>
      <c r="J172" s="187"/>
    </row>
    <row r="173" spans="1:78" collapsed="1" x14ac:dyDescent="0.2"/>
    <row r="174" spans="1:78" outlineLevel="1" x14ac:dyDescent="0.2"/>
    <row r="175" spans="1:78" outlineLevel="1" x14ac:dyDescent="0.2"/>
    <row r="176" spans="1:78" outlineLevel="1" x14ac:dyDescent="0.2">
      <c r="A176" s="84" t="s">
        <v>383</v>
      </c>
      <c r="B176" s="84"/>
      <c r="C176" s="114"/>
      <c r="D176" s="114"/>
      <c r="E176" s="114"/>
      <c r="F176" s="114"/>
      <c r="G176" s="85"/>
      <c r="H176" s="85"/>
      <c r="I176" s="114"/>
      <c r="J176" s="114"/>
      <c r="BY176" s="86">
        <f>C176</f>
        <v>0</v>
      </c>
      <c r="BZ176" s="86">
        <f>I176</f>
        <v>0</v>
      </c>
    </row>
    <row r="177" spans="1:78" s="88" customFormat="1" ht="11.25" outlineLevel="1" x14ac:dyDescent="0.2">
      <c r="A177" s="87"/>
      <c r="B177" s="87"/>
      <c r="C177" s="127" t="s">
        <v>379</v>
      </c>
      <c r="D177" s="127"/>
      <c r="E177" s="127"/>
      <c r="F177" s="127"/>
      <c r="G177" s="127"/>
      <c r="H177" s="127"/>
      <c r="I177" s="127" t="s">
        <v>380</v>
      </c>
      <c r="J177" s="127"/>
    </row>
    <row r="178" spans="1:78" outlineLevel="1" x14ac:dyDescent="0.2">
      <c r="A178" s="187"/>
      <c r="B178" s="187"/>
      <c r="C178" s="187"/>
      <c r="D178" s="187"/>
      <c r="E178" s="187"/>
      <c r="F178" s="187"/>
      <c r="G178" s="188" t="s">
        <v>381</v>
      </c>
      <c r="H178" s="187"/>
      <c r="I178" s="187"/>
      <c r="J178" s="187"/>
    </row>
    <row r="179" spans="1:78" outlineLevel="1" x14ac:dyDescent="0.2">
      <c r="A179" s="84" t="s">
        <v>384</v>
      </c>
      <c r="B179" s="84"/>
      <c r="C179" s="114"/>
      <c r="D179" s="114"/>
      <c r="E179" s="114"/>
      <c r="F179" s="114"/>
      <c r="G179" s="85"/>
      <c r="H179" s="85"/>
      <c r="I179" s="114"/>
      <c r="J179" s="114"/>
      <c r="BY179" s="86">
        <f>C179</f>
        <v>0</v>
      </c>
      <c r="BZ179" s="86">
        <f>I179</f>
        <v>0</v>
      </c>
    </row>
    <row r="180" spans="1:78" s="88" customFormat="1" ht="11.25" outlineLevel="1" x14ac:dyDescent="0.2">
      <c r="A180" s="87"/>
      <c r="B180" s="87"/>
      <c r="C180" s="127" t="s">
        <v>379</v>
      </c>
      <c r="D180" s="127"/>
      <c r="E180" s="127"/>
      <c r="F180" s="127"/>
      <c r="G180" s="127"/>
      <c r="H180" s="127"/>
      <c r="I180" s="127" t="s">
        <v>380</v>
      </c>
      <c r="J180" s="127"/>
    </row>
    <row r="181" spans="1:78" outlineLevel="1" x14ac:dyDescent="0.2">
      <c r="A181" s="187"/>
      <c r="B181" s="187"/>
      <c r="C181" s="187"/>
      <c r="D181" s="187"/>
      <c r="E181" s="187"/>
      <c r="F181" s="187"/>
      <c r="G181" s="188" t="s">
        <v>381</v>
      </c>
      <c r="H181" s="187"/>
      <c r="I181" s="187"/>
      <c r="J181" s="187"/>
    </row>
  </sheetData>
  <mergeCells count="12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H54:I54"/>
    <mergeCell ref="J54:K54"/>
    <mergeCell ref="H62:I62"/>
    <mergeCell ref="J62:K62"/>
    <mergeCell ref="H70:I70"/>
    <mergeCell ref="J70:K70"/>
    <mergeCell ref="F42:F45"/>
    <mergeCell ref="G42:G45"/>
    <mergeCell ref="H42:H45"/>
    <mergeCell ref="I42:I45"/>
    <mergeCell ref="J42:J45"/>
    <mergeCell ref="K42:K45"/>
    <mergeCell ref="H103:I103"/>
    <mergeCell ref="J103:K103"/>
    <mergeCell ref="H112:I112"/>
    <mergeCell ref="J112:K112"/>
    <mergeCell ref="H118:I118"/>
    <mergeCell ref="J118:K118"/>
    <mergeCell ref="H78:I78"/>
    <mergeCell ref="J78:K78"/>
    <mergeCell ref="H86:I86"/>
    <mergeCell ref="J86:K86"/>
    <mergeCell ref="H94:I94"/>
    <mergeCell ref="J94:K94"/>
    <mergeCell ref="H136:I136"/>
    <mergeCell ref="J136:K136"/>
    <mergeCell ref="H139:I139"/>
    <mergeCell ref="J139:K139"/>
    <mergeCell ref="H142:I142"/>
    <mergeCell ref="J142:K142"/>
    <mergeCell ref="H124:I124"/>
    <mergeCell ref="J124:K124"/>
    <mergeCell ref="H130:I130"/>
    <mergeCell ref="J130:K130"/>
    <mergeCell ref="H133:I133"/>
    <mergeCell ref="J133:K133"/>
    <mergeCell ref="H150:I150"/>
    <mergeCell ref="J150:K150"/>
    <mergeCell ref="H151:I151"/>
    <mergeCell ref="J151:K151"/>
    <mergeCell ref="H152:I152"/>
    <mergeCell ref="J152:K152"/>
    <mergeCell ref="H145:I145"/>
    <mergeCell ref="J145:K145"/>
    <mergeCell ref="H148:I148"/>
    <mergeCell ref="J148:K148"/>
    <mergeCell ref="H149:I149"/>
    <mergeCell ref="J149:K149"/>
    <mergeCell ref="H156:I156"/>
    <mergeCell ref="J156:K156"/>
    <mergeCell ref="H157:I157"/>
    <mergeCell ref="J157:K157"/>
    <mergeCell ref="H158:I158"/>
    <mergeCell ref="J158:K158"/>
    <mergeCell ref="H153:I153"/>
    <mergeCell ref="J153:K153"/>
    <mergeCell ref="H154:I154"/>
    <mergeCell ref="J154:K154"/>
    <mergeCell ref="H155:I155"/>
    <mergeCell ref="J155:K155"/>
    <mergeCell ref="J162:K162"/>
    <mergeCell ref="J163:K163"/>
    <mergeCell ref="J164:K164"/>
    <mergeCell ref="C167:F167"/>
    <mergeCell ref="I167:J167"/>
    <mergeCell ref="C168:H168"/>
    <mergeCell ref="I168:J168"/>
    <mergeCell ref="H159:I159"/>
    <mergeCell ref="J159:K159"/>
    <mergeCell ref="H160:I160"/>
    <mergeCell ref="J160:K160"/>
    <mergeCell ref="H161:I161"/>
    <mergeCell ref="J161:K161"/>
    <mergeCell ref="C177:H177"/>
    <mergeCell ref="I177:J177"/>
    <mergeCell ref="C179:F179"/>
    <mergeCell ref="I179:J179"/>
    <mergeCell ref="C180:H180"/>
    <mergeCell ref="I180:J180"/>
    <mergeCell ref="C170:F170"/>
    <mergeCell ref="I170:J170"/>
    <mergeCell ref="C171:H171"/>
    <mergeCell ref="I171:J171"/>
    <mergeCell ref="C176:F176"/>
    <mergeCell ref="I176:J176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278</v>
      </c>
    </row>
    <row r="3" spans="1:178" x14ac:dyDescent="0.2">
      <c r="A3">
        <v>3</v>
      </c>
      <c r="B3" t="s">
        <v>279</v>
      </c>
    </row>
    <row r="4" spans="1:178" x14ac:dyDescent="0.2">
      <c r="A4">
        <v>2</v>
      </c>
      <c r="B4" t="s">
        <v>280</v>
      </c>
    </row>
    <row r="5" spans="1:178" x14ac:dyDescent="0.2">
      <c r="A5">
        <v>0</v>
      </c>
      <c r="B5" t="s">
        <v>281</v>
      </c>
    </row>
    <row r="6" spans="1:178" x14ac:dyDescent="0.2">
      <c r="A6">
        <v>2</v>
      </c>
      <c r="B6" t="s">
        <v>282</v>
      </c>
    </row>
    <row r="7" spans="1:178" x14ac:dyDescent="0.2">
      <c r="A7">
        <v>0</v>
      </c>
      <c r="B7" t="s">
        <v>283</v>
      </c>
    </row>
    <row r="8" spans="1:178" x14ac:dyDescent="0.2">
      <c r="A8">
        <v>2</v>
      </c>
      <c r="B8" t="s">
        <v>284</v>
      </c>
    </row>
    <row r="9" spans="1:178" x14ac:dyDescent="0.2">
      <c r="A9">
        <v>0</v>
      </c>
      <c r="B9" t="s">
        <v>285</v>
      </c>
    </row>
    <row r="13" spans="1:178" x14ac:dyDescent="0.2">
      <c r="A13">
        <v>3</v>
      </c>
      <c r="B13" t="s">
        <v>340</v>
      </c>
      <c r="D13" t="s">
        <v>341</v>
      </c>
      <c r="F13" t="s">
        <v>320</v>
      </c>
    </row>
    <row r="14" spans="1:178" x14ac:dyDescent="0.2">
      <c r="A14">
        <v>513</v>
      </c>
      <c r="B14" t="s">
        <v>364</v>
      </c>
      <c r="D14" t="s">
        <v>341</v>
      </c>
      <c r="F14" t="s">
        <v>320</v>
      </c>
      <c r="CW14">
        <f>Source!DM59</f>
        <v>414.16754000000003</v>
      </c>
      <c r="CX14">
        <f>Source!DN59</f>
        <v>22.546726800000002</v>
      </c>
      <c r="CY14">
        <f>Source!DG59</f>
        <v>659719.77</v>
      </c>
      <c r="CZ14">
        <f>Source!DK59</f>
        <v>77940.97</v>
      </c>
      <c r="DA14">
        <f>Source!DI59</f>
        <v>16594.939999999999</v>
      </c>
      <c r="DB14">
        <f>Source!DJ59</f>
        <v>3933.56</v>
      </c>
      <c r="DC14">
        <f>Source!DH59</f>
        <v>565183.86</v>
      </c>
      <c r="DD14">
        <f>Source!EG59</f>
        <v>0</v>
      </c>
      <c r="DE14">
        <f>Source!EN59</f>
        <v>565183.86</v>
      </c>
      <c r="DF14">
        <f>Source!EO59</f>
        <v>565183.86</v>
      </c>
      <c r="DG14">
        <f>Source!EP59</f>
        <v>0</v>
      </c>
      <c r="DH14">
        <f>Source!EQ59</f>
        <v>565183.86</v>
      </c>
      <c r="DI14">
        <f>Source!EH59</f>
        <v>0</v>
      </c>
      <c r="DJ14">
        <f>Source!EI59</f>
        <v>0</v>
      </c>
      <c r="DK14">
        <f>Source!ER59</f>
        <v>0</v>
      </c>
      <c r="DL14">
        <f>Source!DL59</f>
        <v>0</v>
      </c>
      <c r="DM14">
        <f>Source!DO59</f>
        <v>0</v>
      </c>
      <c r="DN14">
        <f>Source!DP59</f>
        <v>59540.58</v>
      </c>
      <c r="DO14">
        <f>Source!DQ59</f>
        <v>37361.06</v>
      </c>
      <c r="DP14">
        <f>Source!EJ59</f>
        <v>756621.41</v>
      </c>
      <c r="DQ14">
        <f>Source!EK59</f>
        <v>565182.4</v>
      </c>
      <c r="DR14">
        <f>Source!EL59</f>
        <v>142691.20000000001</v>
      </c>
      <c r="DS14">
        <f>Source!EH59</f>
        <v>0</v>
      </c>
      <c r="DT14">
        <f>Source!EM59</f>
        <v>48747.81</v>
      </c>
      <c r="DU14">
        <f>Source!EK59+Source!EL59</f>
        <v>707873.60000000009</v>
      </c>
      <c r="DW14">
        <f>Source!ES59</f>
        <v>0</v>
      </c>
      <c r="DX14">
        <f>Source!ET59</f>
        <v>0</v>
      </c>
      <c r="DY14">
        <f>Source!EU59</f>
        <v>0</v>
      </c>
      <c r="ET14">
        <f>Source!DM59</f>
        <v>414.16754000000003</v>
      </c>
      <c r="EU14">
        <f>Source!DN59</f>
        <v>22.546726800000002</v>
      </c>
      <c r="EV14">
        <f>SUM('1.Лок.смета.и.Акт'!GJ47:'1.Лок.смета.и.Акт'!GJ148)</f>
        <v>80944.53</v>
      </c>
      <c r="EW14">
        <f>SUM('1.Лок.смета.и.Акт'!GK47:'1.Лок.смета.и.Акт'!GK148)</f>
        <v>4259.07</v>
      </c>
      <c r="EX14">
        <f>SUM('1.Лок.смета.и.Акт'!GL47:'1.Лок.смета.и.Акт'!GL148)</f>
        <v>1327.6100000000001</v>
      </c>
      <c r="EY14">
        <f>SUM('1.Лок.смета.и.Акт'!GM47:'1.Лок.смета.и.Акт'!GM148)</f>
        <v>214.95000000000002</v>
      </c>
      <c r="EZ14">
        <f>SUM('1.Лок.смета.и.Акт'!GN47:'1.Лок.смета.и.Акт'!GN148)</f>
        <v>75357.849999999991</v>
      </c>
      <c r="FA14">
        <f>SUM('1.Лок.смета.и.Акт'!GO47:'1.Лок.смета.и.Акт'!GO148)</f>
        <v>0</v>
      </c>
      <c r="FB14">
        <f>SUM('1.Лок.смета.и.Акт'!GP47:'1.Лок.смета.и.Акт'!GP148)</f>
        <v>75357.849999999991</v>
      </c>
      <c r="FC14">
        <f>SUM('1.Лок.смета.и.Акт'!GQ47:'1.Лок.смета.и.Акт'!GQ148)</f>
        <v>75357.849999999991</v>
      </c>
      <c r="FD14">
        <f>SUM('1.Лок.смета.и.Акт'!GR47:'1.Лок.смета.и.Акт'!GR148)</f>
        <v>0</v>
      </c>
      <c r="FE14">
        <f>SUM('1.Лок.смета.и.Акт'!GS47:'1.Лок.смета.и.Акт'!GS148)</f>
        <v>75357.849999999991</v>
      </c>
      <c r="FF14">
        <f>SUM('1.Лок.смета.и.Акт'!GT47:'1.Лок.смета.и.Акт'!GT148)</f>
        <v>0</v>
      </c>
      <c r="FG14">
        <f>SUM('1.Лок.смета.и.Акт'!GU47:'1.Лок.смета.и.Акт'!GU148)</f>
        <v>0</v>
      </c>
      <c r="FH14">
        <f>SUM('1.Лок.смета.и.Акт'!GV47:'1.Лок.смета.и.Акт'!GV148)</f>
        <v>0</v>
      </c>
      <c r="FI14">
        <f>SUM('1.Лок.смета.и.Акт'!GW47:'1.Лок.смета.и.Акт'!GW148)</f>
        <v>0</v>
      </c>
      <c r="FJ14">
        <f>SUM('1.Лок.смета.и.Акт'!GX47:'1.Лок.смета.и.Акт'!GX148)</f>
        <v>0</v>
      </c>
      <c r="FK14">
        <f>SUM('1.Лок.смета.и.Акт'!GY47:'1.Лок.смета.и.Акт'!GY148)</f>
        <v>3822.9799999999996</v>
      </c>
      <c r="FL14">
        <f>SUM('1.Лок.смета.и.Акт'!GZ47:'1.Лок.смета.и.Акт'!GZ148)</f>
        <v>2551.9900000000002</v>
      </c>
      <c r="FM14">
        <f>SUM('1.Лок.смета.и.Акт'!HA47:'1.Лок.смета.и.Акт'!HA148)</f>
        <v>87319.5</v>
      </c>
      <c r="FN14">
        <f>SUM('1.Лок.смета.и.Акт'!HB47:'1.Лок.смета.и.Акт'!HB148)</f>
        <v>75357.649999999994</v>
      </c>
      <c r="FO14">
        <f>SUM('1.Лок.смета.и.Акт'!HC47:'1.Лок.смета.и.Акт'!HC148)</f>
        <v>9041.6199999999972</v>
      </c>
      <c r="FP14">
        <f>SUM('1.Лок.смета.и.Акт'!HD47:'1.Лок.смета.и.Акт'!HD148)</f>
        <v>0</v>
      </c>
      <c r="FQ14">
        <f>SUM('1.Лок.смета.и.Акт'!HE47:'1.Лок.смета.и.Акт'!HE148)</f>
        <v>2920.23</v>
      </c>
      <c r="FR14">
        <f>'1.Лок.смета.и.Акт'!FN149+'1.Лок.смета.и.Акт'!FO149</f>
        <v>84399.26999999999</v>
      </c>
      <c r="FS14">
        <f>SUM('1.Лок.смета.и.Акт'!HG47:'1.Лок.смета.и.Акт'!HG148)</f>
        <v>0</v>
      </c>
      <c r="FT14">
        <f>SUM('1.Лок.смета.и.Акт'!HH47:'1.Лок.смета.и.Акт'!HH148)</f>
        <v>0</v>
      </c>
      <c r="FU14">
        <f>SUM('1.Лок.смета.и.Акт'!HI47:'1.Лок.смета.и.Акт'!HI148)</f>
        <v>0</v>
      </c>
      <c r="FV14">
        <f>SUM('1.Лок.смета.и.Акт'!HJ47:'1.Лок.смета.и.Акт'!HJ148)</f>
        <v>0</v>
      </c>
    </row>
    <row r="15" spans="1:178" x14ac:dyDescent="0.2">
      <c r="A15">
        <v>999</v>
      </c>
      <c r="B15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7"/>
  <sheetViews>
    <sheetView workbookViewId="0">
      <selection activeCell="A153" sqref="A153:AH153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58">
        <f>'2.Материалы'!G28</f>
        <v>565176.42000000004</v>
      </c>
      <c r="H2" t="s">
        <v>414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286</v>
      </c>
      <c r="T5">
        <v>1</v>
      </c>
      <c r="U5" t="s">
        <v>272</v>
      </c>
      <c r="IF5">
        <v>-1</v>
      </c>
    </row>
    <row r="6" spans="1:240" x14ac:dyDescent="0.2">
      <c r="G6">
        <v>50</v>
      </c>
      <c r="H6" t="s">
        <v>275</v>
      </c>
      <c r="IF6">
        <v>-1</v>
      </c>
    </row>
    <row r="7" spans="1:240" x14ac:dyDescent="0.2">
      <c r="G7">
        <v>2</v>
      </c>
      <c r="H7" t="s">
        <v>386</v>
      </c>
      <c r="IF7">
        <v>-1</v>
      </c>
    </row>
    <row r="8" spans="1:240" x14ac:dyDescent="0.2">
      <c r="G8">
        <f>IF((Source!AR59&lt;&gt;'1.Лок.смета.и.Акт'!P149),0,1)</f>
        <v>1</v>
      </c>
      <c r="H8" t="s">
        <v>365</v>
      </c>
      <c r="IF8">
        <v>-1</v>
      </c>
    </row>
    <row r="9" spans="1:240" x14ac:dyDescent="0.2">
      <c r="G9" s="12" t="s">
        <v>276</v>
      </c>
      <c r="H9" t="s">
        <v>277</v>
      </c>
      <c r="T9" t="s">
        <v>273</v>
      </c>
      <c r="U9" t="s">
        <v>274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151</v>
      </c>
      <c r="C12" s="1">
        <v>0</v>
      </c>
      <c r="D12" s="1">
        <f>ROW(A88)</f>
        <v>88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B88</f>
        <v>151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Техническое перевооружение ТП,РП. Замена оборудования РУ 6/10 кВ. КСО 393 - 5 шт, КСО 310 - 1 шт</v>
      </c>
      <c r="H18" s="3"/>
      <c r="I18" s="3"/>
      <c r="J18" s="3"/>
      <c r="K18" s="3"/>
      <c r="L18" s="3"/>
      <c r="M18" s="3"/>
      <c r="N18" s="3"/>
      <c r="O18" s="3">
        <f t="shared" ref="O18:AT18" si="1">O88</f>
        <v>80944.53</v>
      </c>
      <c r="P18" s="3">
        <f t="shared" si="1"/>
        <v>75357.850000000006</v>
      </c>
      <c r="Q18" s="3">
        <f t="shared" si="1"/>
        <v>1327.61</v>
      </c>
      <c r="R18" s="3">
        <f t="shared" si="1"/>
        <v>214.95</v>
      </c>
      <c r="S18" s="3">
        <f t="shared" si="1"/>
        <v>4259.07</v>
      </c>
      <c r="T18" s="3">
        <f t="shared" si="1"/>
        <v>0</v>
      </c>
      <c r="U18" s="3">
        <f t="shared" si="1"/>
        <v>414.16754000000003</v>
      </c>
      <c r="V18" s="3">
        <f t="shared" si="1"/>
        <v>22.546726800000002</v>
      </c>
      <c r="W18" s="3">
        <f t="shared" si="1"/>
        <v>0</v>
      </c>
      <c r="X18" s="3">
        <f t="shared" si="1"/>
        <v>3822.98</v>
      </c>
      <c r="Y18" s="3">
        <f t="shared" si="1"/>
        <v>2551.9899999999998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87319.5</v>
      </c>
      <c r="AS18" s="3">
        <f t="shared" si="1"/>
        <v>75357.649999999994</v>
      </c>
      <c r="AT18" s="3">
        <f t="shared" si="1"/>
        <v>9041.6200000000008</v>
      </c>
      <c r="AU18" s="3">
        <f t="shared" ref="AU18:BZ18" si="2">AU88</f>
        <v>2920.23</v>
      </c>
      <c r="AV18" s="3">
        <f t="shared" si="2"/>
        <v>75357.850000000006</v>
      </c>
      <c r="AW18" s="3">
        <f t="shared" si="2"/>
        <v>75357.850000000006</v>
      </c>
      <c r="AX18" s="3">
        <f t="shared" si="2"/>
        <v>0</v>
      </c>
      <c r="AY18" s="3">
        <f t="shared" si="2"/>
        <v>75357.850000000006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DG88</f>
        <v>659719.77</v>
      </c>
      <c r="DH18" s="4">
        <f t="shared" si="4"/>
        <v>565183.86</v>
      </c>
      <c r="DI18" s="4">
        <f t="shared" si="4"/>
        <v>16594.939999999999</v>
      </c>
      <c r="DJ18" s="4">
        <f t="shared" si="4"/>
        <v>3933.56</v>
      </c>
      <c r="DK18" s="4">
        <f t="shared" si="4"/>
        <v>77940.97</v>
      </c>
      <c r="DL18" s="4">
        <f t="shared" si="4"/>
        <v>0</v>
      </c>
      <c r="DM18" s="4">
        <f t="shared" si="4"/>
        <v>414.16754000000003</v>
      </c>
      <c r="DN18" s="4">
        <f t="shared" si="4"/>
        <v>22.546726800000002</v>
      </c>
      <c r="DO18" s="4">
        <f t="shared" si="4"/>
        <v>0</v>
      </c>
      <c r="DP18" s="4">
        <f t="shared" si="4"/>
        <v>59540.58</v>
      </c>
      <c r="DQ18" s="4">
        <f t="shared" si="4"/>
        <v>37361.06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756621.41</v>
      </c>
      <c r="EK18" s="4">
        <f t="shared" si="4"/>
        <v>565182.4</v>
      </c>
      <c r="EL18" s="4">
        <f t="shared" si="4"/>
        <v>142691.20000000001</v>
      </c>
      <c r="EM18" s="4">
        <f t="shared" ref="EM18:FR18" si="5">EM88</f>
        <v>48747.81</v>
      </c>
      <c r="EN18" s="4">
        <f t="shared" si="5"/>
        <v>565183.86</v>
      </c>
      <c r="EO18" s="4">
        <f t="shared" si="5"/>
        <v>565183.86</v>
      </c>
      <c r="EP18" s="4">
        <f t="shared" si="5"/>
        <v>0</v>
      </c>
      <c r="EQ18" s="4">
        <f t="shared" si="5"/>
        <v>565183.86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ROW(A59)</f>
        <v>59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B59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O59</f>
        <v>80944.53</v>
      </c>
      <c r="P22" s="3">
        <f t="shared" si="8"/>
        <v>75357.850000000006</v>
      </c>
      <c r="Q22" s="3">
        <f t="shared" si="8"/>
        <v>1327.61</v>
      </c>
      <c r="R22" s="3">
        <f t="shared" si="8"/>
        <v>214.95</v>
      </c>
      <c r="S22" s="3">
        <f t="shared" si="8"/>
        <v>4259.07</v>
      </c>
      <c r="T22" s="3">
        <f t="shared" si="8"/>
        <v>0</v>
      </c>
      <c r="U22" s="3">
        <f t="shared" si="8"/>
        <v>414.16754000000003</v>
      </c>
      <c r="V22" s="3">
        <f t="shared" si="8"/>
        <v>22.546726800000002</v>
      </c>
      <c r="W22" s="3">
        <f t="shared" si="8"/>
        <v>0</v>
      </c>
      <c r="X22" s="3">
        <f t="shared" si="8"/>
        <v>3822.98</v>
      </c>
      <c r="Y22" s="3">
        <f t="shared" si="8"/>
        <v>2551.9899999999998</v>
      </c>
      <c r="Z22" s="3">
        <f t="shared" si="8"/>
        <v>0</v>
      </c>
      <c r="AA22" s="3">
        <f t="shared" si="8"/>
        <v>0</v>
      </c>
      <c r="AB22" s="3">
        <f t="shared" si="8"/>
        <v>80944.53</v>
      </c>
      <c r="AC22" s="3">
        <f t="shared" si="8"/>
        <v>75357.850000000006</v>
      </c>
      <c r="AD22" s="3">
        <f t="shared" si="8"/>
        <v>1327.61</v>
      </c>
      <c r="AE22" s="3">
        <f t="shared" si="8"/>
        <v>214.95</v>
      </c>
      <c r="AF22" s="3">
        <f t="shared" si="8"/>
        <v>4259.07</v>
      </c>
      <c r="AG22" s="3">
        <f t="shared" si="8"/>
        <v>0</v>
      </c>
      <c r="AH22" s="3">
        <f t="shared" si="8"/>
        <v>414.16754000000003</v>
      </c>
      <c r="AI22" s="3">
        <f t="shared" si="8"/>
        <v>22.546726800000002</v>
      </c>
      <c r="AJ22" s="3">
        <f t="shared" si="8"/>
        <v>0</v>
      </c>
      <c r="AK22" s="3">
        <f t="shared" si="8"/>
        <v>3822.98</v>
      </c>
      <c r="AL22" s="3">
        <f t="shared" si="8"/>
        <v>2551.9899999999998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87319.5</v>
      </c>
      <c r="AS22" s="3">
        <f t="shared" si="8"/>
        <v>75357.649999999994</v>
      </c>
      <c r="AT22" s="3">
        <f t="shared" si="8"/>
        <v>9041.6200000000008</v>
      </c>
      <c r="AU22" s="3">
        <f t="shared" ref="AU22:BZ22" si="9">AU59</f>
        <v>2920.23</v>
      </c>
      <c r="AV22" s="3">
        <f t="shared" si="9"/>
        <v>75357.850000000006</v>
      </c>
      <c r="AW22" s="3">
        <f t="shared" si="9"/>
        <v>75357.850000000006</v>
      </c>
      <c r="AX22" s="3">
        <f t="shared" si="9"/>
        <v>0</v>
      </c>
      <c r="AY22" s="3">
        <f t="shared" si="9"/>
        <v>75357.850000000006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CA59</f>
        <v>87319.5</v>
      </c>
      <c r="CB22" s="3">
        <f t="shared" si="10"/>
        <v>75357.649999999994</v>
      </c>
      <c r="CC22" s="3">
        <f t="shared" si="10"/>
        <v>9041.6200000000008</v>
      </c>
      <c r="CD22" s="3">
        <f t="shared" si="10"/>
        <v>2920.23</v>
      </c>
      <c r="CE22" s="3">
        <f t="shared" si="10"/>
        <v>75357.850000000006</v>
      </c>
      <c r="CF22" s="3">
        <f t="shared" si="10"/>
        <v>75357.850000000006</v>
      </c>
      <c r="CG22" s="3">
        <f t="shared" si="10"/>
        <v>0</v>
      </c>
      <c r="CH22" s="3">
        <f t="shared" si="10"/>
        <v>75357.850000000006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DG59</f>
        <v>659719.77</v>
      </c>
      <c r="DH22" s="4">
        <f t="shared" si="11"/>
        <v>565183.86</v>
      </c>
      <c r="DI22" s="4">
        <f t="shared" si="11"/>
        <v>16594.939999999999</v>
      </c>
      <c r="DJ22" s="4">
        <f t="shared" si="11"/>
        <v>3933.56</v>
      </c>
      <c r="DK22" s="4">
        <f t="shared" si="11"/>
        <v>77940.97</v>
      </c>
      <c r="DL22" s="4">
        <f t="shared" si="11"/>
        <v>0</v>
      </c>
      <c r="DM22" s="4">
        <f t="shared" si="11"/>
        <v>414.16754000000003</v>
      </c>
      <c r="DN22" s="4">
        <f t="shared" si="11"/>
        <v>22.546726800000002</v>
      </c>
      <c r="DO22" s="4">
        <f t="shared" si="11"/>
        <v>0</v>
      </c>
      <c r="DP22" s="4">
        <f t="shared" si="11"/>
        <v>59540.58</v>
      </c>
      <c r="DQ22" s="4">
        <f t="shared" si="11"/>
        <v>37361.06</v>
      </c>
      <c r="DR22" s="4">
        <f t="shared" si="11"/>
        <v>0</v>
      </c>
      <c r="DS22" s="4">
        <f t="shared" si="11"/>
        <v>0</v>
      </c>
      <c r="DT22" s="4">
        <f t="shared" si="11"/>
        <v>659719.77</v>
      </c>
      <c r="DU22" s="4">
        <f t="shared" si="11"/>
        <v>565183.86</v>
      </c>
      <c r="DV22" s="4">
        <f t="shared" si="11"/>
        <v>16594.939999999999</v>
      </c>
      <c r="DW22" s="4">
        <f t="shared" si="11"/>
        <v>3933.56</v>
      </c>
      <c r="DX22" s="4">
        <f t="shared" si="11"/>
        <v>77940.97</v>
      </c>
      <c r="DY22" s="4">
        <f t="shared" si="11"/>
        <v>0</v>
      </c>
      <c r="DZ22" s="4">
        <f t="shared" si="11"/>
        <v>414.16754000000003</v>
      </c>
      <c r="EA22" s="4">
        <f t="shared" si="11"/>
        <v>22.546726800000002</v>
      </c>
      <c r="EB22" s="4">
        <f t="shared" si="11"/>
        <v>0</v>
      </c>
      <c r="EC22" s="4">
        <f t="shared" si="11"/>
        <v>59540.58</v>
      </c>
      <c r="ED22" s="4">
        <f t="shared" si="11"/>
        <v>37361.06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756621.41</v>
      </c>
      <c r="EK22" s="4">
        <f t="shared" si="11"/>
        <v>565182.4</v>
      </c>
      <c r="EL22" s="4">
        <f t="shared" si="11"/>
        <v>142691.20000000001</v>
      </c>
      <c r="EM22" s="4">
        <f t="shared" ref="EM22:FR22" si="12">EM59</f>
        <v>48747.81</v>
      </c>
      <c r="EN22" s="4">
        <f t="shared" si="12"/>
        <v>565183.86</v>
      </c>
      <c r="EO22" s="4">
        <f t="shared" si="12"/>
        <v>565183.86</v>
      </c>
      <c r="EP22" s="4">
        <f t="shared" si="12"/>
        <v>0</v>
      </c>
      <c r="EQ22" s="4">
        <f t="shared" si="12"/>
        <v>565183.86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FS59</f>
        <v>756621.41</v>
      </c>
      <c r="FT22" s="4">
        <f t="shared" si="13"/>
        <v>565182.4</v>
      </c>
      <c r="FU22" s="4">
        <f t="shared" si="13"/>
        <v>142691.20000000001</v>
      </c>
      <c r="FV22" s="4">
        <f t="shared" si="13"/>
        <v>48747.81</v>
      </c>
      <c r="FW22" s="4">
        <f t="shared" si="13"/>
        <v>565183.86</v>
      </c>
      <c r="FX22" s="4">
        <f t="shared" si="13"/>
        <v>565183.86</v>
      </c>
      <c r="FY22" s="4">
        <f t="shared" si="13"/>
        <v>0</v>
      </c>
      <c r="FZ22" s="4">
        <f t="shared" si="13"/>
        <v>565183.86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6</v>
      </c>
      <c r="J24" s="2">
        <v>0</v>
      </c>
      <c r="K24" s="2"/>
      <c r="L24" s="2"/>
      <c r="M24" s="2"/>
      <c r="N24" s="2"/>
      <c r="O24" s="2">
        <f t="shared" ref="O24:O57" si="14">ROUND(CP24,2)</f>
        <v>1095.3</v>
      </c>
      <c r="P24" s="2">
        <f t="shared" ref="P24:P57" si="15">ROUND(CQ24*I24,2)</f>
        <v>0</v>
      </c>
      <c r="Q24" s="2">
        <f t="shared" ref="Q24:Q57" si="16">ROUND(CR24*I24,2)</f>
        <v>281.45999999999998</v>
      </c>
      <c r="R24" s="2">
        <f t="shared" ref="R24:R57" si="17">ROUND(CS24*I24,2)</f>
        <v>39.72</v>
      </c>
      <c r="S24" s="2">
        <f t="shared" ref="S24:S57" si="18">ROUND(CT24*I24,2)</f>
        <v>813.84</v>
      </c>
      <c r="T24" s="2">
        <f t="shared" ref="T24:T57" si="19">ROUND(CU24*I24,2)</f>
        <v>0</v>
      </c>
      <c r="U24" s="2">
        <f t="shared" ref="U24:U57" si="20">CV24*I24</f>
        <v>84.6</v>
      </c>
      <c r="V24" s="2">
        <f t="shared" ref="V24:V57" si="21">CW24*I24</f>
        <v>5.28</v>
      </c>
      <c r="W24" s="2">
        <f t="shared" ref="W24:W57" si="22">ROUND(CX24*I24,2)</f>
        <v>0</v>
      </c>
      <c r="X24" s="2">
        <f t="shared" ref="X24:X57" si="23">ROUND(CY24,2)</f>
        <v>810.88</v>
      </c>
      <c r="Y24" s="2">
        <f t="shared" ref="Y24:Y57" si="24">ROUND(CZ24,2)</f>
        <v>554.80999999999995</v>
      </c>
      <c r="Z24" s="2"/>
      <c r="AA24" s="2">
        <v>34748935</v>
      </c>
      <c r="AB24" s="2">
        <f t="shared" ref="AB24:AB57" si="25">ROUND((AC24+AD24+AF24),2)</f>
        <v>182.55</v>
      </c>
      <c r="AC24" s="2">
        <f t="shared" ref="AC24:AC31" si="26">ROUND(((ES24*0)),2)</f>
        <v>0</v>
      </c>
      <c r="AD24" s="2">
        <f t="shared" ref="AD24:AD31" si="27">ROUND(((((ET24*0.6))-((EU24*0.6)))+AE24),2)</f>
        <v>46.91</v>
      </c>
      <c r="AE24" s="2">
        <f t="shared" ref="AE24:AF31" si="28">ROUND(((EU24*0.6)),2)</f>
        <v>6.62</v>
      </c>
      <c r="AF24" s="2">
        <f t="shared" si="28"/>
        <v>135.63999999999999</v>
      </c>
      <c r="AG24" s="2">
        <f t="shared" ref="AG24:AG57" si="29">ROUND((AP24),2)</f>
        <v>0</v>
      </c>
      <c r="AH24" s="2">
        <f t="shared" ref="AH24:AH31" si="30">((EW24*0.6))</f>
        <v>14.1</v>
      </c>
      <c r="AI24" s="2">
        <f>((EX24*0.6)+(SUM(SmtRes!BH1:'SmtRes'!BH4)+SUM(EtalonRes!AQ1:'EtalonRes'!AQ8)))</f>
        <v>0.88</v>
      </c>
      <c r="AJ24" s="2">
        <f t="shared" ref="AJ24:AJ57" si="31">(AS24)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7" si="32">(P24+Q24+S24)</f>
        <v>1095.3</v>
      </c>
      <c r="CQ24" s="2">
        <f t="shared" ref="CQ24:CQ57" si="33">AC24*BC24</f>
        <v>0</v>
      </c>
      <c r="CR24" s="2">
        <f t="shared" ref="CR24:CR57" si="34">AD24*BB24</f>
        <v>46.91</v>
      </c>
      <c r="CS24" s="2">
        <f t="shared" ref="CS24:CS57" si="35">AE24*BS24</f>
        <v>6.62</v>
      </c>
      <c r="CT24" s="2">
        <f t="shared" ref="CT24:CT57" si="36">AF24*BA24</f>
        <v>135.63999999999999</v>
      </c>
      <c r="CU24" s="2">
        <f t="shared" ref="CU24:CU57" si="37">AG24</f>
        <v>0</v>
      </c>
      <c r="CV24" s="2">
        <f t="shared" ref="CV24:CV57" si="38">AH24</f>
        <v>14.1</v>
      </c>
      <c r="CW24" s="2">
        <f t="shared" ref="CW24:CW57" si="39">AI24</f>
        <v>0.88</v>
      </c>
      <c r="CX24" s="2">
        <f t="shared" ref="CX24:CX57" si="40">AJ24</f>
        <v>0</v>
      </c>
      <c r="CY24" s="2">
        <f t="shared" ref="CY24:CY57" si="41">(((S24+(R24*IF(0,0,1)))*AT24)/100)</f>
        <v>810.88200000000006</v>
      </c>
      <c r="CZ24" s="2">
        <f t="shared" ref="CZ24:CZ57" si="42">(((S24+(R24*IF(0,0,1)))*AU24)/100)</f>
        <v>554.81399999999996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7" si="43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1</v>
      </c>
      <c r="GE24" s="2"/>
      <c r="GF24" s="2">
        <v>1514110119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7" si="44">ROUND(IF(AND(BH24=3,BI24=3,FS24&lt;&gt;0),P24,0),2)</f>
        <v>0</v>
      </c>
      <c r="GM24" s="2">
        <f t="shared" ref="GM24:GM57" si="45">ROUND(O24+X24+Y24,2)+GX24</f>
        <v>2460.9899999999998</v>
      </c>
      <c r="GN24" s="2">
        <f t="shared" ref="GN24:GN57" si="46">IF(OR(BI24=0,BI24=1),ROUND(O24+X24+Y24,2),0)</f>
        <v>0</v>
      </c>
      <c r="GO24" s="2">
        <f t="shared" ref="GO24:GO57" si="47">IF(BI24=2,ROUND(O24+X24+Y24,2),0)</f>
        <v>2460.9899999999998</v>
      </c>
      <c r="GP24" s="2">
        <f t="shared" ref="GP24:GP57" si="48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7" si="49">ROUND((GT24),2)</f>
        <v>0</v>
      </c>
      <c r="GW24" s="2">
        <v>1</v>
      </c>
      <c r="GX24" s="2">
        <f t="shared" ref="GX24:GX57" si="50">ROUND(HC24*I24,2)</f>
        <v>0</v>
      </c>
      <c r="GY24" s="2"/>
      <c r="GZ24" s="2"/>
      <c r="HA24" s="2">
        <v>0</v>
      </c>
      <c r="HB24" s="2">
        <v>0</v>
      </c>
      <c r="HC24" s="2">
        <f t="shared" ref="HC24:HC57" si="51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6</v>
      </c>
      <c r="J25">
        <v>0</v>
      </c>
      <c r="O25">
        <f t="shared" si="14"/>
        <v>18411.52</v>
      </c>
      <c r="P25">
        <f t="shared" si="15"/>
        <v>0</v>
      </c>
      <c r="Q25">
        <f t="shared" si="16"/>
        <v>3518.25</v>
      </c>
      <c r="R25">
        <f t="shared" si="17"/>
        <v>726.88</v>
      </c>
      <c r="S25">
        <f t="shared" si="18"/>
        <v>14893.27</v>
      </c>
      <c r="T25">
        <f t="shared" si="19"/>
        <v>0</v>
      </c>
      <c r="U25">
        <f t="shared" si="20"/>
        <v>84.6</v>
      </c>
      <c r="V25">
        <f t="shared" si="21"/>
        <v>5.28</v>
      </c>
      <c r="W25">
        <f t="shared" si="22"/>
        <v>0</v>
      </c>
      <c r="X25">
        <f t="shared" si="23"/>
        <v>12652.32</v>
      </c>
      <c r="Y25">
        <f t="shared" si="24"/>
        <v>8122.48</v>
      </c>
      <c r="AA25">
        <v>34748936</v>
      </c>
      <c r="AB25">
        <f t="shared" si="25"/>
        <v>182.55</v>
      </c>
      <c r="AC25">
        <f t="shared" si="26"/>
        <v>0</v>
      </c>
      <c r="AD25">
        <f t="shared" si="27"/>
        <v>46.91</v>
      </c>
      <c r="AE25">
        <f t="shared" si="28"/>
        <v>6.62</v>
      </c>
      <c r="AF25">
        <f t="shared" si="28"/>
        <v>135.63999999999999</v>
      </c>
      <c r="AG25">
        <f t="shared" si="29"/>
        <v>0</v>
      </c>
      <c r="AH25">
        <f t="shared" si="30"/>
        <v>14.1</v>
      </c>
      <c r="AI25">
        <f>((EX25*0.6)+(SUM(SmtRes!BH5:'SmtRes'!BH8)+SUM(EtalonRes!AQ9:'EtalonRes'!AQ16)))</f>
        <v>0.88</v>
      </c>
      <c r="AJ25">
        <f t="shared" si="31"/>
        <v>0</v>
      </c>
      <c r="AK25">
        <f>AL25+AM25+AO25</f>
        <v>326.15999999999997</v>
      </c>
      <c r="AL25">
        <v>21.9</v>
      </c>
      <c r="AM25" s="58">
        <f>'1.Лок.смета.и.Акт'!F49</f>
        <v>78.19</v>
      </c>
      <c r="AN25" s="58">
        <f>'1.Лок.смета.и.Акт'!F50</f>
        <v>11.04</v>
      </c>
      <c r="AO25" s="58">
        <f>'1.Лок.смета.и.Акт'!F48</f>
        <v>226.07</v>
      </c>
      <c r="AP25">
        <v>0</v>
      </c>
      <c r="AQ25">
        <f>'1.Лок.смета.и.Акт'!E53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f>'1.Лок.смета.и.Акт'!J49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'1.Лок.смета.и.Акт'!J50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E25">
        <v>0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32"/>
        <v>18411.52</v>
      </c>
      <c r="CQ25">
        <f t="shared" si="33"/>
        <v>0</v>
      </c>
      <c r="CR25">
        <f t="shared" si="34"/>
        <v>586.375</v>
      </c>
      <c r="CS25">
        <f t="shared" si="35"/>
        <v>121.146</v>
      </c>
      <c r="CT25">
        <f t="shared" si="36"/>
        <v>2482.212</v>
      </c>
      <c r="CU25">
        <f t="shared" si="37"/>
        <v>0</v>
      </c>
      <c r="CV25">
        <f t="shared" si="38"/>
        <v>14.1</v>
      </c>
      <c r="CW25">
        <f t="shared" si="39"/>
        <v>0.88</v>
      </c>
      <c r="CX25">
        <f t="shared" si="40"/>
        <v>0</v>
      </c>
      <c r="CY25">
        <f t="shared" si="41"/>
        <v>12652.321499999998</v>
      </c>
      <c r="CZ25">
        <f t="shared" si="42"/>
        <v>8122.4779999999992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'1.Лок.смета.и.Акт'!D47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326.15999999999997</v>
      </c>
      <c r="ES25">
        <v>21.9</v>
      </c>
      <c r="ET25" s="58">
        <f>'1.Лок.смета.и.Акт'!F49</f>
        <v>78.19</v>
      </c>
      <c r="EU25" s="58">
        <f>'1.Лок.смета.и.Акт'!F50</f>
        <v>11.04</v>
      </c>
      <c r="EV25" s="58">
        <f>'1.Лок.смета.и.Акт'!F48</f>
        <v>226.07</v>
      </c>
      <c r="EW25">
        <f>'1.Лок.смета.и.Акт'!E53</f>
        <v>23.5</v>
      </c>
      <c r="EX25">
        <v>0.88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1</v>
      </c>
      <c r="GF25">
        <v>1514110119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4"/>
        <v>0</v>
      </c>
      <c r="GM25">
        <f t="shared" si="45"/>
        <v>39186.32</v>
      </c>
      <c r="GN25">
        <f t="shared" si="46"/>
        <v>0</v>
      </c>
      <c r="GO25">
        <f t="shared" si="47"/>
        <v>39186.32</v>
      </c>
      <c r="GP25">
        <f t="shared" si="48"/>
        <v>0</v>
      </c>
      <c r="GR25">
        <v>0</v>
      </c>
      <c r="GS25">
        <v>3</v>
      </c>
      <c r="GT25">
        <v>0</v>
      </c>
      <c r="GU25" t="s">
        <v>3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HC25">
        <f t="shared" si="51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'1.Лок.смета.и.Акт'!E55</f>
        <v>6</v>
      </c>
      <c r="J26" s="2">
        <v>0</v>
      </c>
      <c r="K26" s="2"/>
      <c r="L26" s="2"/>
      <c r="M26" s="2"/>
      <c r="N26" s="2"/>
      <c r="O26" s="2">
        <f t="shared" si="14"/>
        <v>235.62</v>
      </c>
      <c r="P26" s="2">
        <f t="shared" si="15"/>
        <v>0</v>
      </c>
      <c r="Q26" s="2">
        <f t="shared" si="16"/>
        <v>155.94</v>
      </c>
      <c r="R26" s="2">
        <f t="shared" si="17"/>
        <v>21.3</v>
      </c>
      <c r="S26" s="2">
        <f t="shared" si="18"/>
        <v>79.680000000000007</v>
      </c>
      <c r="T26" s="2">
        <f t="shared" si="19"/>
        <v>0</v>
      </c>
      <c r="U26" s="2">
        <f t="shared" si="20"/>
        <v>8.2799999999999994</v>
      </c>
      <c r="V26" s="2">
        <f t="shared" si="21"/>
        <v>2.82</v>
      </c>
      <c r="W26" s="2">
        <f t="shared" si="22"/>
        <v>0</v>
      </c>
      <c r="X26" s="2">
        <f t="shared" si="23"/>
        <v>95.93</v>
      </c>
      <c r="Y26" s="2">
        <f t="shared" si="24"/>
        <v>65.64</v>
      </c>
      <c r="Z26" s="2"/>
      <c r="AA26" s="2">
        <v>34748935</v>
      </c>
      <c r="AB26" s="2">
        <f t="shared" si="25"/>
        <v>39.270000000000003</v>
      </c>
      <c r="AC26" s="2">
        <f t="shared" si="26"/>
        <v>0</v>
      </c>
      <c r="AD26" s="2">
        <f t="shared" si="27"/>
        <v>25.99</v>
      </c>
      <c r="AE26" s="2">
        <f t="shared" si="28"/>
        <v>3.55</v>
      </c>
      <c r="AF26" s="2">
        <f t="shared" si="28"/>
        <v>13.28</v>
      </c>
      <c r="AG26" s="2">
        <f t="shared" si="29"/>
        <v>0</v>
      </c>
      <c r="AH26" s="2">
        <f t="shared" si="30"/>
        <v>1.38</v>
      </c>
      <c r="AI26" s="2">
        <f>((EX26*0.6)+(SUM(SmtRes!BH9:'SmtRes'!BH14)+SUM(EtalonRes!AQ17:'EtalonRes'!AQ29)))</f>
        <v>0.47</v>
      </c>
      <c r="AJ26" s="2">
        <f t="shared" si="31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29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</v>
      </c>
      <c r="CO26" s="2">
        <v>0</v>
      </c>
      <c r="CP26" s="2">
        <f t="shared" si="32"/>
        <v>235.62</v>
      </c>
      <c r="CQ26" s="2">
        <f t="shared" si="33"/>
        <v>0</v>
      </c>
      <c r="CR26" s="2">
        <f t="shared" si="34"/>
        <v>25.99</v>
      </c>
      <c r="CS26" s="2">
        <f t="shared" si="35"/>
        <v>3.55</v>
      </c>
      <c r="CT26" s="2">
        <f t="shared" si="36"/>
        <v>13.28</v>
      </c>
      <c r="CU26" s="2">
        <f t="shared" si="37"/>
        <v>0</v>
      </c>
      <c r="CV26" s="2">
        <f t="shared" si="38"/>
        <v>1.38</v>
      </c>
      <c r="CW26" s="2">
        <f t="shared" si="39"/>
        <v>0.47</v>
      </c>
      <c r="CX26" s="2">
        <f t="shared" si="40"/>
        <v>0</v>
      </c>
      <c r="CY26" s="2">
        <f t="shared" si="41"/>
        <v>95.930999999999997</v>
      </c>
      <c r="CZ26" s="2">
        <f t="shared" si="42"/>
        <v>65.637</v>
      </c>
      <c r="DA26" s="2"/>
      <c r="DB26" s="2"/>
      <c r="DC26" s="2" t="s">
        <v>3</v>
      </c>
      <c r="DD26" s="2" t="s">
        <v>18</v>
      </c>
      <c r="DE26" s="2" t="s">
        <v>19</v>
      </c>
      <c r="DF26" s="2" t="s">
        <v>19</v>
      </c>
      <c r="DG26" s="2" t="s">
        <v>19</v>
      </c>
      <c r="DH26" s="2" t="s">
        <v>3</v>
      </c>
      <c r="DI26" s="2" t="s">
        <v>19</v>
      </c>
      <c r="DJ26" s="2" t="s">
        <v>19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1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4"/>
        <v>0</v>
      </c>
      <c r="GM26" s="2">
        <f t="shared" si="45"/>
        <v>397.19</v>
      </c>
      <c r="GN26" s="2">
        <f t="shared" si="46"/>
        <v>0</v>
      </c>
      <c r="GO26" s="2">
        <f t="shared" si="47"/>
        <v>397.19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>
        <f t="shared" si="51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26</v>
      </c>
      <c r="F27" t="s">
        <v>27</v>
      </c>
      <c r="G27" t="s">
        <v>28</v>
      </c>
      <c r="H27" t="s">
        <v>15</v>
      </c>
      <c r="I27">
        <f>'1.Лок.смета.и.Акт'!E55</f>
        <v>6</v>
      </c>
      <c r="J27">
        <v>0</v>
      </c>
      <c r="O27">
        <f t="shared" si="14"/>
        <v>3407.39</v>
      </c>
      <c r="P27">
        <f t="shared" si="15"/>
        <v>0</v>
      </c>
      <c r="Q27">
        <f t="shared" si="16"/>
        <v>1949.25</v>
      </c>
      <c r="R27">
        <f t="shared" si="17"/>
        <v>389.79</v>
      </c>
      <c r="S27">
        <f t="shared" si="18"/>
        <v>1458.14</v>
      </c>
      <c r="T27">
        <f t="shared" si="19"/>
        <v>0</v>
      </c>
      <c r="U27">
        <f t="shared" si="20"/>
        <v>8.2799999999999994</v>
      </c>
      <c r="V27">
        <f t="shared" si="21"/>
        <v>2.82</v>
      </c>
      <c r="W27">
        <f t="shared" si="22"/>
        <v>0</v>
      </c>
      <c r="X27">
        <f t="shared" si="23"/>
        <v>1496.82</v>
      </c>
      <c r="Y27">
        <f t="shared" si="24"/>
        <v>960.92</v>
      </c>
      <c r="AA27">
        <v>34748936</v>
      </c>
      <c r="AB27">
        <f t="shared" si="25"/>
        <v>39.270000000000003</v>
      </c>
      <c r="AC27">
        <f t="shared" si="26"/>
        <v>0</v>
      </c>
      <c r="AD27">
        <f t="shared" si="27"/>
        <v>25.99</v>
      </c>
      <c r="AE27">
        <f t="shared" si="28"/>
        <v>3.55</v>
      </c>
      <c r="AF27">
        <f t="shared" si="28"/>
        <v>13.28</v>
      </c>
      <c r="AG27">
        <f t="shared" si="29"/>
        <v>0</v>
      </c>
      <c r="AH27">
        <f t="shared" si="30"/>
        <v>1.38</v>
      </c>
      <c r="AI27">
        <f>((EX27*0.6)+(SUM(SmtRes!BH15:'SmtRes'!BH20)+SUM(EtalonRes!AQ30:'EtalonRes'!AQ42)))</f>
        <v>0.47</v>
      </c>
      <c r="AJ27">
        <f t="shared" si="31"/>
        <v>0</v>
      </c>
      <c r="AK27">
        <f>AL27+AM27+AO27</f>
        <v>109.16999999999999</v>
      </c>
      <c r="AL27">
        <v>43.72</v>
      </c>
      <c r="AM27" s="58">
        <f>'1.Лок.смета.и.Акт'!F57</f>
        <v>43.32</v>
      </c>
      <c r="AN27" s="58">
        <f>'1.Лок.смета.и.Акт'!F58</f>
        <v>5.92</v>
      </c>
      <c r="AO27" s="58">
        <f>'1.Лок.смета.и.Акт'!F56</f>
        <v>22.13</v>
      </c>
      <c r="AP27">
        <v>0</v>
      </c>
      <c r="AQ27">
        <f>'1.Лок.смета.и.Акт'!E61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'1.Лок.смета.и.Акт'!J56</f>
        <v>18.3</v>
      </c>
      <c r="BB27">
        <f>'1.Лок.смета.и.Акт'!J57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29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'1.Лок.смета.и.Акт'!J58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17</v>
      </c>
      <c r="CO27">
        <v>0</v>
      </c>
      <c r="CP27">
        <f t="shared" si="32"/>
        <v>3407.3900000000003</v>
      </c>
      <c r="CQ27">
        <f t="shared" si="33"/>
        <v>0</v>
      </c>
      <c r="CR27">
        <f t="shared" si="34"/>
        <v>324.875</v>
      </c>
      <c r="CS27">
        <f t="shared" si="35"/>
        <v>64.965000000000003</v>
      </c>
      <c r="CT27">
        <f t="shared" si="36"/>
        <v>243.024</v>
      </c>
      <c r="CU27">
        <f t="shared" si="37"/>
        <v>0</v>
      </c>
      <c r="CV27">
        <f t="shared" si="38"/>
        <v>1.38</v>
      </c>
      <c r="CW27">
        <f t="shared" si="39"/>
        <v>0.47</v>
      </c>
      <c r="CX27">
        <f t="shared" si="40"/>
        <v>0</v>
      </c>
      <c r="CY27">
        <f t="shared" si="41"/>
        <v>1496.8233000000002</v>
      </c>
      <c r="CZ27">
        <f t="shared" si="42"/>
        <v>960.92359999999996</v>
      </c>
      <c r="DC27" t="s">
        <v>3</v>
      </c>
      <c r="DD27" t="s">
        <v>18</v>
      </c>
      <c r="DE27" t="s">
        <v>19</v>
      </c>
      <c r="DF27" t="s">
        <v>19</v>
      </c>
      <c r="DG27" t="s">
        <v>19</v>
      </c>
      <c r="DH27" t="s">
        <v>3</v>
      </c>
      <c r="DI27" t="s">
        <v>19</v>
      </c>
      <c r="DJ27" t="s">
        <v>19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'1.Лок.смета.и.Акт'!D55</f>
        <v>ШТ</v>
      </c>
      <c r="DX27">
        <v>1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109.16999999999999</v>
      </c>
      <c r="ES27">
        <v>43.72</v>
      </c>
      <c r="ET27" s="58">
        <f>'1.Лок.смета.и.Акт'!F57</f>
        <v>43.32</v>
      </c>
      <c r="EU27" s="58">
        <f>'1.Лок.смета.и.Акт'!F58</f>
        <v>5.92</v>
      </c>
      <c r="EV27" s="58">
        <f>'1.Лок.смета.и.Акт'!F56</f>
        <v>22.13</v>
      </c>
      <c r="EW27">
        <f>'1.Лок.смета.и.Акт'!E61</f>
        <v>2.2999999999999998</v>
      </c>
      <c r="EX27">
        <v>0.47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1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4"/>
        <v>0</v>
      </c>
      <c r="GM27">
        <f t="shared" si="45"/>
        <v>5865.13</v>
      </c>
      <c r="GN27">
        <f t="shared" si="46"/>
        <v>0</v>
      </c>
      <c r="GO27">
        <f t="shared" si="47"/>
        <v>5865.13</v>
      </c>
      <c r="GP27">
        <f t="shared" si="48"/>
        <v>0</v>
      </c>
      <c r="GR27">
        <v>0</v>
      </c>
      <c r="GS27">
        <v>3</v>
      </c>
      <c r="GT27">
        <v>0</v>
      </c>
      <c r="GU27" t="s">
        <v>3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HC27">
        <f t="shared" si="51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'1.Лок.смета.и.Акт'!E63</f>
        <v>0.42</v>
      </c>
      <c r="J28" s="2">
        <v>0</v>
      </c>
      <c r="K28" s="2"/>
      <c r="L28" s="2"/>
      <c r="M28" s="2"/>
      <c r="N28" s="2"/>
      <c r="O28" s="2">
        <f t="shared" si="14"/>
        <v>193.14</v>
      </c>
      <c r="P28" s="2">
        <f t="shared" si="15"/>
        <v>0</v>
      </c>
      <c r="Q28" s="2">
        <f t="shared" si="16"/>
        <v>51.08</v>
      </c>
      <c r="R28" s="2">
        <f t="shared" si="17"/>
        <v>18.829999999999998</v>
      </c>
      <c r="S28" s="2">
        <f t="shared" si="18"/>
        <v>142.06</v>
      </c>
      <c r="T28" s="2">
        <f t="shared" si="19"/>
        <v>0</v>
      </c>
      <c r="U28" s="2">
        <f t="shared" si="20"/>
        <v>14.767199999999997</v>
      </c>
      <c r="V28" s="2">
        <f t="shared" si="21"/>
        <v>3.0743999999999998</v>
      </c>
      <c r="W28" s="2">
        <f t="shared" si="22"/>
        <v>0</v>
      </c>
      <c r="X28" s="2">
        <f t="shared" si="23"/>
        <v>152.85</v>
      </c>
      <c r="Y28" s="2">
        <f t="shared" si="24"/>
        <v>104.58</v>
      </c>
      <c r="Z28" s="2"/>
      <c r="AA28" s="2">
        <v>34748935</v>
      </c>
      <c r="AB28" s="2">
        <f t="shared" si="25"/>
        <v>459.85</v>
      </c>
      <c r="AC28" s="2">
        <f t="shared" si="26"/>
        <v>0</v>
      </c>
      <c r="AD28" s="2">
        <f t="shared" si="27"/>
        <v>121.61</v>
      </c>
      <c r="AE28" s="2">
        <f t="shared" si="28"/>
        <v>44.84</v>
      </c>
      <c r="AF28" s="2">
        <f t="shared" si="28"/>
        <v>338.24</v>
      </c>
      <c r="AG28" s="2">
        <f t="shared" si="29"/>
        <v>0</v>
      </c>
      <c r="AH28" s="2">
        <f t="shared" si="30"/>
        <v>35.159999999999997</v>
      </c>
      <c r="AI28" s="2">
        <f>((EX28*0.6)+(SUM(SmtRes!BH21:'SmtRes'!BH26)+SUM(EtalonRes!AQ43:'EtalonRes'!AQ54)))</f>
        <v>7.32</v>
      </c>
      <c r="AJ28" s="2">
        <f t="shared" si="31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34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17</v>
      </c>
      <c r="CO28" s="2">
        <v>0</v>
      </c>
      <c r="CP28" s="2">
        <f t="shared" si="32"/>
        <v>193.14</v>
      </c>
      <c r="CQ28" s="2">
        <f t="shared" si="33"/>
        <v>0</v>
      </c>
      <c r="CR28" s="2">
        <f t="shared" si="34"/>
        <v>121.61</v>
      </c>
      <c r="CS28" s="2">
        <f t="shared" si="35"/>
        <v>44.84</v>
      </c>
      <c r="CT28" s="2">
        <f t="shared" si="36"/>
        <v>338.24</v>
      </c>
      <c r="CU28" s="2">
        <f t="shared" si="37"/>
        <v>0</v>
      </c>
      <c r="CV28" s="2">
        <f t="shared" si="38"/>
        <v>35.159999999999997</v>
      </c>
      <c r="CW28" s="2">
        <f t="shared" si="39"/>
        <v>7.32</v>
      </c>
      <c r="CX28" s="2">
        <f t="shared" si="40"/>
        <v>0</v>
      </c>
      <c r="CY28" s="2">
        <f t="shared" si="41"/>
        <v>152.84549999999999</v>
      </c>
      <c r="CZ28" s="2">
        <f t="shared" si="42"/>
        <v>104.57849999999999</v>
      </c>
      <c r="DA28" s="2"/>
      <c r="DB28" s="2"/>
      <c r="DC28" s="2" t="s">
        <v>3</v>
      </c>
      <c r="DD28" s="2" t="s">
        <v>18</v>
      </c>
      <c r="DE28" s="2" t="s">
        <v>19</v>
      </c>
      <c r="DF28" s="2" t="s">
        <v>19</v>
      </c>
      <c r="DG28" s="2" t="s">
        <v>19</v>
      </c>
      <c r="DH28" s="2" t="s">
        <v>3</v>
      </c>
      <c r="DI28" s="2" t="s">
        <v>19</v>
      </c>
      <c r="DJ28" s="2" t="s">
        <v>19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33</v>
      </c>
      <c r="DW28" s="2" t="s">
        <v>33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1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4"/>
        <v>0</v>
      </c>
      <c r="GM28" s="2">
        <f t="shared" si="45"/>
        <v>450.57</v>
      </c>
      <c r="GN28" s="2">
        <f t="shared" si="46"/>
        <v>0</v>
      </c>
      <c r="GO28" s="2">
        <f t="shared" si="47"/>
        <v>450.57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>
        <f t="shared" si="51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30</v>
      </c>
      <c r="F29" t="s">
        <v>31</v>
      </c>
      <c r="G29" t="s">
        <v>32</v>
      </c>
      <c r="H29" t="s">
        <v>33</v>
      </c>
      <c r="I29">
        <f>'1.Лок.смета.и.Акт'!E63</f>
        <v>0.42</v>
      </c>
      <c r="J29">
        <v>0</v>
      </c>
      <c r="O29">
        <f t="shared" si="14"/>
        <v>3238.16</v>
      </c>
      <c r="P29">
        <f t="shared" si="15"/>
        <v>0</v>
      </c>
      <c r="Q29">
        <f t="shared" si="16"/>
        <v>638.45000000000005</v>
      </c>
      <c r="R29">
        <f t="shared" si="17"/>
        <v>344.64</v>
      </c>
      <c r="S29">
        <f t="shared" si="18"/>
        <v>2599.71</v>
      </c>
      <c r="T29">
        <f t="shared" si="19"/>
        <v>0</v>
      </c>
      <c r="U29">
        <f t="shared" si="20"/>
        <v>14.767199999999997</v>
      </c>
      <c r="V29">
        <f t="shared" si="21"/>
        <v>3.0743999999999998</v>
      </c>
      <c r="W29">
        <f t="shared" si="22"/>
        <v>0</v>
      </c>
      <c r="X29">
        <f t="shared" si="23"/>
        <v>2384.92</v>
      </c>
      <c r="Y29">
        <f t="shared" si="24"/>
        <v>1531.06</v>
      </c>
      <c r="AA29">
        <v>34748936</v>
      </c>
      <c r="AB29">
        <f t="shared" si="25"/>
        <v>459.85</v>
      </c>
      <c r="AC29">
        <f t="shared" si="26"/>
        <v>0</v>
      </c>
      <c r="AD29">
        <f t="shared" si="27"/>
        <v>121.61</v>
      </c>
      <c r="AE29">
        <f t="shared" si="28"/>
        <v>44.84</v>
      </c>
      <c r="AF29">
        <f t="shared" si="28"/>
        <v>338.24</v>
      </c>
      <c r="AG29">
        <f t="shared" si="29"/>
        <v>0</v>
      </c>
      <c r="AH29">
        <f t="shared" si="30"/>
        <v>35.159999999999997</v>
      </c>
      <c r="AI29">
        <f>((EX29*0.6)+(SUM(SmtRes!BH27:'SmtRes'!BH32)+SUM(EtalonRes!AQ55:'EtalonRes'!AQ66)))</f>
        <v>7.32</v>
      </c>
      <c r="AJ29">
        <f t="shared" si="31"/>
        <v>0</v>
      </c>
      <c r="AK29">
        <f>AL29+AM29+AO29</f>
        <v>845.07</v>
      </c>
      <c r="AL29">
        <v>78.66</v>
      </c>
      <c r="AM29" s="58">
        <f>'1.Лок.смета.и.Акт'!F65</f>
        <v>202.68</v>
      </c>
      <c r="AN29" s="58">
        <f>'1.Лок.смета.и.Акт'!F66</f>
        <v>74.73</v>
      </c>
      <c r="AO29" s="58">
        <f>'1.Лок.смета.и.Акт'!F64</f>
        <v>563.73</v>
      </c>
      <c r="AP29">
        <v>0</v>
      </c>
      <c r="AQ29">
        <f>'1.Лок.смета.и.Акт'!E69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'1.Лок.смета.и.Акт'!J64</f>
        <v>18.3</v>
      </c>
      <c r="BB29">
        <f>'1.Лок.смета.и.Акт'!J65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34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'1.Лок.смета.и.Акт'!J66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17</v>
      </c>
      <c r="CO29">
        <v>0</v>
      </c>
      <c r="CP29">
        <f t="shared" si="32"/>
        <v>3238.16</v>
      </c>
      <c r="CQ29">
        <f t="shared" si="33"/>
        <v>0</v>
      </c>
      <c r="CR29">
        <f t="shared" si="34"/>
        <v>1520.125</v>
      </c>
      <c r="CS29">
        <f t="shared" si="35"/>
        <v>820.57200000000012</v>
      </c>
      <c r="CT29">
        <f t="shared" si="36"/>
        <v>6189.7920000000004</v>
      </c>
      <c r="CU29">
        <f t="shared" si="37"/>
        <v>0</v>
      </c>
      <c r="CV29">
        <f t="shared" si="38"/>
        <v>35.159999999999997</v>
      </c>
      <c r="CW29">
        <f t="shared" si="39"/>
        <v>7.32</v>
      </c>
      <c r="CX29">
        <f t="shared" si="40"/>
        <v>0</v>
      </c>
      <c r="CY29">
        <f t="shared" si="41"/>
        <v>2384.9234999999999</v>
      </c>
      <c r="CZ29">
        <f t="shared" si="42"/>
        <v>1531.0619999999999</v>
      </c>
      <c r="DC29" t="s">
        <v>3</v>
      </c>
      <c r="DD29" t="s">
        <v>18</v>
      </c>
      <c r="DE29" t="s">
        <v>19</v>
      </c>
      <c r="DF29" t="s">
        <v>19</v>
      </c>
      <c r="DG29" t="s">
        <v>19</v>
      </c>
      <c r="DH29" t="s">
        <v>3</v>
      </c>
      <c r="DI29" t="s">
        <v>19</v>
      </c>
      <c r="DJ29" t="s">
        <v>19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33</v>
      </c>
      <c r="DW29" t="str">
        <f>'1.Лок.смета.и.Акт'!D63</f>
        <v>100 м</v>
      </c>
      <c r="DX29">
        <v>100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845.07</v>
      </c>
      <c r="ES29">
        <v>78.66</v>
      </c>
      <c r="ET29" s="58">
        <f>'1.Лок.смета.и.Акт'!F65</f>
        <v>202.68</v>
      </c>
      <c r="EU29" s="58">
        <f>'1.Лок.смета.и.Акт'!F66</f>
        <v>74.73</v>
      </c>
      <c r="EV29" s="58">
        <f>'1.Лок.смета.и.Акт'!F64</f>
        <v>563.73</v>
      </c>
      <c r="EW29">
        <f>'1.Лок.смета.и.Акт'!E69</f>
        <v>58.6</v>
      </c>
      <c r="EX29">
        <v>7.32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1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4"/>
        <v>0</v>
      </c>
      <c r="GM29">
        <f t="shared" si="45"/>
        <v>7154.14</v>
      </c>
      <c r="GN29">
        <f t="shared" si="46"/>
        <v>0</v>
      </c>
      <c r="GO29">
        <f t="shared" si="47"/>
        <v>7154.14</v>
      </c>
      <c r="GP29">
        <f t="shared" si="48"/>
        <v>0</v>
      </c>
      <c r="GR29">
        <v>0</v>
      </c>
      <c r="GS29">
        <v>3</v>
      </c>
      <c r="GT29">
        <v>0</v>
      </c>
      <c r="GU29" t="s">
        <v>3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HC29">
        <f t="shared" si="51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35</v>
      </c>
      <c r="F30" s="2" t="s">
        <v>36</v>
      </c>
      <c r="G30" s="2" t="s">
        <v>37</v>
      </c>
      <c r="H30" s="2" t="s">
        <v>33</v>
      </c>
      <c r="I30" s="2">
        <f>'1.Лок.смета.и.Акт'!E71</f>
        <v>0.28000000000000003</v>
      </c>
      <c r="J30" s="2">
        <v>0</v>
      </c>
      <c r="K30" s="2"/>
      <c r="L30" s="2"/>
      <c r="M30" s="2"/>
      <c r="N30" s="2"/>
      <c r="O30" s="2">
        <f t="shared" si="14"/>
        <v>40.25</v>
      </c>
      <c r="P30" s="2">
        <f t="shared" si="15"/>
        <v>0</v>
      </c>
      <c r="Q30" s="2">
        <f t="shared" si="16"/>
        <v>10.25</v>
      </c>
      <c r="R30" s="2">
        <f t="shared" si="17"/>
        <v>0.8</v>
      </c>
      <c r="S30" s="2">
        <f t="shared" si="18"/>
        <v>30</v>
      </c>
      <c r="T30" s="2">
        <f t="shared" si="19"/>
        <v>0</v>
      </c>
      <c r="U30" s="2">
        <f t="shared" si="20"/>
        <v>3.1920000000000006</v>
      </c>
      <c r="V30" s="2">
        <f t="shared" si="21"/>
        <v>0.10640000000000001</v>
      </c>
      <c r="W30" s="2">
        <f t="shared" si="22"/>
        <v>0</v>
      </c>
      <c r="X30" s="2">
        <f t="shared" si="23"/>
        <v>29.26</v>
      </c>
      <c r="Y30" s="2">
        <f t="shared" si="24"/>
        <v>20.02</v>
      </c>
      <c r="Z30" s="2"/>
      <c r="AA30" s="2">
        <v>34748935</v>
      </c>
      <c r="AB30" s="2">
        <f t="shared" si="25"/>
        <v>143.75</v>
      </c>
      <c r="AC30" s="2">
        <f t="shared" si="26"/>
        <v>0</v>
      </c>
      <c r="AD30" s="2">
        <f t="shared" si="27"/>
        <v>36.590000000000003</v>
      </c>
      <c r="AE30" s="2">
        <f t="shared" si="28"/>
        <v>2.86</v>
      </c>
      <c r="AF30" s="2">
        <f t="shared" si="28"/>
        <v>107.16</v>
      </c>
      <c r="AG30" s="2">
        <f t="shared" si="29"/>
        <v>0</v>
      </c>
      <c r="AH30" s="2">
        <f t="shared" si="30"/>
        <v>11.4</v>
      </c>
      <c r="AI30" s="2">
        <f>((EX30*0.6)+(SUM(SmtRes!BH33:'SmtRes'!BH37)+SUM(EtalonRes!AQ67:'EtalonRes'!AQ75)))</f>
        <v>0.38</v>
      </c>
      <c r="AJ30" s="2">
        <f t="shared" si="31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38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17</v>
      </c>
      <c r="CO30" s="2">
        <v>0</v>
      </c>
      <c r="CP30" s="2">
        <f t="shared" si="32"/>
        <v>40.25</v>
      </c>
      <c r="CQ30" s="2">
        <f t="shared" si="33"/>
        <v>0</v>
      </c>
      <c r="CR30" s="2">
        <f t="shared" si="34"/>
        <v>36.590000000000003</v>
      </c>
      <c r="CS30" s="2">
        <f t="shared" si="35"/>
        <v>2.86</v>
      </c>
      <c r="CT30" s="2">
        <f t="shared" si="36"/>
        <v>107.16</v>
      </c>
      <c r="CU30" s="2">
        <f t="shared" si="37"/>
        <v>0</v>
      </c>
      <c r="CV30" s="2">
        <f t="shared" si="38"/>
        <v>11.4</v>
      </c>
      <c r="CW30" s="2">
        <f t="shared" si="39"/>
        <v>0.38</v>
      </c>
      <c r="CX30" s="2">
        <f t="shared" si="40"/>
        <v>0</v>
      </c>
      <c r="CY30" s="2">
        <f t="shared" si="41"/>
        <v>29.26</v>
      </c>
      <c r="CZ30" s="2">
        <f t="shared" si="42"/>
        <v>20.02</v>
      </c>
      <c r="DA30" s="2"/>
      <c r="DB30" s="2"/>
      <c r="DC30" s="2" t="s">
        <v>3</v>
      </c>
      <c r="DD30" s="2" t="s">
        <v>18</v>
      </c>
      <c r="DE30" s="2" t="s">
        <v>19</v>
      </c>
      <c r="DF30" s="2" t="s">
        <v>19</v>
      </c>
      <c r="DG30" s="2" t="s">
        <v>19</v>
      </c>
      <c r="DH30" s="2" t="s">
        <v>3</v>
      </c>
      <c r="DI30" s="2" t="s">
        <v>19</v>
      </c>
      <c r="DJ30" s="2" t="s">
        <v>19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33</v>
      </c>
      <c r="DW30" s="2" t="s">
        <v>33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23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1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4"/>
        <v>0</v>
      </c>
      <c r="GM30" s="2">
        <f t="shared" si="45"/>
        <v>89.53</v>
      </c>
      <c r="GN30" s="2">
        <f t="shared" si="46"/>
        <v>0</v>
      </c>
      <c r="GO30" s="2">
        <f t="shared" si="47"/>
        <v>89.53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>
        <f t="shared" si="51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35</v>
      </c>
      <c r="F31" t="s">
        <v>36</v>
      </c>
      <c r="G31" t="s">
        <v>37</v>
      </c>
      <c r="H31" t="s">
        <v>33</v>
      </c>
      <c r="I31">
        <f>'1.Лок.смета.и.Акт'!E71</f>
        <v>0.28000000000000003</v>
      </c>
      <c r="J31">
        <v>0</v>
      </c>
      <c r="O31">
        <f t="shared" si="14"/>
        <v>677.16</v>
      </c>
      <c r="P31">
        <f t="shared" si="15"/>
        <v>0</v>
      </c>
      <c r="Q31">
        <f t="shared" si="16"/>
        <v>128.07</v>
      </c>
      <c r="R31">
        <f t="shared" si="17"/>
        <v>14.65</v>
      </c>
      <c r="S31">
        <f t="shared" si="18"/>
        <v>549.09</v>
      </c>
      <c r="T31">
        <f t="shared" si="19"/>
        <v>0</v>
      </c>
      <c r="U31">
        <f t="shared" si="20"/>
        <v>3.1920000000000006</v>
      </c>
      <c r="V31">
        <f t="shared" si="21"/>
        <v>0.10640000000000001</v>
      </c>
      <c r="W31">
        <f t="shared" si="22"/>
        <v>0</v>
      </c>
      <c r="X31">
        <f t="shared" si="23"/>
        <v>456.63</v>
      </c>
      <c r="Y31">
        <f t="shared" si="24"/>
        <v>293.14</v>
      </c>
      <c r="AA31">
        <v>34748936</v>
      </c>
      <c r="AB31">
        <f t="shared" si="25"/>
        <v>143.75</v>
      </c>
      <c r="AC31">
        <f t="shared" si="26"/>
        <v>0</v>
      </c>
      <c r="AD31">
        <f t="shared" si="27"/>
        <v>36.590000000000003</v>
      </c>
      <c r="AE31">
        <f t="shared" si="28"/>
        <v>2.86</v>
      </c>
      <c r="AF31">
        <f t="shared" si="28"/>
        <v>107.16</v>
      </c>
      <c r="AG31">
        <f t="shared" si="29"/>
        <v>0</v>
      </c>
      <c r="AH31">
        <f t="shared" si="30"/>
        <v>11.4</v>
      </c>
      <c r="AI31">
        <f>((EX31*0.6)+(SUM(SmtRes!BH38:'SmtRes'!BH42)+SUM(EtalonRes!AQ76:'EtalonRes'!AQ84)))</f>
        <v>0.38</v>
      </c>
      <c r="AJ31">
        <f t="shared" si="31"/>
        <v>0</v>
      </c>
      <c r="AK31">
        <f>AL31+AM31+AO31</f>
        <v>748.97</v>
      </c>
      <c r="AL31">
        <v>509.39</v>
      </c>
      <c r="AM31" s="58">
        <f>'1.Лок.смета.и.Акт'!F73</f>
        <v>60.98</v>
      </c>
      <c r="AN31" s="58">
        <f>'1.Лок.смета.и.Акт'!F74</f>
        <v>4.7699999999999996</v>
      </c>
      <c r="AO31" s="58">
        <f>'1.Лок.смета.и.Акт'!F72</f>
        <v>178.6</v>
      </c>
      <c r="AP31">
        <v>0</v>
      </c>
      <c r="AQ31">
        <f>'1.Лок.смета.и.Акт'!E77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'1.Лок.смета.и.Акт'!J72</f>
        <v>18.3</v>
      </c>
      <c r="BB31">
        <f>'1.Лок.смета.и.Акт'!J73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38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'1.Лок.смета.и.Акт'!J74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17</v>
      </c>
      <c r="CO31">
        <v>0</v>
      </c>
      <c r="CP31">
        <f t="shared" si="32"/>
        <v>677.16000000000008</v>
      </c>
      <c r="CQ31">
        <f t="shared" si="33"/>
        <v>0</v>
      </c>
      <c r="CR31">
        <f t="shared" si="34"/>
        <v>457.37500000000006</v>
      </c>
      <c r="CS31">
        <f t="shared" si="35"/>
        <v>52.338000000000001</v>
      </c>
      <c r="CT31">
        <f t="shared" si="36"/>
        <v>1961.028</v>
      </c>
      <c r="CU31">
        <f t="shared" si="37"/>
        <v>0</v>
      </c>
      <c r="CV31">
        <f t="shared" si="38"/>
        <v>11.4</v>
      </c>
      <c r="CW31">
        <f t="shared" si="39"/>
        <v>0.38</v>
      </c>
      <c r="CX31">
        <f t="shared" si="40"/>
        <v>0</v>
      </c>
      <c r="CY31">
        <f t="shared" si="41"/>
        <v>456.62940000000003</v>
      </c>
      <c r="CZ31">
        <f t="shared" si="42"/>
        <v>293.14479999999998</v>
      </c>
      <c r="DC31" t="s">
        <v>3</v>
      </c>
      <c r="DD31" t="s">
        <v>18</v>
      </c>
      <c r="DE31" t="s">
        <v>19</v>
      </c>
      <c r="DF31" t="s">
        <v>19</v>
      </c>
      <c r="DG31" t="s">
        <v>19</v>
      </c>
      <c r="DH31" t="s">
        <v>3</v>
      </c>
      <c r="DI31" t="s">
        <v>19</v>
      </c>
      <c r="DJ31" t="s">
        <v>19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33</v>
      </c>
      <c r="DW31" t="str">
        <f>'1.Лок.смета.и.Акт'!D71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23</v>
      </c>
      <c r="EQ31">
        <v>0</v>
      </c>
      <c r="ER31">
        <f>ES31+ET31+EV31</f>
        <v>748.97</v>
      </c>
      <c r="ES31">
        <v>509.39</v>
      </c>
      <c r="ET31" s="58">
        <f>'1.Лок.смета.и.Акт'!F73</f>
        <v>60.98</v>
      </c>
      <c r="EU31" s="58">
        <f>'1.Лок.смета.и.Акт'!F74</f>
        <v>4.7699999999999996</v>
      </c>
      <c r="EV31" s="58">
        <f>'1.Лок.смета.и.Акт'!F72</f>
        <v>178.6</v>
      </c>
      <c r="EW31">
        <f>'1.Лок.смета.и.Акт'!E77</f>
        <v>19</v>
      </c>
      <c r="EX31">
        <v>0.38</v>
      </c>
      <c r="EY31">
        <v>1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1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4"/>
        <v>0</v>
      </c>
      <c r="GM31">
        <f t="shared" si="45"/>
        <v>1426.93</v>
      </c>
      <c r="GN31">
        <f t="shared" si="46"/>
        <v>0</v>
      </c>
      <c r="GO31">
        <f t="shared" si="47"/>
        <v>1426.93</v>
      </c>
      <c r="GP31">
        <f t="shared" si="48"/>
        <v>0</v>
      </c>
      <c r="GR31">
        <v>0</v>
      </c>
      <c r="GS31">
        <v>3</v>
      </c>
      <c r="GT31">
        <v>0</v>
      </c>
      <c r="GU31" t="s">
        <v>3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HC31">
        <f t="shared" si="51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ROW(SmtRes!A46)</f>
        <v>46</v>
      </c>
      <c r="D32" s="2">
        <f>ROW(EtalonRes!A92)</f>
        <v>92</v>
      </c>
      <c r="E32" s="2" t="s">
        <v>39</v>
      </c>
      <c r="F32" s="2" t="s">
        <v>13</v>
      </c>
      <c r="G32" s="2" t="s">
        <v>14</v>
      </c>
      <c r="H32" s="2" t="s">
        <v>15</v>
      </c>
      <c r="I32" s="2">
        <f>'1.Лок.смета.и.Акт'!E79</f>
        <v>6</v>
      </c>
      <c r="J32" s="2">
        <v>0</v>
      </c>
      <c r="K32" s="2"/>
      <c r="L32" s="2"/>
      <c r="M32" s="2"/>
      <c r="N32" s="2"/>
      <c r="O32" s="2">
        <f t="shared" si="14"/>
        <v>1825.56</v>
      </c>
      <c r="P32" s="2">
        <f t="shared" si="15"/>
        <v>0</v>
      </c>
      <c r="Q32" s="2">
        <f t="shared" si="16"/>
        <v>469.14</v>
      </c>
      <c r="R32" s="2">
        <f t="shared" si="17"/>
        <v>66.239999999999995</v>
      </c>
      <c r="S32" s="2">
        <f t="shared" si="18"/>
        <v>1356.42</v>
      </c>
      <c r="T32" s="2">
        <f t="shared" si="19"/>
        <v>0</v>
      </c>
      <c r="U32" s="2">
        <f t="shared" si="20"/>
        <v>141</v>
      </c>
      <c r="V32" s="2">
        <f t="shared" si="21"/>
        <v>5.28</v>
      </c>
      <c r="W32" s="2">
        <f t="shared" si="22"/>
        <v>0</v>
      </c>
      <c r="X32" s="2">
        <f t="shared" si="23"/>
        <v>1351.53</v>
      </c>
      <c r="Y32" s="2">
        <f t="shared" si="24"/>
        <v>924.73</v>
      </c>
      <c r="Z32" s="2"/>
      <c r="AA32" s="2">
        <v>34748935</v>
      </c>
      <c r="AB32" s="2">
        <f t="shared" si="25"/>
        <v>304.26</v>
      </c>
      <c r="AC32" s="2">
        <f>ROUND((ES32+(SUM(SmtRes!BC43:'SmtRes'!BC46)+SUM(EtalonRes!AL85:'EtalonRes'!AL92))),2)</f>
        <v>0</v>
      </c>
      <c r="AD32" s="2">
        <f t="shared" ref="AD32:AD57" si="52">ROUND((((ET32)-(EU32))+AE32),2)</f>
        <v>78.19</v>
      </c>
      <c r="AE32" s="2">
        <f t="shared" ref="AE32:AE57" si="53">ROUND((EU32),2)</f>
        <v>11.04</v>
      </c>
      <c r="AF32" s="2">
        <f t="shared" ref="AF32:AF57" si="54">ROUND((EV32),2)</f>
        <v>226.07</v>
      </c>
      <c r="AG32" s="2">
        <f t="shared" si="29"/>
        <v>0</v>
      </c>
      <c r="AH32" s="2">
        <f t="shared" ref="AH32:AH57" si="55">(EW32)</f>
        <v>23.5</v>
      </c>
      <c r="AI32" s="2">
        <f t="shared" ref="AI32:AI57" si="56">(EX32)</f>
        <v>0.88</v>
      </c>
      <c r="AJ32" s="2">
        <f t="shared" si="31"/>
        <v>0</v>
      </c>
      <c r="AK32" s="2">
        <v>326.16000000000003</v>
      </c>
      <c r="AL32" s="2">
        <v>21.9</v>
      </c>
      <c r="AM32" s="2">
        <v>78.19</v>
      </c>
      <c r="AN32" s="2">
        <v>11.04</v>
      </c>
      <c r="AO32" s="2">
        <v>226.07</v>
      </c>
      <c r="AP32" s="2">
        <v>0</v>
      </c>
      <c r="AQ32" s="2">
        <v>23.5</v>
      </c>
      <c r="AR32" s="2">
        <v>0.88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16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2"/>
        <v>1825.56</v>
      </c>
      <c r="CQ32" s="2">
        <f t="shared" si="33"/>
        <v>0</v>
      </c>
      <c r="CR32" s="2">
        <f t="shared" si="34"/>
        <v>78.19</v>
      </c>
      <c r="CS32" s="2">
        <f t="shared" si="35"/>
        <v>11.04</v>
      </c>
      <c r="CT32" s="2">
        <f t="shared" si="36"/>
        <v>226.07</v>
      </c>
      <c r="CU32" s="2">
        <f t="shared" si="37"/>
        <v>0</v>
      </c>
      <c r="CV32" s="2">
        <f t="shared" si="38"/>
        <v>23.5</v>
      </c>
      <c r="CW32" s="2">
        <f t="shared" si="39"/>
        <v>0.88</v>
      </c>
      <c r="CX32" s="2">
        <f t="shared" si="40"/>
        <v>0</v>
      </c>
      <c r="CY32" s="2">
        <f t="shared" si="41"/>
        <v>1351.527</v>
      </c>
      <c r="CZ32" s="2">
        <f t="shared" si="42"/>
        <v>924.72900000000004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20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21</v>
      </c>
      <c r="EM32" s="2" t="s">
        <v>22</v>
      </c>
      <c r="EN32" s="2"/>
      <c r="EO32" s="2" t="s">
        <v>3</v>
      </c>
      <c r="EP32" s="2"/>
      <c r="EQ32" s="2">
        <v>0</v>
      </c>
      <c r="ER32" s="2">
        <v>326.16000000000003</v>
      </c>
      <c r="ES32" s="2">
        <v>21.9</v>
      </c>
      <c r="ET32" s="2">
        <v>78.19</v>
      </c>
      <c r="EU32" s="2">
        <v>11.04</v>
      </c>
      <c r="EV32" s="2">
        <v>226.07</v>
      </c>
      <c r="EW32" s="2">
        <v>23.5</v>
      </c>
      <c r="EX32" s="2">
        <v>0.88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1</v>
      </c>
      <c r="GE32" s="2"/>
      <c r="GF32" s="2">
        <v>1514110119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4"/>
        <v>0</v>
      </c>
      <c r="GM32" s="2">
        <f t="shared" si="45"/>
        <v>4101.82</v>
      </c>
      <c r="GN32" s="2">
        <f t="shared" si="46"/>
        <v>0</v>
      </c>
      <c r="GO32" s="2">
        <f t="shared" si="47"/>
        <v>4101.82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>
        <f t="shared" si="51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ROW(SmtRes!A50)</f>
        <v>50</v>
      </c>
      <c r="D33">
        <f>ROW(EtalonRes!A100)</f>
        <v>100</v>
      </c>
      <c r="E33" t="s">
        <v>39</v>
      </c>
      <c r="F33" t="s">
        <v>13</v>
      </c>
      <c r="G33" t="s">
        <v>14</v>
      </c>
      <c r="H33" t="s">
        <v>15</v>
      </c>
      <c r="I33">
        <f>'1.Лок.смета.и.Акт'!E79</f>
        <v>6</v>
      </c>
      <c r="J33">
        <v>0</v>
      </c>
      <c r="O33">
        <f t="shared" si="14"/>
        <v>30686.74</v>
      </c>
      <c r="P33">
        <f t="shared" si="15"/>
        <v>0</v>
      </c>
      <c r="Q33">
        <f t="shared" si="16"/>
        <v>5864.25</v>
      </c>
      <c r="R33">
        <f t="shared" si="17"/>
        <v>1212.19</v>
      </c>
      <c r="S33">
        <f t="shared" si="18"/>
        <v>24822.49</v>
      </c>
      <c r="T33">
        <f t="shared" si="19"/>
        <v>0</v>
      </c>
      <c r="U33">
        <f t="shared" si="20"/>
        <v>141</v>
      </c>
      <c r="V33">
        <f t="shared" si="21"/>
        <v>5.28</v>
      </c>
      <c r="W33">
        <f t="shared" si="22"/>
        <v>0</v>
      </c>
      <c r="X33">
        <f t="shared" si="23"/>
        <v>21088.09</v>
      </c>
      <c r="Y33">
        <f t="shared" si="24"/>
        <v>13538.03</v>
      </c>
      <c r="AA33">
        <v>34748936</v>
      </c>
      <c r="AB33">
        <f t="shared" si="25"/>
        <v>304.26</v>
      </c>
      <c r="AC33">
        <f>ROUND((ES33+(SUM(SmtRes!BC47:'SmtRes'!BC50)+SUM(EtalonRes!AL93:'EtalonRes'!AL100))),2)</f>
        <v>0</v>
      </c>
      <c r="AD33">
        <f t="shared" si="52"/>
        <v>78.19</v>
      </c>
      <c r="AE33">
        <f t="shared" si="53"/>
        <v>11.04</v>
      </c>
      <c r="AF33">
        <f t="shared" si="54"/>
        <v>226.07</v>
      </c>
      <c r="AG33">
        <f t="shared" si="29"/>
        <v>0</v>
      </c>
      <c r="AH33">
        <f t="shared" si="55"/>
        <v>23.5</v>
      </c>
      <c r="AI33">
        <f t="shared" si="56"/>
        <v>0.88</v>
      </c>
      <c r="AJ33">
        <f t="shared" si="31"/>
        <v>0</v>
      </c>
      <c r="AK33">
        <f>AL33+AM33+AO33</f>
        <v>326.15999999999997</v>
      </c>
      <c r="AL33">
        <v>21.9</v>
      </c>
      <c r="AM33" s="58">
        <f>'1.Лок.смета.и.Акт'!F81</f>
        <v>78.19</v>
      </c>
      <c r="AN33" s="58">
        <f>'1.Лок.смета.и.Акт'!F82</f>
        <v>11.04</v>
      </c>
      <c r="AO33" s="58">
        <f>'1.Лок.смета.и.Акт'!F80</f>
        <v>226.07</v>
      </c>
      <c r="AP33">
        <v>0</v>
      </c>
      <c r="AQ33">
        <f>'1.Лок.смета.и.Акт'!E85</f>
        <v>23.5</v>
      </c>
      <c r="AR33">
        <v>0.88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'1.Лок.смета.и.Акт'!J80</f>
        <v>18.3</v>
      </c>
      <c r="BB33">
        <f>'1.Лок.смета.и.Акт'!J81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16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'1.Лок.смета.и.Акт'!J82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2"/>
        <v>30686.74</v>
      </c>
      <c r="CQ33">
        <f t="shared" si="33"/>
        <v>0</v>
      </c>
      <c r="CR33">
        <f t="shared" si="34"/>
        <v>977.375</v>
      </c>
      <c r="CS33">
        <f t="shared" si="35"/>
        <v>202.03199999999998</v>
      </c>
      <c r="CT33">
        <f t="shared" si="36"/>
        <v>4137.0810000000001</v>
      </c>
      <c r="CU33">
        <f t="shared" si="37"/>
        <v>0</v>
      </c>
      <c r="CV33">
        <f t="shared" si="38"/>
        <v>23.5</v>
      </c>
      <c r="CW33">
        <f t="shared" si="39"/>
        <v>0.88</v>
      </c>
      <c r="CX33">
        <f t="shared" si="40"/>
        <v>0</v>
      </c>
      <c r="CY33">
        <f t="shared" si="41"/>
        <v>21088.090800000002</v>
      </c>
      <c r="CZ33">
        <f t="shared" si="42"/>
        <v>13538.033600000001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'1.Лок.смета.и.Акт'!D79</f>
        <v>ШТ</v>
      </c>
      <c r="DX33">
        <v>1</v>
      </c>
      <c r="EE33">
        <v>32653241</v>
      </c>
      <c r="EF33">
        <v>2</v>
      </c>
      <c r="EG33" t="s">
        <v>20</v>
      </c>
      <c r="EH33">
        <v>0</v>
      </c>
      <c r="EI33" t="s">
        <v>3</v>
      </c>
      <c r="EJ33">
        <v>2</v>
      </c>
      <c r="EK33">
        <v>108001</v>
      </c>
      <c r="EL33" t="s">
        <v>21</v>
      </c>
      <c r="EM33" t="s">
        <v>22</v>
      </c>
      <c r="EO33" t="s">
        <v>3</v>
      </c>
      <c r="EQ33">
        <v>0</v>
      </c>
      <c r="ER33">
        <f>ES33+ET33+EV33</f>
        <v>326.15999999999997</v>
      </c>
      <c r="ES33">
        <v>21.9</v>
      </c>
      <c r="ET33" s="58">
        <f>'1.Лок.смета.и.Акт'!F81</f>
        <v>78.19</v>
      </c>
      <c r="EU33" s="58">
        <f>'1.Лок.смета.и.Акт'!F82</f>
        <v>11.04</v>
      </c>
      <c r="EV33" s="58">
        <f>'1.Лок.смета.и.Акт'!F80</f>
        <v>226.07</v>
      </c>
      <c r="EW33">
        <f>'1.Лок.смета.и.Акт'!E85</f>
        <v>23.5</v>
      </c>
      <c r="EX33">
        <v>0.88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95</v>
      </c>
      <c r="FY33">
        <v>65</v>
      </c>
      <c r="GA33" t="s">
        <v>3</v>
      </c>
      <c r="GD33">
        <v>1</v>
      </c>
      <c r="GF33">
        <v>1514110119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4"/>
        <v>0</v>
      </c>
      <c r="GM33">
        <f t="shared" si="45"/>
        <v>65312.86</v>
      </c>
      <c r="GN33">
        <f t="shared" si="46"/>
        <v>0</v>
      </c>
      <c r="GO33">
        <f t="shared" si="47"/>
        <v>65312.86</v>
      </c>
      <c r="GP33">
        <f t="shared" si="48"/>
        <v>0</v>
      </c>
      <c r="GR33">
        <v>0</v>
      </c>
      <c r="GS33">
        <v>3</v>
      </c>
      <c r="GT33">
        <v>0</v>
      </c>
      <c r="GU33" t="s">
        <v>3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HC33">
        <f t="shared" si="51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ROW(SmtRes!A56)</f>
        <v>56</v>
      </c>
      <c r="D34" s="2">
        <f>ROW(EtalonRes!A113)</f>
        <v>113</v>
      </c>
      <c r="E34" s="2" t="s">
        <v>40</v>
      </c>
      <c r="F34" s="2" t="s">
        <v>27</v>
      </c>
      <c r="G34" s="2" t="s">
        <v>28</v>
      </c>
      <c r="H34" s="2" t="s">
        <v>15</v>
      </c>
      <c r="I34" s="2">
        <f>'1.Лок.смета.и.Акт'!E87</f>
        <v>6</v>
      </c>
      <c r="J34" s="2">
        <v>0</v>
      </c>
      <c r="K34" s="2"/>
      <c r="L34" s="2"/>
      <c r="M34" s="2"/>
      <c r="N34" s="2"/>
      <c r="O34" s="2">
        <f t="shared" si="14"/>
        <v>392.7</v>
      </c>
      <c r="P34" s="2">
        <f t="shared" si="15"/>
        <v>0</v>
      </c>
      <c r="Q34" s="2">
        <f t="shared" si="16"/>
        <v>259.92</v>
      </c>
      <c r="R34" s="2">
        <f t="shared" si="17"/>
        <v>35.520000000000003</v>
      </c>
      <c r="S34" s="2">
        <f t="shared" si="18"/>
        <v>132.78</v>
      </c>
      <c r="T34" s="2">
        <f t="shared" si="19"/>
        <v>0</v>
      </c>
      <c r="U34" s="2">
        <f t="shared" si="20"/>
        <v>13.799999999999999</v>
      </c>
      <c r="V34" s="2">
        <f t="shared" si="21"/>
        <v>2.82</v>
      </c>
      <c r="W34" s="2">
        <f t="shared" si="22"/>
        <v>0</v>
      </c>
      <c r="X34" s="2">
        <f t="shared" si="23"/>
        <v>159.88999999999999</v>
      </c>
      <c r="Y34" s="2">
        <f t="shared" si="24"/>
        <v>109.4</v>
      </c>
      <c r="Z34" s="2"/>
      <c r="AA34" s="2">
        <v>34748935</v>
      </c>
      <c r="AB34" s="2">
        <f t="shared" si="25"/>
        <v>65.45</v>
      </c>
      <c r="AC34" s="2">
        <f>ROUND((ES34+(SUM(SmtRes!BC51:'SmtRes'!BC56)+SUM(EtalonRes!AL101:'EtalonRes'!AL113))),2)</f>
        <v>0</v>
      </c>
      <c r="AD34" s="2">
        <f t="shared" si="52"/>
        <v>43.32</v>
      </c>
      <c r="AE34" s="2">
        <f t="shared" si="53"/>
        <v>5.92</v>
      </c>
      <c r="AF34" s="2">
        <f t="shared" si="54"/>
        <v>22.13</v>
      </c>
      <c r="AG34" s="2">
        <f t="shared" si="29"/>
        <v>0</v>
      </c>
      <c r="AH34" s="2">
        <f t="shared" si="55"/>
        <v>2.2999999999999998</v>
      </c>
      <c r="AI34" s="2">
        <f t="shared" si="56"/>
        <v>0.47</v>
      </c>
      <c r="AJ34" s="2">
        <f t="shared" si="31"/>
        <v>0</v>
      </c>
      <c r="AK34" s="2">
        <v>109.17</v>
      </c>
      <c r="AL34" s="2">
        <v>43.72</v>
      </c>
      <c r="AM34" s="2">
        <v>43.32</v>
      </c>
      <c r="AN34" s="2">
        <v>5.92</v>
      </c>
      <c r="AO34" s="2">
        <v>22.13</v>
      </c>
      <c r="AP34" s="2">
        <v>0</v>
      </c>
      <c r="AQ34" s="2">
        <v>2.2999999999999998</v>
      </c>
      <c r="AR34" s="2">
        <v>0.47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29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2"/>
        <v>392.70000000000005</v>
      </c>
      <c r="CQ34" s="2">
        <f t="shared" si="33"/>
        <v>0</v>
      </c>
      <c r="CR34" s="2">
        <f t="shared" si="34"/>
        <v>43.32</v>
      </c>
      <c r="CS34" s="2">
        <f t="shared" si="35"/>
        <v>5.92</v>
      </c>
      <c r="CT34" s="2">
        <f t="shared" si="36"/>
        <v>22.13</v>
      </c>
      <c r="CU34" s="2">
        <f t="shared" si="37"/>
        <v>0</v>
      </c>
      <c r="CV34" s="2">
        <f t="shared" si="38"/>
        <v>2.2999999999999998</v>
      </c>
      <c r="CW34" s="2">
        <f t="shared" si="39"/>
        <v>0.47</v>
      </c>
      <c r="CX34" s="2">
        <f t="shared" si="40"/>
        <v>0</v>
      </c>
      <c r="CY34" s="2">
        <f t="shared" si="41"/>
        <v>159.88500000000002</v>
      </c>
      <c r="CZ34" s="2">
        <f t="shared" si="42"/>
        <v>109.395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109.17</v>
      </c>
      <c r="ES34" s="2">
        <v>43.72</v>
      </c>
      <c r="ET34" s="2">
        <v>43.32</v>
      </c>
      <c r="EU34" s="2">
        <v>5.92</v>
      </c>
      <c r="EV34" s="2">
        <v>22.13</v>
      </c>
      <c r="EW34" s="2">
        <v>2.2999999999999998</v>
      </c>
      <c r="EX34" s="2">
        <v>0.47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1506745258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4"/>
        <v>0</v>
      </c>
      <c r="GM34" s="2">
        <f t="shared" si="45"/>
        <v>661.99</v>
      </c>
      <c r="GN34" s="2">
        <f t="shared" si="46"/>
        <v>0</v>
      </c>
      <c r="GO34" s="2">
        <f t="shared" si="47"/>
        <v>661.99</v>
      </c>
      <c r="GP34" s="2">
        <f t="shared" si="48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>
        <f t="shared" si="51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ROW(SmtRes!A62)</f>
        <v>62</v>
      </c>
      <c r="D35">
        <f>ROW(EtalonRes!A126)</f>
        <v>126</v>
      </c>
      <c r="E35" t="s">
        <v>40</v>
      </c>
      <c r="F35" t="s">
        <v>27</v>
      </c>
      <c r="G35" t="s">
        <v>28</v>
      </c>
      <c r="H35" t="s">
        <v>15</v>
      </c>
      <c r="I35">
        <f>'1.Лок.смета.и.Акт'!E87</f>
        <v>6</v>
      </c>
      <c r="J35">
        <v>0</v>
      </c>
      <c r="O35">
        <f t="shared" si="14"/>
        <v>5678.87</v>
      </c>
      <c r="P35">
        <f t="shared" si="15"/>
        <v>0</v>
      </c>
      <c r="Q35">
        <f t="shared" si="16"/>
        <v>3249</v>
      </c>
      <c r="R35">
        <f t="shared" si="17"/>
        <v>650.02</v>
      </c>
      <c r="S35">
        <f t="shared" si="18"/>
        <v>2429.87</v>
      </c>
      <c r="T35">
        <f t="shared" si="19"/>
        <v>0</v>
      </c>
      <c r="U35">
        <f t="shared" si="20"/>
        <v>13.799999999999999</v>
      </c>
      <c r="V35">
        <f t="shared" si="21"/>
        <v>2.82</v>
      </c>
      <c r="W35">
        <f t="shared" si="22"/>
        <v>0</v>
      </c>
      <c r="X35">
        <f t="shared" si="23"/>
        <v>2494.71</v>
      </c>
      <c r="Y35">
        <f t="shared" si="24"/>
        <v>1601.54</v>
      </c>
      <c r="AA35">
        <v>34748936</v>
      </c>
      <c r="AB35">
        <f t="shared" si="25"/>
        <v>65.45</v>
      </c>
      <c r="AC35">
        <f>ROUND((ES35+(SUM(SmtRes!BC57:'SmtRes'!BC62)+SUM(EtalonRes!AL114:'EtalonRes'!AL126))),2)</f>
        <v>0</v>
      </c>
      <c r="AD35">
        <f t="shared" si="52"/>
        <v>43.32</v>
      </c>
      <c r="AE35">
        <f t="shared" si="53"/>
        <v>5.92</v>
      </c>
      <c r="AF35">
        <f t="shared" si="54"/>
        <v>22.13</v>
      </c>
      <c r="AG35">
        <f t="shared" si="29"/>
        <v>0</v>
      </c>
      <c r="AH35">
        <f t="shared" si="55"/>
        <v>2.2999999999999998</v>
      </c>
      <c r="AI35">
        <f t="shared" si="56"/>
        <v>0.47</v>
      </c>
      <c r="AJ35">
        <f t="shared" si="31"/>
        <v>0</v>
      </c>
      <c r="AK35">
        <f>AL35+AM35+AO35</f>
        <v>109.16999999999999</v>
      </c>
      <c r="AL35">
        <v>43.72</v>
      </c>
      <c r="AM35" s="58">
        <f>'1.Лок.смета.и.Акт'!F89</f>
        <v>43.32</v>
      </c>
      <c r="AN35" s="58">
        <f>'1.Лок.смета.и.Акт'!F90</f>
        <v>5.92</v>
      </c>
      <c r="AO35" s="58">
        <f>'1.Лок.смета.и.Акт'!F88</f>
        <v>22.13</v>
      </c>
      <c r="AP35">
        <v>0</v>
      </c>
      <c r="AQ35">
        <f>'1.Лок.смета.и.Акт'!E93</f>
        <v>2.2999999999999998</v>
      </c>
      <c r="AR35">
        <v>0.47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'1.Лок.смета.и.Акт'!J88</f>
        <v>18.3</v>
      </c>
      <c r="BB35">
        <f>'1.Лок.смета.и.Акт'!J89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29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'1.Лок.смета.и.Акт'!J90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2"/>
        <v>5678.87</v>
      </c>
      <c r="CQ35">
        <f t="shared" si="33"/>
        <v>0</v>
      </c>
      <c r="CR35">
        <f t="shared" si="34"/>
        <v>541.5</v>
      </c>
      <c r="CS35">
        <f t="shared" si="35"/>
        <v>108.336</v>
      </c>
      <c r="CT35">
        <f t="shared" si="36"/>
        <v>404.97899999999998</v>
      </c>
      <c r="CU35">
        <f t="shared" si="37"/>
        <v>0</v>
      </c>
      <c r="CV35">
        <f t="shared" si="38"/>
        <v>2.2999999999999998</v>
      </c>
      <c r="CW35">
        <f t="shared" si="39"/>
        <v>0.47</v>
      </c>
      <c r="CX35">
        <f t="shared" si="40"/>
        <v>0</v>
      </c>
      <c r="CY35">
        <f t="shared" si="41"/>
        <v>2494.7109</v>
      </c>
      <c r="CZ35">
        <f t="shared" si="42"/>
        <v>1601.5427999999999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'1.Лок.смета.и.Акт'!D87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109.16999999999999</v>
      </c>
      <c r="ES35">
        <v>43.72</v>
      </c>
      <c r="ET35" s="58">
        <f>'1.Лок.смета.и.Акт'!F89</f>
        <v>43.32</v>
      </c>
      <c r="EU35" s="58">
        <f>'1.Лок.смета.и.Акт'!F90</f>
        <v>5.92</v>
      </c>
      <c r="EV35" s="58">
        <f>'1.Лок.смета.и.Акт'!F88</f>
        <v>22.13</v>
      </c>
      <c r="EW35">
        <f>'1.Лок.смета.и.Акт'!E93</f>
        <v>2.2999999999999998</v>
      </c>
      <c r="EX35">
        <v>0.47</v>
      </c>
      <c r="EY35">
        <v>1</v>
      </c>
      <c r="FQ35">
        <v>0</v>
      </c>
      <c r="FR35">
        <f t="shared" si="43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1</v>
      </c>
      <c r="GF35">
        <v>1506745258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4"/>
        <v>0</v>
      </c>
      <c r="GM35">
        <f t="shared" si="45"/>
        <v>9775.1200000000008</v>
      </c>
      <c r="GN35">
        <f t="shared" si="46"/>
        <v>0</v>
      </c>
      <c r="GO35">
        <f t="shared" si="47"/>
        <v>9775.1200000000008</v>
      </c>
      <c r="GP35">
        <f t="shared" si="48"/>
        <v>0</v>
      </c>
      <c r="GR35">
        <v>0</v>
      </c>
      <c r="GS35">
        <v>3</v>
      </c>
      <c r="GT35">
        <v>0</v>
      </c>
      <c r="GU35" t="s">
        <v>3</v>
      </c>
      <c r="GV35">
        <f t="shared" si="49"/>
        <v>0</v>
      </c>
      <c r="GW35">
        <v>18.3</v>
      </c>
      <c r="GX35">
        <f t="shared" si="50"/>
        <v>0</v>
      </c>
      <c r="HA35">
        <v>0</v>
      </c>
      <c r="HB35">
        <v>0</v>
      </c>
      <c r="HC35">
        <f t="shared" si="51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ROW(SmtRes!A68)</f>
        <v>68</v>
      </c>
      <c r="D36" s="2">
        <f>ROW(EtalonRes!A138)</f>
        <v>138</v>
      </c>
      <c r="E36" s="2" t="s">
        <v>41</v>
      </c>
      <c r="F36" s="2" t="s">
        <v>31</v>
      </c>
      <c r="G36" s="2" t="s">
        <v>32</v>
      </c>
      <c r="H36" s="2" t="s">
        <v>33</v>
      </c>
      <c r="I36" s="2">
        <f>'1.Лок.смета.и.Акт'!E95</f>
        <v>0.42</v>
      </c>
      <c r="J36" s="2">
        <v>0</v>
      </c>
      <c r="K36" s="2"/>
      <c r="L36" s="2"/>
      <c r="M36" s="2"/>
      <c r="N36" s="2"/>
      <c r="O36" s="2">
        <f t="shared" si="14"/>
        <v>322.10000000000002</v>
      </c>
      <c r="P36" s="2">
        <f t="shared" si="15"/>
        <v>0.2</v>
      </c>
      <c r="Q36" s="2">
        <f t="shared" si="16"/>
        <v>85.13</v>
      </c>
      <c r="R36" s="2">
        <f t="shared" si="17"/>
        <v>31.39</v>
      </c>
      <c r="S36" s="2">
        <f t="shared" si="18"/>
        <v>236.77</v>
      </c>
      <c r="T36" s="2">
        <f t="shared" si="19"/>
        <v>0</v>
      </c>
      <c r="U36" s="2">
        <f t="shared" si="20"/>
        <v>24.611999999999998</v>
      </c>
      <c r="V36" s="2">
        <f t="shared" si="21"/>
        <v>3.0743999999999998</v>
      </c>
      <c r="W36" s="2">
        <f t="shared" si="22"/>
        <v>0</v>
      </c>
      <c r="X36" s="2">
        <f t="shared" si="23"/>
        <v>254.75</v>
      </c>
      <c r="Y36" s="2">
        <f t="shared" si="24"/>
        <v>174.3</v>
      </c>
      <c r="Z36" s="2"/>
      <c r="AA36" s="2">
        <v>34748935</v>
      </c>
      <c r="AB36" s="2">
        <f t="shared" si="25"/>
        <v>766.88</v>
      </c>
      <c r="AC36" s="2">
        <f>ROUND((ES36+(SUM(SmtRes!BC63:'SmtRes'!BC68)+SUM(EtalonRes!AL127:'EtalonRes'!AL138))),2)</f>
        <v>0.47</v>
      </c>
      <c r="AD36" s="2">
        <f t="shared" si="52"/>
        <v>202.68</v>
      </c>
      <c r="AE36" s="2">
        <f t="shared" si="53"/>
        <v>74.73</v>
      </c>
      <c r="AF36" s="2">
        <f t="shared" si="54"/>
        <v>563.73</v>
      </c>
      <c r="AG36" s="2">
        <f t="shared" si="29"/>
        <v>0</v>
      </c>
      <c r="AH36" s="2">
        <f t="shared" si="55"/>
        <v>58.6</v>
      </c>
      <c r="AI36" s="2">
        <f t="shared" si="56"/>
        <v>7.32</v>
      </c>
      <c r="AJ36" s="2">
        <f t="shared" si="31"/>
        <v>0</v>
      </c>
      <c r="AK36" s="2">
        <v>845.07</v>
      </c>
      <c r="AL36" s="2">
        <v>78.66</v>
      </c>
      <c r="AM36" s="2">
        <v>202.68</v>
      </c>
      <c r="AN36" s="2">
        <v>74.73</v>
      </c>
      <c r="AO36" s="2">
        <v>563.73</v>
      </c>
      <c r="AP36" s="2">
        <v>0</v>
      </c>
      <c r="AQ36" s="2">
        <v>58.6</v>
      </c>
      <c r="AR36" s="2">
        <v>7.32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34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2"/>
        <v>322.10000000000002</v>
      </c>
      <c r="CQ36" s="2">
        <f t="shared" si="33"/>
        <v>0.47</v>
      </c>
      <c r="CR36" s="2">
        <f t="shared" si="34"/>
        <v>202.68</v>
      </c>
      <c r="CS36" s="2">
        <f t="shared" si="35"/>
        <v>74.73</v>
      </c>
      <c r="CT36" s="2">
        <f t="shared" si="36"/>
        <v>563.73</v>
      </c>
      <c r="CU36" s="2">
        <f t="shared" si="37"/>
        <v>0</v>
      </c>
      <c r="CV36" s="2">
        <f t="shared" si="38"/>
        <v>58.6</v>
      </c>
      <c r="CW36" s="2">
        <f t="shared" si="39"/>
        <v>7.32</v>
      </c>
      <c r="CX36" s="2">
        <f t="shared" si="40"/>
        <v>0</v>
      </c>
      <c r="CY36" s="2">
        <f t="shared" si="41"/>
        <v>254.75200000000001</v>
      </c>
      <c r="CZ36" s="2">
        <f t="shared" si="42"/>
        <v>174.304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33</v>
      </c>
      <c r="DW36" s="2" t="s">
        <v>33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20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21</v>
      </c>
      <c r="EM36" s="2" t="s">
        <v>22</v>
      </c>
      <c r="EN36" s="2"/>
      <c r="EO36" s="2" t="s">
        <v>3</v>
      </c>
      <c r="EP36" s="2"/>
      <c r="EQ36" s="2">
        <v>0</v>
      </c>
      <c r="ER36" s="2">
        <v>845.07</v>
      </c>
      <c r="ES36" s="2">
        <v>78.66</v>
      </c>
      <c r="ET36" s="2">
        <v>202.68</v>
      </c>
      <c r="EU36" s="2">
        <v>74.73</v>
      </c>
      <c r="EV36" s="2">
        <v>563.73</v>
      </c>
      <c r="EW36" s="2">
        <v>58.6</v>
      </c>
      <c r="EX36" s="2">
        <v>7.32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1</v>
      </c>
      <c r="GE36" s="2"/>
      <c r="GF36" s="2">
        <v>1668575944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4"/>
        <v>0</v>
      </c>
      <c r="GM36" s="2">
        <f t="shared" si="45"/>
        <v>751.15</v>
      </c>
      <c r="GN36" s="2">
        <f t="shared" si="46"/>
        <v>0</v>
      </c>
      <c r="GO36" s="2">
        <f t="shared" si="47"/>
        <v>751.15</v>
      </c>
      <c r="GP36" s="2">
        <f t="shared" si="48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>
        <f t="shared" si="51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ROW(SmtRes!A74)</f>
        <v>74</v>
      </c>
      <c r="D37">
        <f>ROW(EtalonRes!A150)</f>
        <v>150</v>
      </c>
      <c r="E37" t="s">
        <v>41</v>
      </c>
      <c r="F37" t="s">
        <v>31</v>
      </c>
      <c r="G37" t="s">
        <v>32</v>
      </c>
      <c r="H37" t="s">
        <v>33</v>
      </c>
      <c r="I37">
        <f>'1.Лок.смета.и.Акт'!E95</f>
        <v>0.42</v>
      </c>
      <c r="J37">
        <v>0</v>
      </c>
      <c r="O37">
        <f t="shared" si="14"/>
        <v>5398.38</v>
      </c>
      <c r="P37">
        <f t="shared" si="15"/>
        <v>1.48</v>
      </c>
      <c r="Q37">
        <f t="shared" si="16"/>
        <v>1064.07</v>
      </c>
      <c r="R37">
        <f t="shared" si="17"/>
        <v>574.37</v>
      </c>
      <c r="S37">
        <f t="shared" si="18"/>
        <v>4332.83</v>
      </c>
      <c r="T37">
        <f t="shared" si="19"/>
        <v>0</v>
      </c>
      <c r="U37">
        <f t="shared" si="20"/>
        <v>24.611999999999998</v>
      </c>
      <c r="V37">
        <f t="shared" si="21"/>
        <v>3.0743999999999998</v>
      </c>
      <c r="W37">
        <f t="shared" si="22"/>
        <v>0</v>
      </c>
      <c r="X37">
        <f t="shared" si="23"/>
        <v>3974.83</v>
      </c>
      <c r="Y37">
        <f t="shared" si="24"/>
        <v>2551.7399999999998</v>
      </c>
      <c r="AA37">
        <v>34748936</v>
      </c>
      <c r="AB37">
        <f t="shared" si="25"/>
        <v>766.88</v>
      </c>
      <c r="AC37">
        <f>ROUND((ES37+(SUM(SmtRes!BC69:'SmtRes'!BC74)+SUM(EtalonRes!AL139:'EtalonRes'!AL150))),2)</f>
        <v>0.47</v>
      </c>
      <c r="AD37">
        <f t="shared" si="52"/>
        <v>202.68</v>
      </c>
      <c r="AE37">
        <f t="shared" si="53"/>
        <v>74.73</v>
      </c>
      <c r="AF37">
        <f t="shared" si="54"/>
        <v>563.73</v>
      </c>
      <c r="AG37">
        <f t="shared" si="29"/>
        <v>0</v>
      </c>
      <c r="AH37">
        <f t="shared" si="55"/>
        <v>58.6</v>
      </c>
      <c r="AI37">
        <f t="shared" si="56"/>
        <v>7.32</v>
      </c>
      <c r="AJ37">
        <f t="shared" si="31"/>
        <v>0</v>
      </c>
      <c r="AK37">
        <f>AL37+AM37+AO37</f>
        <v>845.07</v>
      </c>
      <c r="AL37" s="58">
        <f>'1.Лок.смета.и.Акт'!F99</f>
        <v>78.66</v>
      </c>
      <c r="AM37" s="58">
        <f>'1.Лок.смета.и.Акт'!F97</f>
        <v>202.68</v>
      </c>
      <c r="AN37" s="58">
        <f>'1.Лок.смета.и.Акт'!F98</f>
        <v>74.73</v>
      </c>
      <c r="AO37" s="58">
        <f>'1.Лок.смета.и.Акт'!F96</f>
        <v>563.73</v>
      </c>
      <c r="AP37">
        <v>0</v>
      </c>
      <c r="AQ37">
        <f>'1.Лок.смета.и.Акт'!E102</f>
        <v>58.6</v>
      </c>
      <c r="AR37">
        <v>7.32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'1.Лок.смета.и.Акт'!J96</f>
        <v>18.3</v>
      </c>
      <c r="BB37">
        <f>'1.Лок.смета.и.Акт'!J97</f>
        <v>12.5</v>
      </c>
      <c r="BC37">
        <f>'1.Лок.смета.и.Акт'!J99</f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34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'1.Лок.смета.и.Акт'!J98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2"/>
        <v>5398.38</v>
      </c>
      <c r="CQ37">
        <f t="shared" si="33"/>
        <v>3.5249999999999999</v>
      </c>
      <c r="CR37">
        <f t="shared" si="34"/>
        <v>2533.5</v>
      </c>
      <c r="CS37">
        <f t="shared" si="35"/>
        <v>1367.5590000000002</v>
      </c>
      <c r="CT37">
        <f t="shared" si="36"/>
        <v>10316.259</v>
      </c>
      <c r="CU37">
        <f t="shared" si="37"/>
        <v>0</v>
      </c>
      <c r="CV37">
        <f t="shared" si="38"/>
        <v>58.6</v>
      </c>
      <c r="CW37">
        <f t="shared" si="39"/>
        <v>7.32</v>
      </c>
      <c r="CX37">
        <f t="shared" si="40"/>
        <v>0</v>
      </c>
      <c r="CY37">
        <f t="shared" si="41"/>
        <v>3974.8320000000003</v>
      </c>
      <c r="CZ37">
        <f t="shared" si="42"/>
        <v>2551.7440000000001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33</v>
      </c>
      <c r="DW37" t="str">
        <f>'1.Лок.смета.и.Акт'!D95</f>
        <v>100 м</v>
      </c>
      <c r="DX37">
        <v>100</v>
      </c>
      <c r="EE37">
        <v>32653241</v>
      </c>
      <c r="EF37">
        <v>2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f>ES37+ET37+EV37</f>
        <v>845.07</v>
      </c>
      <c r="ES37" s="58">
        <f>'1.Лок.смета.и.Акт'!F99</f>
        <v>78.66</v>
      </c>
      <c r="ET37" s="58">
        <f>'1.Лок.смета.и.Акт'!F97</f>
        <v>202.68</v>
      </c>
      <c r="EU37" s="58">
        <f>'1.Лок.смета.и.Акт'!F98</f>
        <v>74.73</v>
      </c>
      <c r="EV37" s="58">
        <f>'1.Лок.смета.и.Акт'!F96</f>
        <v>563.73</v>
      </c>
      <c r="EW37">
        <f>'1.Лок.смета.и.Акт'!E102</f>
        <v>58.6</v>
      </c>
      <c r="EX37">
        <v>7.32</v>
      </c>
      <c r="EY37">
        <v>1</v>
      </c>
      <c r="FQ37">
        <v>0</v>
      </c>
      <c r="FR37">
        <f t="shared" si="43"/>
        <v>0</v>
      </c>
      <c r="FS37">
        <v>0</v>
      </c>
      <c r="FV37" t="s">
        <v>24</v>
      </c>
      <c r="FW37" t="s">
        <v>25</v>
      </c>
      <c r="FX37">
        <v>95</v>
      </c>
      <c r="FY37">
        <v>65</v>
      </c>
      <c r="GA37" t="s">
        <v>3</v>
      </c>
      <c r="GD37">
        <v>1</v>
      </c>
      <c r="GF37">
        <v>1668575944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4"/>
        <v>0</v>
      </c>
      <c r="GM37">
        <f t="shared" si="45"/>
        <v>11924.95</v>
      </c>
      <c r="GN37">
        <f t="shared" si="46"/>
        <v>0</v>
      </c>
      <c r="GO37">
        <f t="shared" si="47"/>
        <v>11924.95</v>
      </c>
      <c r="GP37">
        <f t="shared" si="48"/>
        <v>0</v>
      </c>
      <c r="GR37">
        <v>0</v>
      </c>
      <c r="GS37">
        <v>3</v>
      </c>
      <c r="GT37">
        <v>0</v>
      </c>
      <c r="GU37" t="s">
        <v>3</v>
      </c>
      <c r="GV37">
        <f t="shared" si="49"/>
        <v>0</v>
      </c>
      <c r="GW37">
        <v>18.3</v>
      </c>
      <c r="GX37">
        <f t="shared" si="50"/>
        <v>0</v>
      </c>
      <c r="HA37">
        <v>0</v>
      </c>
      <c r="HB37">
        <v>0</v>
      </c>
      <c r="HC37">
        <f t="shared" si="51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ROW(SmtRes!A79)</f>
        <v>79</v>
      </c>
      <c r="D38" s="2">
        <f>ROW(EtalonRes!A159)</f>
        <v>159</v>
      </c>
      <c r="E38" s="2" t="s">
        <v>42</v>
      </c>
      <c r="F38" s="2" t="s">
        <v>36</v>
      </c>
      <c r="G38" s="2" t="s">
        <v>37</v>
      </c>
      <c r="H38" s="2" t="s">
        <v>33</v>
      </c>
      <c r="I38" s="2">
        <f>'1.Лок.смета.и.Акт'!E104</f>
        <v>0.24085999999999999</v>
      </c>
      <c r="J38" s="2">
        <v>0</v>
      </c>
      <c r="K38" s="2"/>
      <c r="L38" s="2"/>
      <c r="M38" s="2"/>
      <c r="N38" s="2"/>
      <c r="O38" s="2">
        <f t="shared" si="14"/>
        <v>57.71</v>
      </c>
      <c r="P38" s="2">
        <f t="shared" si="15"/>
        <v>0</v>
      </c>
      <c r="Q38" s="2">
        <f t="shared" si="16"/>
        <v>14.69</v>
      </c>
      <c r="R38" s="2">
        <f t="shared" si="17"/>
        <v>1.1499999999999999</v>
      </c>
      <c r="S38" s="2">
        <f t="shared" si="18"/>
        <v>43.02</v>
      </c>
      <c r="T38" s="2">
        <f t="shared" si="19"/>
        <v>0</v>
      </c>
      <c r="U38" s="2">
        <f t="shared" si="20"/>
        <v>4.5763400000000001</v>
      </c>
      <c r="V38" s="2">
        <f t="shared" si="21"/>
        <v>9.1526799999999991E-2</v>
      </c>
      <c r="W38" s="2">
        <f t="shared" si="22"/>
        <v>0</v>
      </c>
      <c r="X38" s="2">
        <f t="shared" si="23"/>
        <v>41.96</v>
      </c>
      <c r="Y38" s="2">
        <f t="shared" si="24"/>
        <v>28.71</v>
      </c>
      <c r="Z38" s="2"/>
      <c r="AA38" s="2">
        <v>34748935</v>
      </c>
      <c r="AB38" s="2">
        <f t="shared" si="25"/>
        <v>239.57</v>
      </c>
      <c r="AC38" s="2">
        <f>ROUND((ES38+(SUM(SmtRes!BC75:'SmtRes'!BC79)+SUM(EtalonRes!AL151:'EtalonRes'!AL159))),2)</f>
        <v>-0.01</v>
      </c>
      <c r="AD38" s="2">
        <f t="shared" si="52"/>
        <v>60.98</v>
      </c>
      <c r="AE38" s="2">
        <f t="shared" si="53"/>
        <v>4.7699999999999996</v>
      </c>
      <c r="AF38" s="2">
        <f t="shared" si="54"/>
        <v>178.6</v>
      </c>
      <c r="AG38" s="2">
        <f t="shared" si="29"/>
        <v>0</v>
      </c>
      <c r="AH38" s="2">
        <f t="shared" si="55"/>
        <v>19</v>
      </c>
      <c r="AI38" s="2">
        <f t="shared" si="56"/>
        <v>0.38</v>
      </c>
      <c r="AJ38" s="2">
        <f t="shared" si="31"/>
        <v>0</v>
      </c>
      <c r="AK38" s="2">
        <v>748.97</v>
      </c>
      <c r="AL38" s="2">
        <v>509.39</v>
      </c>
      <c r="AM38" s="2">
        <v>60.98</v>
      </c>
      <c r="AN38" s="2">
        <v>4.7699999999999996</v>
      </c>
      <c r="AO38" s="2">
        <v>178.6</v>
      </c>
      <c r="AP38" s="2">
        <v>0</v>
      </c>
      <c r="AQ38" s="2">
        <v>19</v>
      </c>
      <c r="AR38" s="2">
        <v>0.38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38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2"/>
        <v>57.71</v>
      </c>
      <c r="CQ38" s="2">
        <f t="shared" si="33"/>
        <v>-0.01</v>
      </c>
      <c r="CR38" s="2">
        <f t="shared" si="34"/>
        <v>60.98</v>
      </c>
      <c r="CS38" s="2">
        <f t="shared" si="35"/>
        <v>4.7699999999999996</v>
      </c>
      <c r="CT38" s="2">
        <f t="shared" si="36"/>
        <v>178.6</v>
      </c>
      <c r="CU38" s="2">
        <f t="shared" si="37"/>
        <v>0</v>
      </c>
      <c r="CV38" s="2">
        <f t="shared" si="38"/>
        <v>19</v>
      </c>
      <c r="CW38" s="2">
        <f t="shared" si="39"/>
        <v>0.38</v>
      </c>
      <c r="CX38" s="2">
        <f t="shared" si="40"/>
        <v>0</v>
      </c>
      <c r="CY38" s="2">
        <f t="shared" si="41"/>
        <v>41.961500000000008</v>
      </c>
      <c r="CZ38" s="2">
        <f t="shared" si="42"/>
        <v>28.710500000000003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33</v>
      </c>
      <c r="DW38" s="2" t="s">
        <v>33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20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21</v>
      </c>
      <c r="EM38" s="2" t="s">
        <v>22</v>
      </c>
      <c r="EN38" s="2"/>
      <c r="EO38" s="2" t="s">
        <v>3</v>
      </c>
      <c r="EP38" s="2"/>
      <c r="EQ38" s="2">
        <v>0</v>
      </c>
      <c r="ER38" s="2">
        <v>748.97</v>
      </c>
      <c r="ES38" s="2">
        <v>509.39</v>
      </c>
      <c r="ET38" s="2">
        <v>60.98</v>
      </c>
      <c r="EU38" s="2">
        <v>4.7699999999999996</v>
      </c>
      <c r="EV38" s="2">
        <v>178.6</v>
      </c>
      <c r="EW38" s="2">
        <v>19</v>
      </c>
      <c r="EX38" s="2">
        <v>0.38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1</v>
      </c>
      <c r="GE38" s="2"/>
      <c r="GF38" s="2">
        <v>-2055133935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4"/>
        <v>0</v>
      </c>
      <c r="GM38" s="2">
        <f t="shared" si="45"/>
        <v>128.38</v>
      </c>
      <c r="GN38" s="2">
        <f t="shared" si="46"/>
        <v>0</v>
      </c>
      <c r="GO38" s="2">
        <f t="shared" si="47"/>
        <v>128.38</v>
      </c>
      <c r="GP38" s="2">
        <f t="shared" si="48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>
        <f t="shared" si="51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ROW(SmtRes!A84)</f>
        <v>84</v>
      </c>
      <c r="D39">
        <f>ROW(EtalonRes!A168)</f>
        <v>168</v>
      </c>
      <c r="E39" t="s">
        <v>42</v>
      </c>
      <c r="F39" t="s">
        <v>36</v>
      </c>
      <c r="G39" t="s">
        <v>37</v>
      </c>
      <c r="H39" t="s">
        <v>33</v>
      </c>
      <c r="I39">
        <f>'1.Лок.смета.и.Акт'!E104</f>
        <v>0.24085999999999999</v>
      </c>
      <c r="J39">
        <v>0</v>
      </c>
      <c r="O39">
        <f t="shared" si="14"/>
        <v>970.8</v>
      </c>
      <c r="P39">
        <f t="shared" si="15"/>
        <v>-0.02</v>
      </c>
      <c r="Q39">
        <f t="shared" si="16"/>
        <v>183.6</v>
      </c>
      <c r="R39">
        <f t="shared" si="17"/>
        <v>21.02</v>
      </c>
      <c r="S39">
        <f t="shared" si="18"/>
        <v>787.22</v>
      </c>
      <c r="T39">
        <f t="shared" si="19"/>
        <v>0</v>
      </c>
      <c r="U39">
        <f t="shared" si="20"/>
        <v>4.5763400000000001</v>
      </c>
      <c r="V39">
        <f t="shared" si="21"/>
        <v>9.1526799999999991E-2</v>
      </c>
      <c r="W39">
        <f t="shared" si="22"/>
        <v>0</v>
      </c>
      <c r="X39">
        <f t="shared" si="23"/>
        <v>654.66999999999996</v>
      </c>
      <c r="Y39">
        <f t="shared" si="24"/>
        <v>420.28</v>
      </c>
      <c r="AA39">
        <v>34748936</v>
      </c>
      <c r="AB39">
        <f t="shared" si="25"/>
        <v>239.57</v>
      </c>
      <c r="AC39">
        <f>ROUND((ES39+(SUM(SmtRes!BC80:'SmtRes'!BC84)+SUM(EtalonRes!AL160:'EtalonRes'!AL168))),2)</f>
        <v>-0.01</v>
      </c>
      <c r="AD39">
        <f t="shared" si="52"/>
        <v>60.98</v>
      </c>
      <c r="AE39">
        <f t="shared" si="53"/>
        <v>4.7699999999999996</v>
      </c>
      <c r="AF39">
        <f t="shared" si="54"/>
        <v>178.6</v>
      </c>
      <c r="AG39">
        <f t="shared" si="29"/>
        <v>0</v>
      </c>
      <c r="AH39">
        <f t="shared" si="55"/>
        <v>19</v>
      </c>
      <c r="AI39">
        <f t="shared" si="56"/>
        <v>0.38</v>
      </c>
      <c r="AJ39">
        <f t="shared" si="31"/>
        <v>0</v>
      </c>
      <c r="AK39">
        <f>AL39+AM39+AO39</f>
        <v>748.97</v>
      </c>
      <c r="AL39" s="58">
        <f>'1.Лок.смета.и.Акт'!F108</f>
        <v>509.39</v>
      </c>
      <c r="AM39" s="58">
        <f>'1.Лок.смета.и.Акт'!F106</f>
        <v>60.98</v>
      </c>
      <c r="AN39" s="58">
        <f>'1.Лок.смета.и.Акт'!F107</f>
        <v>4.7699999999999996</v>
      </c>
      <c r="AO39" s="58">
        <f>'1.Лок.смета.и.Акт'!F105</f>
        <v>178.6</v>
      </c>
      <c r="AP39">
        <v>0</v>
      </c>
      <c r="AQ39">
        <f>'1.Лок.смета.и.Акт'!E111</f>
        <v>19</v>
      </c>
      <c r="AR39">
        <v>0.38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'1.Лок.смета.и.Акт'!J105</f>
        <v>18.3</v>
      </c>
      <c r="BB39">
        <f>'1.Лок.смета.и.Акт'!J106</f>
        <v>12.5</v>
      </c>
      <c r="BC39">
        <f>'1.Лок.смета.и.Акт'!J108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38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'1.Лок.смета.и.Акт'!J107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2"/>
        <v>970.8</v>
      </c>
      <c r="CQ39">
        <f t="shared" si="33"/>
        <v>-7.4999999999999997E-2</v>
      </c>
      <c r="CR39">
        <f t="shared" si="34"/>
        <v>762.25</v>
      </c>
      <c r="CS39">
        <f t="shared" si="35"/>
        <v>87.290999999999997</v>
      </c>
      <c r="CT39">
        <f t="shared" si="36"/>
        <v>3268.38</v>
      </c>
      <c r="CU39">
        <f t="shared" si="37"/>
        <v>0</v>
      </c>
      <c r="CV39">
        <f t="shared" si="38"/>
        <v>19</v>
      </c>
      <c r="CW39">
        <f t="shared" si="39"/>
        <v>0.38</v>
      </c>
      <c r="CX39">
        <f t="shared" si="40"/>
        <v>0</v>
      </c>
      <c r="CY39">
        <f t="shared" si="41"/>
        <v>654.67439999999999</v>
      </c>
      <c r="CZ39">
        <f t="shared" si="42"/>
        <v>420.28480000000002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33</v>
      </c>
      <c r="DW39" t="str">
        <f>'1.Лок.смета.и.Акт'!D104</f>
        <v>100 м</v>
      </c>
      <c r="DX39">
        <v>100</v>
      </c>
      <c r="EE39">
        <v>32653241</v>
      </c>
      <c r="EF39">
        <v>2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f>ES39+ET39+EV39</f>
        <v>748.97</v>
      </c>
      <c r="ES39" s="58">
        <f>'1.Лок.смета.и.Акт'!F108</f>
        <v>509.39</v>
      </c>
      <c r="ET39" s="58">
        <f>'1.Лок.смета.и.Акт'!F106</f>
        <v>60.98</v>
      </c>
      <c r="EU39" s="58">
        <f>'1.Лок.смета.и.Акт'!F107</f>
        <v>4.7699999999999996</v>
      </c>
      <c r="EV39" s="58">
        <f>'1.Лок.смета.и.Акт'!F105</f>
        <v>178.6</v>
      </c>
      <c r="EW39">
        <f>'1.Лок.смета.и.Акт'!E111</f>
        <v>19</v>
      </c>
      <c r="EX39">
        <v>0.38</v>
      </c>
      <c r="EY39">
        <v>1</v>
      </c>
      <c r="FQ39">
        <v>0</v>
      </c>
      <c r="FR39">
        <f t="shared" si="43"/>
        <v>0</v>
      </c>
      <c r="FS39">
        <v>0</v>
      </c>
      <c r="FV39" t="s">
        <v>24</v>
      </c>
      <c r="FW39" t="s">
        <v>25</v>
      </c>
      <c r="FX39">
        <v>95</v>
      </c>
      <c r="FY39">
        <v>65</v>
      </c>
      <c r="GA39" t="s">
        <v>3</v>
      </c>
      <c r="GD39">
        <v>1</v>
      </c>
      <c r="GF39">
        <v>-2055133935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4"/>
        <v>0</v>
      </c>
      <c r="GM39">
        <f t="shared" si="45"/>
        <v>2045.75</v>
      </c>
      <c r="GN39">
        <f t="shared" si="46"/>
        <v>0</v>
      </c>
      <c r="GO39">
        <f t="shared" si="47"/>
        <v>2045.75</v>
      </c>
      <c r="GP39">
        <f t="shared" si="48"/>
        <v>0</v>
      </c>
      <c r="GR39">
        <v>0</v>
      </c>
      <c r="GS39">
        <v>3</v>
      </c>
      <c r="GT39">
        <v>0</v>
      </c>
      <c r="GU39" t="s">
        <v>3</v>
      </c>
      <c r="GV39">
        <f t="shared" si="49"/>
        <v>0</v>
      </c>
      <c r="GW39">
        <v>18.3</v>
      </c>
      <c r="GX39">
        <f t="shared" si="50"/>
        <v>0</v>
      </c>
      <c r="HA39">
        <v>0</v>
      </c>
      <c r="HB39">
        <v>0</v>
      </c>
      <c r="HC39">
        <f t="shared" si="51"/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ROW(SmtRes!A87)</f>
        <v>87</v>
      </c>
      <c r="D40" s="2">
        <f>ROW(EtalonRes!A171)</f>
        <v>171</v>
      </c>
      <c r="E40" s="2" t="s">
        <v>43</v>
      </c>
      <c r="F40" s="2" t="s">
        <v>44</v>
      </c>
      <c r="G40" s="2" t="s">
        <v>45</v>
      </c>
      <c r="H40" s="2" t="s">
        <v>15</v>
      </c>
      <c r="I40" s="2">
        <f>'1.Лок.смета.и.Акт'!E113</f>
        <v>2</v>
      </c>
      <c r="J40" s="2">
        <v>0</v>
      </c>
      <c r="K40" s="2"/>
      <c r="L40" s="2"/>
      <c r="M40" s="2"/>
      <c r="N40" s="2"/>
      <c r="O40" s="2">
        <f t="shared" si="14"/>
        <v>527.55999999999995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527.55999999999995</v>
      </c>
      <c r="T40" s="2">
        <f t="shared" si="19"/>
        <v>0</v>
      </c>
      <c r="U40" s="2">
        <f t="shared" si="20"/>
        <v>43.2</v>
      </c>
      <c r="V40" s="2">
        <f t="shared" si="21"/>
        <v>0</v>
      </c>
      <c r="W40" s="2">
        <f t="shared" si="22"/>
        <v>0</v>
      </c>
      <c r="X40" s="2">
        <f t="shared" si="23"/>
        <v>342.91</v>
      </c>
      <c r="Y40" s="2">
        <f t="shared" si="24"/>
        <v>211.02</v>
      </c>
      <c r="Z40" s="2"/>
      <c r="AA40" s="2">
        <v>34748935</v>
      </c>
      <c r="AB40" s="2">
        <f t="shared" si="25"/>
        <v>263.77999999999997</v>
      </c>
      <c r="AC40" s="2">
        <f t="shared" ref="AC40:AC57" si="57">ROUND((ES40),2)</f>
        <v>0</v>
      </c>
      <c r="AD40" s="2">
        <f t="shared" si="52"/>
        <v>0</v>
      </c>
      <c r="AE40" s="2">
        <f t="shared" si="53"/>
        <v>0</v>
      </c>
      <c r="AF40" s="2">
        <f t="shared" si="54"/>
        <v>263.77999999999997</v>
      </c>
      <c r="AG40" s="2">
        <f t="shared" si="29"/>
        <v>0</v>
      </c>
      <c r="AH40" s="2">
        <f t="shared" si="55"/>
        <v>21.6</v>
      </c>
      <c r="AI40" s="2">
        <f t="shared" si="56"/>
        <v>0</v>
      </c>
      <c r="AJ40" s="2">
        <f t="shared" si="31"/>
        <v>0</v>
      </c>
      <c r="AK40" s="2">
        <v>263.77999999999997</v>
      </c>
      <c r="AL40" s="2">
        <v>0</v>
      </c>
      <c r="AM40" s="2">
        <v>0</v>
      </c>
      <c r="AN40" s="2">
        <v>0</v>
      </c>
      <c r="AO40" s="2">
        <v>263.77999999999997</v>
      </c>
      <c r="AP40" s="2">
        <v>0</v>
      </c>
      <c r="AQ40" s="2">
        <v>21.6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46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2"/>
        <v>527.55999999999995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263.77999999999997</v>
      </c>
      <c r="CU40" s="2">
        <f t="shared" si="37"/>
        <v>0</v>
      </c>
      <c r="CV40" s="2">
        <f t="shared" si="38"/>
        <v>21.6</v>
      </c>
      <c r="CW40" s="2">
        <f t="shared" si="39"/>
        <v>0</v>
      </c>
      <c r="CX40" s="2">
        <f t="shared" si="40"/>
        <v>0</v>
      </c>
      <c r="CY40" s="2">
        <f t="shared" si="41"/>
        <v>342.91399999999993</v>
      </c>
      <c r="CZ40" s="2">
        <f t="shared" si="42"/>
        <v>211.02399999999997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15</v>
      </c>
      <c r="DW40" s="2" t="s">
        <v>15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47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48</v>
      </c>
      <c r="EM40" s="2" t="s">
        <v>49</v>
      </c>
      <c r="EN40" s="2"/>
      <c r="EO40" s="2" t="s">
        <v>3</v>
      </c>
      <c r="EP40" s="2"/>
      <c r="EQ40" s="2">
        <v>0</v>
      </c>
      <c r="ER40" s="2">
        <v>263.77999999999997</v>
      </c>
      <c r="ES40" s="2">
        <v>0</v>
      </c>
      <c r="ET40" s="2">
        <v>0</v>
      </c>
      <c r="EU40" s="2">
        <v>0</v>
      </c>
      <c r="EV40" s="2">
        <v>263.77999999999997</v>
      </c>
      <c r="EW40" s="2">
        <v>21.6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1</v>
      </c>
      <c r="GE40" s="2"/>
      <c r="GF40" s="2">
        <v>412509291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4"/>
        <v>0</v>
      </c>
      <c r="GM40" s="2">
        <f t="shared" si="45"/>
        <v>1081.49</v>
      </c>
      <c r="GN40" s="2">
        <f t="shared" si="46"/>
        <v>0</v>
      </c>
      <c r="GO40" s="2">
        <f t="shared" si="47"/>
        <v>0</v>
      </c>
      <c r="GP40" s="2">
        <f t="shared" si="48"/>
        <v>1081.49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>
        <f t="shared" si="51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ROW(SmtRes!A90)</f>
        <v>90</v>
      </c>
      <c r="D41">
        <f>ROW(EtalonRes!A174)</f>
        <v>174</v>
      </c>
      <c r="E41" t="s">
        <v>43</v>
      </c>
      <c r="F41" t="s">
        <v>44</v>
      </c>
      <c r="G41" t="s">
        <v>45</v>
      </c>
      <c r="H41" t="s">
        <v>15</v>
      </c>
      <c r="I41">
        <f>'1.Лок.смета.и.Акт'!E113</f>
        <v>2</v>
      </c>
      <c r="J41">
        <v>0</v>
      </c>
      <c r="O41">
        <f t="shared" si="14"/>
        <v>9654.35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9654.35</v>
      </c>
      <c r="T41">
        <f t="shared" si="19"/>
        <v>0</v>
      </c>
      <c r="U41">
        <f t="shared" si="20"/>
        <v>43.2</v>
      </c>
      <c r="V41">
        <f t="shared" si="21"/>
        <v>0</v>
      </c>
      <c r="W41">
        <f t="shared" si="22"/>
        <v>0</v>
      </c>
      <c r="X41">
        <f t="shared" si="23"/>
        <v>5309.89</v>
      </c>
      <c r="Y41">
        <f t="shared" si="24"/>
        <v>3089.39</v>
      </c>
      <c r="AA41">
        <v>34748936</v>
      </c>
      <c r="AB41">
        <f t="shared" si="25"/>
        <v>263.77999999999997</v>
      </c>
      <c r="AC41">
        <f t="shared" si="57"/>
        <v>0</v>
      </c>
      <c r="AD41">
        <f t="shared" si="52"/>
        <v>0</v>
      </c>
      <c r="AE41">
        <f t="shared" si="53"/>
        <v>0</v>
      </c>
      <c r="AF41">
        <f t="shared" si="54"/>
        <v>263.77999999999997</v>
      </c>
      <c r="AG41">
        <f t="shared" si="29"/>
        <v>0</v>
      </c>
      <c r="AH41">
        <f t="shared" si="55"/>
        <v>21.6</v>
      </c>
      <c r="AI41">
        <f t="shared" si="56"/>
        <v>0</v>
      </c>
      <c r="AJ41">
        <f t="shared" si="31"/>
        <v>0</v>
      </c>
      <c r="AK41">
        <f>AL41+AM41+AO41</f>
        <v>263.77999999999997</v>
      </c>
      <c r="AL41">
        <v>0</v>
      </c>
      <c r="AM41">
        <v>0</v>
      </c>
      <c r="AN41">
        <v>0</v>
      </c>
      <c r="AO41" s="58">
        <f>'1.Лок.смета.и.Акт'!F114</f>
        <v>263.77999999999997</v>
      </c>
      <c r="AP41">
        <v>0</v>
      </c>
      <c r="AQ41">
        <f>'1.Лок.смета.и.Акт'!E117</f>
        <v>21.6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'1.Лок.смета.и.Акт'!J114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46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2"/>
        <v>9654.35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4827.174</v>
      </c>
      <c r="CU41">
        <f t="shared" si="37"/>
        <v>0</v>
      </c>
      <c r="CV41">
        <f t="shared" si="38"/>
        <v>21.6</v>
      </c>
      <c r="CW41">
        <f t="shared" si="39"/>
        <v>0</v>
      </c>
      <c r="CX41">
        <f t="shared" si="40"/>
        <v>0</v>
      </c>
      <c r="CY41">
        <f t="shared" si="41"/>
        <v>5309.8924999999999</v>
      </c>
      <c r="CZ41">
        <f t="shared" si="42"/>
        <v>3089.3920000000003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15</v>
      </c>
      <c r="DW41" t="str">
        <f>'1.Лок.смета.и.Акт'!D113</f>
        <v>ШТ</v>
      </c>
      <c r="DX41">
        <v>1</v>
      </c>
      <c r="EE41">
        <v>32653283</v>
      </c>
      <c r="EF41">
        <v>5</v>
      </c>
      <c r="EG41" t="s">
        <v>47</v>
      </c>
      <c r="EH41">
        <v>0</v>
      </c>
      <c r="EI41" t="s">
        <v>3</v>
      </c>
      <c r="EJ41">
        <v>4</v>
      </c>
      <c r="EK41">
        <v>200001</v>
      </c>
      <c r="EL41" t="s">
        <v>48</v>
      </c>
      <c r="EM41" t="s">
        <v>49</v>
      </c>
      <c r="EO41" t="s">
        <v>3</v>
      </c>
      <c r="EQ41">
        <v>0</v>
      </c>
      <c r="ER41">
        <f>ES41+ET41+EV41</f>
        <v>263.77999999999997</v>
      </c>
      <c r="ES41">
        <v>0</v>
      </c>
      <c r="ET41">
        <v>0</v>
      </c>
      <c r="EU41">
        <v>0</v>
      </c>
      <c r="EV41" s="58">
        <f>'1.Лок.смета.и.Акт'!F114</f>
        <v>263.77999999999997</v>
      </c>
      <c r="EW41">
        <f>'1.Лок.смета.и.Акт'!E117</f>
        <v>21.6</v>
      </c>
      <c r="EX41">
        <v>0</v>
      </c>
      <c r="EY41">
        <v>0</v>
      </c>
      <c r="FQ41">
        <v>0</v>
      </c>
      <c r="FR41">
        <f t="shared" si="43"/>
        <v>0</v>
      </c>
      <c r="FS41">
        <v>0</v>
      </c>
      <c r="FV41" t="s">
        <v>24</v>
      </c>
      <c r="FW41" t="s">
        <v>25</v>
      </c>
      <c r="FX41">
        <v>65</v>
      </c>
      <c r="FY41">
        <v>40</v>
      </c>
      <c r="GA41" t="s">
        <v>3</v>
      </c>
      <c r="GD41">
        <v>1</v>
      </c>
      <c r="GF41">
        <v>412509291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4"/>
        <v>0</v>
      </c>
      <c r="GM41">
        <f t="shared" si="45"/>
        <v>18053.63</v>
      </c>
      <c r="GN41">
        <f t="shared" si="46"/>
        <v>0</v>
      </c>
      <c r="GO41">
        <f t="shared" si="47"/>
        <v>0</v>
      </c>
      <c r="GP41">
        <f t="shared" si="48"/>
        <v>18053.63</v>
      </c>
      <c r="GR41">
        <v>0</v>
      </c>
      <c r="GS41">
        <v>3</v>
      </c>
      <c r="GT41">
        <v>0</v>
      </c>
      <c r="GU41" t="s">
        <v>3</v>
      </c>
      <c r="GV41">
        <f t="shared" si="49"/>
        <v>0</v>
      </c>
      <c r="GW41">
        <v>18.3</v>
      </c>
      <c r="GX41">
        <f t="shared" si="50"/>
        <v>0</v>
      </c>
      <c r="HA41">
        <v>0</v>
      </c>
      <c r="HB41">
        <v>0</v>
      </c>
      <c r="HC41">
        <f t="shared" si="51"/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>
        <f>ROW(SmtRes!A93)</f>
        <v>93</v>
      </c>
      <c r="D42" s="2">
        <f>ROW(EtalonRes!A177)</f>
        <v>177</v>
      </c>
      <c r="E42" s="2" t="s">
        <v>50</v>
      </c>
      <c r="F42" s="2" t="s">
        <v>51</v>
      </c>
      <c r="G42" s="2" t="s">
        <v>52</v>
      </c>
      <c r="H42" s="2" t="s">
        <v>15</v>
      </c>
      <c r="I42" s="2">
        <f>'1.Лок.смета.и.Акт'!E119</f>
        <v>6</v>
      </c>
      <c r="J42" s="2">
        <v>0</v>
      </c>
      <c r="K42" s="2"/>
      <c r="L42" s="2"/>
      <c r="M42" s="2"/>
      <c r="N42" s="2"/>
      <c r="O42" s="2">
        <f t="shared" si="14"/>
        <v>395.64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395.64</v>
      </c>
      <c r="T42" s="2">
        <f t="shared" si="19"/>
        <v>0</v>
      </c>
      <c r="U42" s="2">
        <f t="shared" si="20"/>
        <v>32.400000000000006</v>
      </c>
      <c r="V42" s="2">
        <f t="shared" si="21"/>
        <v>0</v>
      </c>
      <c r="W42" s="2">
        <f t="shared" si="22"/>
        <v>0</v>
      </c>
      <c r="X42" s="2">
        <f t="shared" si="23"/>
        <v>257.17</v>
      </c>
      <c r="Y42" s="2">
        <f t="shared" si="24"/>
        <v>158.26</v>
      </c>
      <c r="Z42" s="2"/>
      <c r="AA42" s="2">
        <v>34748935</v>
      </c>
      <c r="AB42" s="2">
        <f t="shared" si="25"/>
        <v>65.94</v>
      </c>
      <c r="AC42" s="2">
        <f t="shared" si="57"/>
        <v>0</v>
      </c>
      <c r="AD42" s="2">
        <f t="shared" si="52"/>
        <v>0</v>
      </c>
      <c r="AE42" s="2">
        <f t="shared" si="53"/>
        <v>0</v>
      </c>
      <c r="AF42" s="2">
        <f t="shared" si="54"/>
        <v>65.94</v>
      </c>
      <c r="AG42" s="2">
        <f t="shared" si="29"/>
        <v>0</v>
      </c>
      <c r="AH42" s="2">
        <f t="shared" si="55"/>
        <v>5.4</v>
      </c>
      <c r="AI42" s="2">
        <f t="shared" si="56"/>
        <v>0</v>
      </c>
      <c r="AJ42" s="2">
        <f t="shared" si="31"/>
        <v>0</v>
      </c>
      <c r="AK42" s="2">
        <v>65.94</v>
      </c>
      <c r="AL42" s="2">
        <v>0</v>
      </c>
      <c r="AM42" s="2">
        <v>0</v>
      </c>
      <c r="AN42" s="2">
        <v>0</v>
      </c>
      <c r="AO42" s="2">
        <v>65.94</v>
      </c>
      <c r="AP42" s="2">
        <v>0</v>
      </c>
      <c r="AQ42" s="2">
        <v>5.4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53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2"/>
        <v>395.64</v>
      </c>
      <c r="CQ42" s="2">
        <f t="shared" si="33"/>
        <v>0</v>
      </c>
      <c r="CR42" s="2">
        <f t="shared" si="34"/>
        <v>0</v>
      </c>
      <c r="CS42" s="2">
        <f t="shared" si="35"/>
        <v>0</v>
      </c>
      <c r="CT42" s="2">
        <f t="shared" si="36"/>
        <v>65.94</v>
      </c>
      <c r="CU42" s="2">
        <f t="shared" si="37"/>
        <v>0</v>
      </c>
      <c r="CV42" s="2">
        <f t="shared" si="38"/>
        <v>5.4</v>
      </c>
      <c r="CW42" s="2">
        <f t="shared" si="39"/>
        <v>0</v>
      </c>
      <c r="CX42" s="2">
        <f t="shared" si="40"/>
        <v>0</v>
      </c>
      <c r="CY42" s="2">
        <f t="shared" si="41"/>
        <v>257.166</v>
      </c>
      <c r="CZ42" s="2">
        <f t="shared" si="42"/>
        <v>158.25599999999997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15</v>
      </c>
      <c r="DW42" s="2" t="s">
        <v>15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47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48</v>
      </c>
      <c r="EM42" s="2" t="s">
        <v>49</v>
      </c>
      <c r="EN42" s="2"/>
      <c r="EO42" s="2" t="s">
        <v>3</v>
      </c>
      <c r="EP42" s="2"/>
      <c r="EQ42" s="2">
        <v>0</v>
      </c>
      <c r="ER42" s="2">
        <v>65.94</v>
      </c>
      <c r="ES42" s="2">
        <v>0</v>
      </c>
      <c r="ET42" s="2">
        <v>0</v>
      </c>
      <c r="EU42" s="2">
        <v>0</v>
      </c>
      <c r="EV42" s="2">
        <v>65.94</v>
      </c>
      <c r="EW42" s="2">
        <v>5.4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1</v>
      </c>
      <c r="GE42" s="2"/>
      <c r="GF42" s="2">
        <v>-237667876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4"/>
        <v>0</v>
      </c>
      <c r="GM42" s="2">
        <f t="shared" si="45"/>
        <v>811.07</v>
      </c>
      <c r="GN42" s="2">
        <f t="shared" si="46"/>
        <v>0</v>
      </c>
      <c r="GO42" s="2">
        <f t="shared" si="47"/>
        <v>0</v>
      </c>
      <c r="GP42" s="2">
        <f t="shared" si="48"/>
        <v>811.07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>
        <f t="shared" si="51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ROW(SmtRes!A96)</f>
        <v>96</v>
      </c>
      <c r="D43">
        <f>ROW(EtalonRes!A180)</f>
        <v>180</v>
      </c>
      <c r="E43" t="s">
        <v>50</v>
      </c>
      <c r="F43" t="s">
        <v>51</v>
      </c>
      <c r="G43" t="s">
        <v>52</v>
      </c>
      <c r="H43" t="s">
        <v>15</v>
      </c>
      <c r="I43">
        <f>'1.Лок.смета.и.Акт'!E119</f>
        <v>6</v>
      </c>
      <c r="J43">
        <v>0</v>
      </c>
      <c r="O43">
        <f t="shared" si="14"/>
        <v>7240.21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7240.21</v>
      </c>
      <c r="T43">
        <f t="shared" si="19"/>
        <v>0</v>
      </c>
      <c r="U43">
        <f t="shared" si="20"/>
        <v>32.400000000000006</v>
      </c>
      <c r="V43">
        <f t="shared" si="21"/>
        <v>0</v>
      </c>
      <c r="W43">
        <f t="shared" si="22"/>
        <v>0</v>
      </c>
      <c r="X43">
        <f t="shared" si="23"/>
        <v>3982.12</v>
      </c>
      <c r="Y43">
        <f t="shared" si="24"/>
        <v>2316.87</v>
      </c>
      <c r="AA43">
        <v>34748936</v>
      </c>
      <c r="AB43">
        <f t="shared" si="25"/>
        <v>65.94</v>
      </c>
      <c r="AC43">
        <f t="shared" si="57"/>
        <v>0</v>
      </c>
      <c r="AD43">
        <f t="shared" si="52"/>
        <v>0</v>
      </c>
      <c r="AE43">
        <f t="shared" si="53"/>
        <v>0</v>
      </c>
      <c r="AF43">
        <f t="shared" si="54"/>
        <v>65.94</v>
      </c>
      <c r="AG43">
        <f t="shared" si="29"/>
        <v>0</v>
      </c>
      <c r="AH43">
        <f t="shared" si="55"/>
        <v>5.4</v>
      </c>
      <c r="AI43">
        <f t="shared" si="56"/>
        <v>0</v>
      </c>
      <c r="AJ43">
        <f t="shared" si="31"/>
        <v>0</v>
      </c>
      <c r="AK43">
        <f>AL43+AM43+AO43</f>
        <v>65.94</v>
      </c>
      <c r="AL43">
        <v>0</v>
      </c>
      <c r="AM43">
        <v>0</v>
      </c>
      <c r="AN43">
        <v>0</v>
      </c>
      <c r="AO43" s="58">
        <f>'1.Лок.смета.и.Акт'!F120</f>
        <v>65.94</v>
      </c>
      <c r="AP43">
        <v>0</v>
      </c>
      <c r="AQ43">
        <f>'1.Лок.смета.и.Акт'!E123</f>
        <v>5.4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'1.Лок.смета.и.Акт'!J120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53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2"/>
        <v>7240.21</v>
      </c>
      <c r="CQ43">
        <f t="shared" si="33"/>
        <v>0</v>
      </c>
      <c r="CR43">
        <f t="shared" si="34"/>
        <v>0</v>
      </c>
      <c r="CS43">
        <f t="shared" si="35"/>
        <v>0</v>
      </c>
      <c r="CT43">
        <f t="shared" si="36"/>
        <v>1206.702</v>
      </c>
      <c r="CU43">
        <f t="shared" si="37"/>
        <v>0</v>
      </c>
      <c r="CV43">
        <f t="shared" si="38"/>
        <v>5.4</v>
      </c>
      <c r="CW43">
        <f t="shared" si="39"/>
        <v>0</v>
      </c>
      <c r="CX43">
        <f t="shared" si="40"/>
        <v>0</v>
      </c>
      <c r="CY43">
        <f t="shared" si="41"/>
        <v>3982.1154999999999</v>
      </c>
      <c r="CZ43">
        <f t="shared" si="42"/>
        <v>2316.8672000000001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15</v>
      </c>
      <c r="DW43" t="str">
        <f>'1.Лок.смета.и.Акт'!D119</f>
        <v>ШТ</v>
      </c>
      <c r="DX43">
        <v>1</v>
      </c>
      <c r="EE43">
        <v>32653283</v>
      </c>
      <c r="EF43">
        <v>5</v>
      </c>
      <c r="EG43" t="s">
        <v>47</v>
      </c>
      <c r="EH43">
        <v>0</v>
      </c>
      <c r="EI43" t="s">
        <v>3</v>
      </c>
      <c r="EJ43">
        <v>4</v>
      </c>
      <c r="EK43">
        <v>200001</v>
      </c>
      <c r="EL43" t="s">
        <v>48</v>
      </c>
      <c r="EM43" t="s">
        <v>49</v>
      </c>
      <c r="EO43" t="s">
        <v>3</v>
      </c>
      <c r="EQ43">
        <v>0</v>
      </c>
      <c r="ER43">
        <f>ES43+ET43+EV43</f>
        <v>65.94</v>
      </c>
      <c r="ES43">
        <v>0</v>
      </c>
      <c r="ET43">
        <v>0</v>
      </c>
      <c r="EU43">
        <v>0</v>
      </c>
      <c r="EV43" s="58">
        <f>'1.Лок.смета.и.Акт'!F120</f>
        <v>65.94</v>
      </c>
      <c r="EW43">
        <f>'1.Лок.смета.и.Акт'!E123</f>
        <v>5.4</v>
      </c>
      <c r="EX43">
        <v>0</v>
      </c>
      <c r="EY43">
        <v>0</v>
      </c>
      <c r="FQ43">
        <v>0</v>
      </c>
      <c r="FR43">
        <f t="shared" si="43"/>
        <v>0</v>
      </c>
      <c r="FS43">
        <v>0</v>
      </c>
      <c r="FV43" t="s">
        <v>24</v>
      </c>
      <c r="FW43" t="s">
        <v>25</v>
      </c>
      <c r="FX43">
        <v>65</v>
      </c>
      <c r="FY43">
        <v>40</v>
      </c>
      <c r="GA43" t="s">
        <v>3</v>
      </c>
      <c r="GD43">
        <v>1</v>
      </c>
      <c r="GF43">
        <v>-237667876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4"/>
        <v>0</v>
      </c>
      <c r="GM43">
        <f t="shared" si="45"/>
        <v>13539.2</v>
      </c>
      <c r="GN43">
        <f t="shared" si="46"/>
        <v>0</v>
      </c>
      <c r="GO43">
        <f t="shared" si="47"/>
        <v>0</v>
      </c>
      <c r="GP43">
        <f t="shared" si="48"/>
        <v>13539.2</v>
      </c>
      <c r="GR43">
        <v>0</v>
      </c>
      <c r="GS43">
        <v>3</v>
      </c>
      <c r="GT43">
        <v>0</v>
      </c>
      <c r="GU43" t="s">
        <v>3</v>
      </c>
      <c r="GV43">
        <f t="shared" si="49"/>
        <v>0</v>
      </c>
      <c r="GW43">
        <v>18.3</v>
      </c>
      <c r="GX43">
        <f t="shared" si="50"/>
        <v>0</v>
      </c>
      <c r="HA43">
        <v>0</v>
      </c>
      <c r="HB43">
        <v>0</v>
      </c>
      <c r="HC43">
        <f t="shared" si="51"/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>
        <f>ROW(SmtRes!A98)</f>
        <v>98</v>
      </c>
      <c r="D44" s="2">
        <f>ROW(EtalonRes!A182)</f>
        <v>182</v>
      </c>
      <c r="E44" s="2" t="s">
        <v>54</v>
      </c>
      <c r="F44" s="2" t="s">
        <v>55</v>
      </c>
      <c r="G44" s="2" t="s">
        <v>56</v>
      </c>
      <c r="H44" s="2" t="s">
        <v>57</v>
      </c>
      <c r="I44" s="2">
        <f>'1.Лок.смета.и.Акт'!E125</f>
        <v>6</v>
      </c>
      <c r="J44" s="2">
        <v>0</v>
      </c>
      <c r="K44" s="2"/>
      <c r="L44" s="2"/>
      <c r="M44" s="2"/>
      <c r="N44" s="2"/>
      <c r="O44" s="2">
        <f t="shared" si="14"/>
        <v>501.3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501.3</v>
      </c>
      <c r="T44" s="2">
        <f t="shared" si="19"/>
        <v>0</v>
      </c>
      <c r="U44" s="2">
        <f t="shared" si="20"/>
        <v>43.74</v>
      </c>
      <c r="V44" s="2">
        <f t="shared" si="21"/>
        <v>0</v>
      </c>
      <c r="W44" s="2">
        <f t="shared" si="22"/>
        <v>0</v>
      </c>
      <c r="X44" s="2">
        <f t="shared" si="23"/>
        <v>325.85000000000002</v>
      </c>
      <c r="Y44" s="2">
        <f t="shared" si="24"/>
        <v>200.52</v>
      </c>
      <c r="Z44" s="2"/>
      <c r="AA44" s="2">
        <v>34748935</v>
      </c>
      <c r="AB44" s="2">
        <f t="shared" si="25"/>
        <v>83.55</v>
      </c>
      <c r="AC44" s="2">
        <f t="shared" si="57"/>
        <v>0</v>
      </c>
      <c r="AD44" s="2">
        <f t="shared" si="52"/>
        <v>0</v>
      </c>
      <c r="AE44" s="2">
        <f t="shared" si="53"/>
        <v>0</v>
      </c>
      <c r="AF44" s="2">
        <f t="shared" si="54"/>
        <v>83.55</v>
      </c>
      <c r="AG44" s="2">
        <f t="shared" si="29"/>
        <v>0</v>
      </c>
      <c r="AH44" s="2">
        <f t="shared" si="55"/>
        <v>7.29</v>
      </c>
      <c r="AI44" s="2">
        <f t="shared" si="56"/>
        <v>0</v>
      </c>
      <c r="AJ44" s="2">
        <f t="shared" si="31"/>
        <v>0</v>
      </c>
      <c r="AK44" s="2">
        <v>83.55</v>
      </c>
      <c r="AL44" s="2">
        <v>0</v>
      </c>
      <c r="AM44" s="2">
        <v>0</v>
      </c>
      <c r="AN44" s="2">
        <v>0</v>
      </c>
      <c r="AO44" s="2">
        <v>83.55</v>
      </c>
      <c r="AP44" s="2">
        <v>0</v>
      </c>
      <c r="AQ44" s="2">
        <v>7.29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4</v>
      </c>
      <c r="BJ44" s="2" t="s">
        <v>58</v>
      </c>
      <c r="BK44" s="2"/>
      <c r="BL44" s="2"/>
      <c r="BM44" s="2">
        <v>200001</v>
      </c>
      <c r="BN44" s="2">
        <v>0</v>
      </c>
      <c r="BO44" s="2" t="s">
        <v>3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65</v>
      </c>
      <c r="CA44" s="2">
        <v>40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2"/>
        <v>501.3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83.55</v>
      </c>
      <c r="CU44" s="2">
        <f t="shared" si="37"/>
        <v>0</v>
      </c>
      <c r="CV44" s="2">
        <f t="shared" si="38"/>
        <v>7.29</v>
      </c>
      <c r="CW44" s="2">
        <f t="shared" si="39"/>
        <v>0</v>
      </c>
      <c r="CX44" s="2">
        <f t="shared" si="40"/>
        <v>0</v>
      </c>
      <c r="CY44" s="2">
        <f t="shared" si="41"/>
        <v>325.84500000000003</v>
      </c>
      <c r="CZ44" s="2">
        <f t="shared" si="42"/>
        <v>200.52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57</v>
      </c>
      <c r="DW44" s="2" t="s">
        <v>57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47</v>
      </c>
      <c r="EH44" s="2">
        <v>0</v>
      </c>
      <c r="EI44" s="2" t="s">
        <v>3</v>
      </c>
      <c r="EJ44" s="2">
        <v>4</v>
      </c>
      <c r="EK44" s="2">
        <v>200001</v>
      </c>
      <c r="EL44" s="2" t="s">
        <v>48</v>
      </c>
      <c r="EM44" s="2" t="s">
        <v>49</v>
      </c>
      <c r="EN44" s="2"/>
      <c r="EO44" s="2" t="s">
        <v>3</v>
      </c>
      <c r="EP44" s="2"/>
      <c r="EQ44" s="2">
        <v>0</v>
      </c>
      <c r="ER44" s="2">
        <v>83.55</v>
      </c>
      <c r="ES44" s="2">
        <v>0</v>
      </c>
      <c r="ET44" s="2">
        <v>0</v>
      </c>
      <c r="EU44" s="2">
        <v>0</v>
      </c>
      <c r="EV44" s="2">
        <v>83.55</v>
      </c>
      <c r="EW44" s="2">
        <v>7.29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65</v>
      </c>
      <c r="FY44" s="2">
        <v>40</v>
      </c>
      <c r="FZ44" s="2"/>
      <c r="GA44" s="2" t="s">
        <v>3</v>
      </c>
      <c r="GB44" s="2"/>
      <c r="GC44" s="2"/>
      <c r="GD44" s="2">
        <v>1</v>
      </c>
      <c r="GE44" s="2"/>
      <c r="GF44" s="2">
        <v>-1078290531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4"/>
        <v>0</v>
      </c>
      <c r="GM44" s="2">
        <f t="shared" si="45"/>
        <v>1027.67</v>
      </c>
      <c r="GN44" s="2">
        <f t="shared" si="46"/>
        <v>0</v>
      </c>
      <c r="GO44" s="2">
        <f t="shared" si="47"/>
        <v>0</v>
      </c>
      <c r="GP44" s="2">
        <f t="shared" si="48"/>
        <v>1027.67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>
        <f t="shared" si="51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ROW(SmtRes!A100)</f>
        <v>100</v>
      </c>
      <c r="D45">
        <f>ROW(EtalonRes!A184)</f>
        <v>184</v>
      </c>
      <c r="E45" t="s">
        <v>54</v>
      </c>
      <c r="F45" t="s">
        <v>55</v>
      </c>
      <c r="G45" t="s">
        <v>56</v>
      </c>
      <c r="H45" t="s">
        <v>57</v>
      </c>
      <c r="I45">
        <f>'1.Лок.смета.и.Акт'!E125</f>
        <v>6</v>
      </c>
      <c r="J45">
        <v>0</v>
      </c>
      <c r="O45">
        <f t="shared" si="14"/>
        <v>9173.7900000000009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9173.7900000000009</v>
      </c>
      <c r="T45">
        <f t="shared" si="19"/>
        <v>0</v>
      </c>
      <c r="U45">
        <f t="shared" si="20"/>
        <v>43.74</v>
      </c>
      <c r="V45">
        <f t="shared" si="21"/>
        <v>0</v>
      </c>
      <c r="W45">
        <f t="shared" si="22"/>
        <v>0</v>
      </c>
      <c r="X45">
        <f t="shared" si="23"/>
        <v>5045.58</v>
      </c>
      <c r="Y45">
        <f t="shared" si="24"/>
        <v>2935.61</v>
      </c>
      <c r="AA45">
        <v>34748936</v>
      </c>
      <c r="AB45">
        <f t="shared" si="25"/>
        <v>83.55</v>
      </c>
      <c r="AC45">
        <f t="shared" si="57"/>
        <v>0</v>
      </c>
      <c r="AD45">
        <f t="shared" si="52"/>
        <v>0</v>
      </c>
      <c r="AE45">
        <f t="shared" si="53"/>
        <v>0</v>
      </c>
      <c r="AF45">
        <f t="shared" si="54"/>
        <v>83.55</v>
      </c>
      <c r="AG45">
        <f t="shared" si="29"/>
        <v>0</v>
      </c>
      <c r="AH45">
        <f t="shared" si="55"/>
        <v>7.29</v>
      </c>
      <c r="AI45">
        <f t="shared" si="56"/>
        <v>0</v>
      </c>
      <c r="AJ45">
        <f t="shared" si="31"/>
        <v>0</v>
      </c>
      <c r="AK45">
        <f>AL45+AM45+AO45</f>
        <v>83.55</v>
      </c>
      <c r="AL45">
        <v>0</v>
      </c>
      <c r="AM45">
        <v>0</v>
      </c>
      <c r="AN45">
        <v>0</v>
      </c>
      <c r="AO45" s="58">
        <f>'1.Лок.смета.и.Акт'!F126</f>
        <v>83.55</v>
      </c>
      <c r="AP45">
        <v>0</v>
      </c>
      <c r="AQ45">
        <f>'1.Лок.смета.и.Акт'!E129</f>
        <v>7.29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'1.Лок.смета.и.Акт'!J126</f>
        <v>18.3</v>
      </c>
      <c r="BB45">
        <v>18.3</v>
      </c>
      <c r="BC45">
        <v>18.3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58</v>
      </c>
      <c r="BM45">
        <v>200001</v>
      </c>
      <c r="BN45">
        <v>0</v>
      </c>
      <c r="BO45" t="s">
        <v>3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65</v>
      </c>
      <c r="CA45">
        <v>40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2"/>
        <v>9173.7900000000009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1528.9649999999999</v>
      </c>
      <c r="CU45">
        <f t="shared" si="37"/>
        <v>0</v>
      </c>
      <c r="CV45">
        <f t="shared" si="38"/>
        <v>7.29</v>
      </c>
      <c r="CW45">
        <f t="shared" si="39"/>
        <v>0</v>
      </c>
      <c r="CX45">
        <f t="shared" si="40"/>
        <v>0</v>
      </c>
      <c r="CY45">
        <f t="shared" si="41"/>
        <v>5045.5845000000008</v>
      </c>
      <c r="CZ45">
        <f t="shared" si="42"/>
        <v>2935.6128000000003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57</v>
      </c>
      <c r="DW45" t="str">
        <f>'1.Лок.смета.и.Акт'!D125</f>
        <v>испытание</v>
      </c>
      <c r="DX45">
        <v>1</v>
      </c>
      <c r="EE45">
        <v>32653283</v>
      </c>
      <c r="EF45">
        <v>5</v>
      </c>
      <c r="EG45" t="s">
        <v>47</v>
      </c>
      <c r="EH45">
        <v>0</v>
      </c>
      <c r="EI45" t="s">
        <v>3</v>
      </c>
      <c r="EJ45">
        <v>4</v>
      </c>
      <c r="EK45">
        <v>200001</v>
      </c>
      <c r="EL45" t="s">
        <v>48</v>
      </c>
      <c r="EM45" t="s">
        <v>49</v>
      </c>
      <c r="EO45" t="s">
        <v>3</v>
      </c>
      <c r="EQ45">
        <v>0</v>
      </c>
      <c r="ER45">
        <f>ES45+ET45+EV45</f>
        <v>83.55</v>
      </c>
      <c r="ES45">
        <v>0</v>
      </c>
      <c r="ET45">
        <v>0</v>
      </c>
      <c r="EU45">
        <v>0</v>
      </c>
      <c r="EV45" s="58">
        <f>'1.Лок.смета.и.Акт'!F126</f>
        <v>83.55</v>
      </c>
      <c r="EW45">
        <f>'1.Лок.смета.и.Акт'!E129</f>
        <v>7.29</v>
      </c>
      <c r="EX45">
        <v>0</v>
      </c>
      <c r="EY45">
        <v>0</v>
      </c>
      <c r="FQ45">
        <v>0</v>
      </c>
      <c r="FR45">
        <f t="shared" si="43"/>
        <v>0</v>
      </c>
      <c r="FS45">
        <v>0</v>
      </c>
      <c r="FV45" t="s">
        <v>24</v>
      </c>
      <c r="FW45" t="s">
        <v>25</v>
      </c>
      <c r="FX45">
        <v>65</v>
      </c>
      <c r="FY45">
        <v>40</v>
      </c>
      <c r="GA45" t="s">
        <v>3</v>
      </c>
      <c r="GD45">
        <v>1</v>
      </c>
      <c r="GF45">
        <v>-1078290531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4"/>
        <v>0</v>
      </c>
      <c r="GM45">
        <f t="shared" si="45"/>
        <v>17154.98</v>
      </c>
      <c r="GN45">
        <f t="shared" si="46"/>
        <v>0</v>
      </c>
      <c r="GO45">
        <f t="shared" si="47"/>
        <v>0</v>
      </c>
      <c r="GP45">
        <f t="shared" si="48"/>
        <v>17154.98</v>
      </c>
      <c r="GR45">
        <v>0</v>
      </c>
      <c r="GS45">
        <v>3</v>
      </c>
      <c r="GT45">
        <v>0</v>
      </c>
      <c r="GU45" t="s">
        <v>3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HC45">
        <f t="shared" si="51"/>
        <v>0</v>
      </c>
      <c r="IF45">
        <v>-1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59</v>
      </c>
      <c r="F46" s="2" t="s">
        <v>60</v>
      </c>
      <c r="G46" s="2" t="s">
        <v>61</v>
      </c>
      <c r="H46" s="2" t="s">
        <v>62</v>
      </c>
      <c r="I46" s="2">
        <f>'1.Лок.смета.и.Акт'!E131</f>
        <v>5</v>
      </c>
      <c r="J46" s="2">
        <v>0</v>
      </c>
      <c r="K46" s="2"/>
      <c r="L46" s="2"/>
      <c r="M46" s="2"/>
      <c r="N46" s="2"/>
      <c r="O46" s="2">
        <f t="shared" si="14"/>
        <v>44420</v>
      </c>
      <c r="P46" s="2">
        <f t="shared" si="15"/>
        <v>44420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34748935</v>
      </c>
      <c r="AB46" s="2">
        <f t="shared" si="25"/>
        <v>8884</v>
      </c>
      <c r="AC46" s="2">
        <f t="shared" si="57"/>
        <v>8884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8884</v>
      </c>
      <c r="AL46" s="2">
        <v>8884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2"/>
        <v>44420</v>
      </c>
      <c r="CQ46" s="2">
        <f t="shared" si="33"/>
        <v>8884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62</v>
      </c>
      <c r="DW46" s="2" t="s">
        <v>63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64</v>
      </c>
      <c r="EH46" s="2">
        <v>0</v>
      </c>
      <c r="EI46" s="2" t="s">
        <v>3</v>
      </c>
      <c r="EJ46" s="2">
        <v>1</v>
      </c>
      <c r="EK46" s="2">
        <v>1100</v>
      </c>
      <c r="EL46" s="2" t="s">
        <v>65</v>
      </c>
      <c r="EM46" s="2" t="s">
        <v>66</v>
      </c>
      <c r="EN46" s="2"/>
      <c r="EO46" s="2" t="s">
        <v>3</v>
      </c>
      <c r="EP46" s="2"/>
      <c r="EQ46" s="2">
        <v>0</v>
      </c>
      <c r="ER46" s="2">
        <v>0</v>
      </c>
      <c r="ES46" s="2">
        <v>8884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67</v>
      </c>
      <c r="GB46" s="2"/>
      <c r="GC46" s="2"/>
      <c r="GD46" s="2">
        <v>1</v>
      </c>
      <c r="GE46" s="2"/>
      <c r="GF46" s="2">
        <v>90296076</v>
      </c>
      <c r="GG46" s="2">
        <v>2</v>
      </c>
      <c r="GH46" s="2">
        <v>4</v>
      </c>
      <c r="GI46" s="2">
        <v>-2</v>
      </c>
      <c r="GJ46" s="2">
        <v>0</v>
      </c>
      <c r="GK46" s="2">
        <v>0</v>
      </c>
      <c r="GL46" s="2">
        <f t="shared" si="44"/>
        <v>0</v>
      </c>
      <c r="GM46" s="2">
        <f t="shared" si="45"/>
        <v>44420</v>
      </c>
      <c r="GN46" s="2">
        <f t="shared" si="46"/>
        <v>44420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>
        <f t="shared" si="51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59</v>
      </c>
      <c r="F47" t="str">
        <f>'1.Лок.смета.и.Акт'!B131</f>
        <v>Прайс-лист</v>
      </c>
      <c r="G47" t="str">
        <f>'1.Лок.смета.и.Акт'!C131</f>
        <v>Камера КСО 393</v>
      </c>
      <c r="H47" t="s">
        <v>62</v>
      </c>
      <c r="I47">
        <f>'1.Лок.смета.и.Акт'!E131</f>
        <v>5</v>
      </c>
      <c r="J47">
        <v>0</v>
      </c>
      <c r="O47">
        <f t="shared" si="14"/>
        <v>333150</v>
      </c>
      <c r="P47">
        <f t="shared" si="15"/>
        <v>333150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34748936</v>
      </c>
      <c r="AB47">
        <f t="shared" si="25"/>
        <v>8884</v>
      </c>
      <c r="AC47">
        <f t="shared" si="57"/>
        <v>8884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8884</v>
      </c>
      <c r="AL47" s="58">
        <f>'1.Лок.смета.и.Акт'!F131</f>
        <v>8884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'1.Лок.смета.и.Акт'!J131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2"/>
        <v>333150</v>
      </c>
      <c r="CQ47">
        <f t="shared" si="33"/>
        <v>66630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62</v>
      </c>
      <c r="DW47" t="str">
        <f>'1.Лок.смета.и.Акт'!D131</f>
        <v>шт</v>
      </c>
      <c r="DX47">
        <v>1</v>
      </c>
      <c r="EE47">
        <v>32653538</v>
      </c>
      <c r="EF47">
        <v>20</v>
      </c>
      <c r="EG47" t="s">
        <v>64</v>
      </c>
      <c r="EH47">
        <v>0</v>
      </c>
      <c r="EI47" t="s">
        <v>3</v>
      </c>
      <c r="EJ47">
        <v>1</v>
      </c>
      <c r="EK47">
        <v>1100</v>
      </c>
      <c r="EL47" t="s">
        <v>65</v>
      </c>
      <c r="EM47" t="s">
        <v>66</v>
      </c>
      <c r="EO47" t="s">
        <v>3</v>
      </c>
      <c r="EQ47">
        <v>0</v>
      </c>
      <c r="ER47">
        <v>8884</v>
      </c>
      <c r="ES47" s="58">
        <f>'1.Лок.смета.и.Акт'!F131</f>
        <v>8884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66630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67</v>
      </c>
      <c r="GD47">
        <v>1</v>
      </c>
      <c r="GF47">
        <v>90296076</v>
      </c>
      <c r="GG47">
        <v>2</v>
      </c>
      <c r="GH47">
        <v>3</v>
      </c>
      <c r="GI47">
        <v>4</v>
      </c>
      <c r="GJ47">
        <v>0</v>
      </c>
      <c r="GK47">
        <v>0</v>
      </c>
      <c r="GL47">
        <f t="shared" si="44"/>
        <v>0</v>
      </c>
      <c r="GM47">
        <f t="shared" si="45"/>
        <v>333150</v>
      </c>
      <c r="GN47">
        <f t="shared" si="46"/>
        <v>333150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3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HC47">
        <f t="shared" si="51"/>
        <v>0</v>
      </c>
      <c r="IF47">
        <v>-1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68</v>
      </c>
      <c r="F48" s="2" t="s">
        <v>60</v>
      </c>
      <c r="G48" s="2" t="s">
        <v>69</v>
      </c>
      <c r="H48" s="2" t="s">
        <v>62</v>
      </c>
      <c r="I48" s="2">
        <f>'1.Лок.смета.и.Акт'!E134</f>
        <v>1</v>
      </c>
      <c r="J48" s="2">
        <v>0</v>
      </c>
      <c r="K48" s="2"/>
      <c r="L48" s="2"/>
      <c r="M48" s="2"/>
      <c r="N48" s="2"/>
      <c r="O48" s="2">
        <f t="shared" si="14"/>
        <v>5876.67</v>
      </c>
      <c r="P48" s="2">
        <f t="shared" si="15"/>
        <v>5876.67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34748935</v>
      </c>
      <c r="AB48" s="2">
        <f t="shared" si="25"/>
        <v>5876.67</v>
      </c>
      <c r="AC48" s="2">
        <f t="shared" si="57"/>
        <v>5876.67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5876.67</v>
      </c>
      <c r="AL48" s="2">
        <v>5876.67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2"/>
        <v>5876.67</v>
      </c>
      <c r="CQ48" s="2">
        <f t="shared" si="33"/>
        <v>5876.67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62</v>
      </c>
      <c r="DW48" s="2" t="s">
        <v>62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64</v>
      </c>
      <c r="EH48" s="2">
        <v>0</v>
      </c>
      <c r="EI48" s="2" t="s">
        <v>3</v>
      </c>
      <c r="EJ48" s="2">
        <v>1</v>
      </c>
      <c r="EK48" s="2">
        <v>1100</v>
      </c>
      <c r="EL48" s="2" t="s">
        <v>65</v>
      </c>
      <c r="EM48" s="2" t="s">
        <v>66</v>
      </c>
      <c r="EN48" s="2"/>
      <c r="EO48" s="2" t="s">
        <v>3</v>
      </c>
      <c r="EP48" s="2"/>
      <c r="EQ48" s="2">
        <v>0</v>
      </c>
      <c r="ER48" s="2">
        <v>0</v>
      </c>
      <c r="ES48" s="2">
        <v>5876.67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70</v>
      </c>
      <c r="GB48" s="2"/>
      <c r="GC48" s="2"/>
      <c r="GD48" s="2">
        <v>1</v>
      </c>
      <c r="GE48" s="2"/>
      <c r="GF48" s="2">
        <v>811500921</v>
      </c>
      <c r="GG48" s="2">
        <v>2</v>
      </c>
      <c r="GH48" s="2">
        <v>4</v>
      </c>
      <c r="GI48" s="2">
        <v>-2</v>
      </c>
      <c r="GJ48" s="2">
        <v>0</v>
      </c>
      <c r="GK48" s="2">
        <v>0</v>
      </c>
      <c r="GL48" s="2">
        <f t="shared" si="44"/>
        <v>0</v>
      </c>
      <c r="GM48" s="2">
        <f t="shared" si="45"/>
        <v>5876.67</v>
      </c>
      <c r="GN48" s="2">
        <f t="shared" si="46"/>
        <v>5876.67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>
        <f t="shared" si="51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68</v>
      </c>
      <c r="F49" t="str">
        <f>'1.Лок.смета.и.Акт'!B134</f>
        <v>Прайс-лист</v>
      </c>
      <c r="G49" t="str">
        <f>'1.Лок.смета.и.Акт'!C134</f>
        <v>Камера КСО 310</v>
      </c>
      <c r="H49" t="s">
        <v>62</v>
      </c>
      <c r="I49">
        <f>'1.Лок.смета.и.Акт'!E134</f>
        <v>1</v>
      </c>
      <c r="J49">
        <v>0</v>
      </c>
      <c r="O49">
        <f t="shared" si="14"/>
        <v>44075.03</v>
      </c>
      <c r="P49">
        <f t="shared" si="15"/>
        <v>44075.03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34748936</v>
      </c>
      <c r="AB49">
        <f t="shared" si="25"/>
        <v>5876.67</v>
      </c>
      <c r="AC49">
        <f t="shared" si="57"/>
        <v>5876.67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5876.67</v>
      </c>
      <c r="AL49" s="58">
        <f>'1.Лок.смета.и.Акт'!F134</f>
        <v>5876.67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'1.Лок.смета.и.Акт'!J134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2"/>
        <v>44075.03</v>
      </c>
      <c r="CQ49">
        <f t="shared" si="33"/>
        <v>44075.025000000001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62</v>
      </c>
      <c r="DW49" t="str">
        <f>'1.Лок.смета.и.Акт'!D134</f>
        <v>шт.</v>
      </c>
      <c r="DX49">
        <v>1</v>
      </c>
      <c r="EE49">
        <v>32653538</v>
      </c>
      <c r="EF49">
        <v>20</v>
      </c>
      <c r="EG49" t="s">
        <v>64</v>
      </c>
      <c r="EH49">
        <v>0</v>
      </c>
      <c r="EI49" t="s">
        <v>3</v>
      </c>
      <c r="EJ49">
        <v>1</v>
      </c>
      <c r="EK49">
        <v>1100</v>
      </c>
      <c r="EL49" t="s">
        <v>65</v>
      </c>
      <c r="EM49" t="s">
        <v>66</v>
      </c>
      <c r="EO49" t="s">
        <v>3</v>
      </c>
      <c r="EQ49">
        <v>0</v>
      </c>
      <c r="ER49">
        <v>5876.67</v>
      </c>
      <c r="ES49" s="58">
        <f>'1.Лок.смета.и.Акт'!F134</f>
        <v>5876.67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44075.03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70</v>
      </c>
      <c r="GD49">
        <v>1</v>
      </c>
      <c r="GF49">
        <v>811500921</v>
      </c>
      <c r="GG49">
        <v>2</v>
      </c>
      <c r="GH49">
        <v>3</v>
      </c>
      <c r="GI49">
        <v>4</v>
      </c>
      <c r="GJ49">
        <v>0</v>
      </c>
      <c r="GK49">
        <v>0</v>
      </c>
      <c r="GL49">
        <f t="shared" si="44"/>
        <v>0</v>
      </c>
      <c r="GM49">
        <f t="shared" si="45"/>
        <v>44075.03</v>
      </c>
      <c r="GN49">
        <f t="shared" si="46"/>
        <v>44075.03</v>
      </c>
      <c r="GO49">
        <f t="shared" si="47"/>
        <v>0</v>
      </c>
      <c r="GP49">
        <f t="shared" si="48"/>
        <v>0</v>
      </c>
      <c r="GR49">
        <v>1</v>
      </c>
      <c r="GS49">
        <v>1</v>
      </c>
      <c r="GT49">
        <v>0</v>
      </c>
      <c r="GU49" t="s">
        <v>3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HC49">
        <f t="shared" si="51"/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71</v>
      </c>
      <c r="F50" s="2" t="s">
        <v>60</v>
      </c>
      <c r="G50" s="2" t="s">
        <v>72</v>
      </c>
      <c r="H50" s="2" t="s">
        <v>73</v>
      </c>
      <c r="I50" s="2">
        <f>'1.Лок.смета.и.Акт'!E137</f>
        <v>300</v>
      </c>
      <c r="J50" s="2">
        <v>0</v>
      </c>
      <c r="K50" s="2"/>
      <c r="L50" s="2"/>
      <c r="M50" s="2"/>
      <c r="N50" s="2"/>
      <c r="O50" s="2">
        <f t="shared" si="14"/>
        <v>2367</v>
      </c>
      <c r="P50" s="2">
        <f t="shared" si="15"/>
        <v>2367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34748935</v>
      </c>
      <c r="AB50" s="2">
        <f t="shared" si="25"/>
        <v>7.89</v>
      </c>
      <c r="AC50" s="2">
        <f t="shared" si="57"/>
        <v>7.89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7.89</v>
      </c>
      <c r="AL50" s="2">
        <v>7.89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2"/>
        <v>2367</v>
      </c>
      <c r="CQ50" s="2">
        <f t="shared" si="33"/>
        <v>7.89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73</v>
      </c>
      <c r="DW50" s="2" t="s">
        <v>73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64</v>
      </c>
      <c r="EH50" s="2">
        <v>0</v>
      </c>
      <c r="EI50" s="2" t="s">
        <v>3</v>
      </c>
      <c r="EJ50" s="2">
        <v>1</v>
      </c>
      <c r="EK50" s="2">
        <v>1100</v>
      </c>
      <c r="EL50" s="2" t="s">
        <v>65</v>
      </c>
      <c r="EM50" s="2" t="s">
        <v>66</v>
      </c>
      <c r="EN50" s="2"/>
      <c r="EO50" s="2" t="s">
        <v>3</v>
      </c>
      <c r="EP50" s="2"/>
      <c r="EQ50" s="2">
        <v>0</v>
      </c>
      <c r="ER50" s="2">
        <v>0</v>
      </c>
      <c r="ES50" s="2">
        <v>7.89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74</v>
      </c>
      <c r="GB50" s="2"/>
      <c r="GC50" s="2"/>
      <c r="GD50" s="2">
        <v>1</v>
      </c>
      <c r="GE50" s="2"/>
      <c r="GF50" s="2">
        <v>956694707</v>
      </c>
      <c r="GG50" s="2">
        <v>2</v>
      </c>
      <c r="GH50" s="2">
        <v>4</v>
      </c>
      <c r="GI50" s="2">
        <v>-2</v>
      </c>
      <c r="GJ50" s="2">
        <v>0</v>
      </c>
      <c r="GK50" s="2">
        <v>0</v>
      </c>
      <c r="GL50" s="2">
        <f t="shared" si="44"/>
        <v>0</v>
      </c>
      <c r="GM50" s="2">
        <f t="shared" si="45"/>
        <v>2367</v>
      </c>
      <c r="GN50" s="2">
        <f t="shared" si="46"/>
        <v>2367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>
        <f t="shared" si="51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71</v>
      </c>
      <c r="F51" t="str">
        <f>'1.Лок.смета.и.Акт'!B137</f>
        <v>Прайс-лист</v>
      </c>
      <c r="G51" t="str">
        <f>'1.Лок.смета.и.Акт'!C137</f>
        <v>Полоса СТ3 40х4</v>
      </c>
      <c r="H51" t="s">
        <v>73</v>
      </c>
      <c r="I51">
        <f>'1.Лок.смета.и.Акт'!E137</f>
        <v>300</v>
      </c>
      <c r="J51">
        <v>0</v>
      </c>
      <c r="O51">
        <f t="shared" si="14"/>
        <v>17752.5</v>
      </c>
      <c r="P51">
        <f t="shared" si="15"/>
        <v>17752.5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34748936</v>
      </c>
      <c r="AB51">
        <f t="shared" si="25"/>
        <v>7.89</v>
      </c>
      <c r="AC51">
        <f t="shared" si="57"/>
        <v>7.89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7.89</v>
      </c>
      <c r="AL51" s="58">
        <f>'1.Лок.смета.и.Акт'!F137</f>
        <v>7.89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'1.Лок.смета.и.Акт'!J137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2"/>
        <v>17752.5</v>
      </c>
      <c r="CQ51">
        <f t="shared" si="33"/>
        <v>59.174999999999997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73</v>
      </c>
      <c r="DW51" t="str">
        <f>'1.Лок.смета.и.Акт'!D137</f>
        <v>кг</v>
      </c>
      <c r="DX51">
        <v>1</v>
      </c>
      <c r="EE51">
        <v>32653538</v>
      </c>
      <c r="EF51">
        <v>20</v>
      </c>
      <c r="EG51" t="s">
        <v>64</v>
      </c>
      <c r="EH51">
        <v>0</v>
      </c>
      <c r="EI51" t="s">
        <v>3</v>
      </c>
      <c r="EJ51">
        <v>1</v>
      </c>
      <c r="EK51">
        <v>1100</v>
      </c>
      <c r="EL51" t="s">
        <v>65</v>
      </c>
      <c r="EM51" t="s">
        <v>66</v>
      </c>
      <c r="EO51" t="s">
        <v>3</v>
      </c>
      <c r="EQ51">
        <v>0</v>
      </c>
      <c r="ER51">
        <v>8.57</v>
      </c>
      <c r="ES51" s="58">
        <f>'1.Лок.смета.и.Акт'!F137</f>
        <v>7.89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59.16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74</v>
      </c>
      <c r="GD51">
        <v>1</v>
      </c>
      <c r="GF51">
        <v>956694707</v>
      </c>
      <c r="GG51">
        <v>2</v>
      </c>
      <c r="GH51">
        <v>3</v>
      </c>
      <c r="GI51">
        <v>4</v>
      </c>
      <c r="GJ51">
        <v>0</v>
      </c>
      <c r="GK51">
        <v>0</v>
      </c>
      <c r="GL51">
        <f t="shared" si="44"/>
        <v>0</v>
      </c>
      <c r="GM51">
        <f t="shared" si="45"/>
        <v>17752.5</v>
      </c>
      <c r="GN51">
        <f t="shared" si="46"/>
        <v>17752.5</v>
      </c>
      <c r="GO51">
        <f t="shared" si="47"/>
        <v>0</v>
      </c>
      <c r="GP51">
        <f t="shared" si="48"/>
        <v>0</v>
      </c>
      <c r="GR51">
        <v>1</v>
      </c>
      <c r="GS51">
        <v>1</v>
      </c>
      <c r="GT51">
        <v>0</v>
      </c>
      <c r="GU51" t="s">
        <v>3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HC51">
        <f t="shared" si="51"/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75</v>
      </c>
      <c r="F52" s="2" t="s">
        <v>60</v>
      </c>
      <c r="G52" s="2" t="s">
        <v>76</v>
      </c>
      <c r="H52" s="2" t="s">
        <v>73</v>
      </c>
      <c r="I52" s="2">
        <f>'1.Лок.смета.и.Акт'!E140</f>
        <v>40</v>
      </c>
      <c r="J52" s="2">
        <v>0</v>
      </c>
      <c r="K52" s="2"/>
      <c r="L52" s="2"/>
      <c r="M52" s="2"/>
      <c r="N52" s="2"/>
      <c r="O52" s="2">
        <f t="shared" si="14"/>
        <v>233.6</v>
      </c>
      <c r="P52" s="2">
        <f t="shared" si="15"/>
        <v>233.6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34748935</v>
      </c>
      <c r="AB52" s="2">
        <f t="shared" si="25"/>
        <v>5.84</v>
      </c>
      <c r="AC52" s="2">
        <f t="shared" si="57"/>
        <v>5.84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5.84</v>
      </c>
      <c r="AL52" s="2">
        <v>5.84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2"/>
        <v>233.6</v>
      </c>
      <c r="CQ52" s="2">
        <f t="shared" si="33"/>
        <v>5.84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73</v>
      </c>
      <c r="DW52" s="2" t="s">
        <v>73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64</v>
      </c>
      <c r="EH52" s="2">
        <v>0</v>
      </c>
      <c r="EI52" s="2" t="s">
        <v>3</v>
      </c>
      <c r="EJ52" s="2">
        <v>1</v>
      </c>
      <c r="EK52" s="2">
        <v>1100</v>
      </c>
      <c r="EL52" s="2" t="s">
        <v>65</v>
      </c>
      <c r="EM52" s="2" t="s">
        <v>66</v>
      </c>
      <c r="EN52" s="2"/>
      <c r="EO52" s="2" t="s">
        <v>3</v>
      </c>
      <c r="EP52" s="2"/>
      <c r="EQ52" s="2">
        <v>0</v>
      </c>
      <c r="ER52" s="2">
        <v>0</v>
      </c>
      <c r="ES52" s="2">
        <v>5.84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77</v>
      </c>
      <c r="GB52" s="2"/>
      <c r="GC52" s="2"/>
      <c r="GD52" s="2">
        <v>1</v>
      </c>
      <c r="GE52" s="2"/>
      <c r="GF52" s="2">
        <v>1853890740</v>
      </c>
      <c r="GG52" s="2">
        <v>2</v>
      </c>
      <c r="GH52" s="2">
        <v>4</v>
      </c>
      <c r="GI52" s="2">
        <v>-2</v>
      </c>
      <c r="GJ52" s="2">
        <v>0</v>
      </c>
      <c r="GK52" s="2">
        <v>0</v>
      </c>
      <c r="GL52" s="2">
        <f t="shared" si="44"/>
        <v>0</v>
      </c>
      <c r="GM52" s="2">
        <f t="shared" si="45"/>
        <v>233.6</v>
      </c>
      <c r="GN52" s="2">
        <f t="shared" si="46"/>
        <v>233.6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>
        <f t="shared" si="51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75</v>
      </c>
      <c r="F53" t="str">
        <f>'1.Лок.смета.и.Акт'!B140</f>
        <v>Прайс-лист</v>
      </c>
      <c r="G53" t="str">
        <f>'1.Лок.смета.и.Акт'!C140</f>
        <v>Уголок 50х50х5</v>
      </c>
      <c r="H53" t="s">
        <v>73</v>
      </c>
      <c r="I53">
        <f>'1.Лок.смета.и.Акт'!E140</f>
        <v>40</v>
      </c>
      <c r="J53">
        <v>0</v>
      </c>
      <c r="O53">
        <f t="shared" si="14"/>
        <v>1752</v>
      </c>
      <c r="P53">
        <f t="shared" si="15"/>
        <v>1752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34748936</v>
      </c>
      <c r="AB53">
        <f t="shared" si="25"/>
        <v>5.84</v>
      </c>
      <c r="AC53">
        <f t="shared" si="57"/>
        <v>5.84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5.84</v>
      </c>
      <c r="AL53" s="58">
        <f>'1.Лок.смета.и.Акт'!F140</f>
        <v>5.84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'1.Лок.смета.и.Акт'!J140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2"/>
        <v>1752</v>
      </c>
      <c r="CQ53">
        <f t="shared" si="33"/>
        <v>43.8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73</v>
      </c>
      <c r="DW53" t="str">
        <f>'1.Лок.смета.и.Акт'!D140</f>
        <v>кг</v>
      </c>
      <c r="DX53">
        <v>1</v>
      </c>
      <c r="EE53">
        <v>32653538</v>
      </c>
      <c r="EF53">
        <v>20</v>
      </c>
      <c r="EG53" t="s">
        <v>64</v>
      </c>
      <c r="EH53">
        <v>0</v>
      </c>
      <c r="EI53" t="s">
        <v>3</v>
      </c>
      <c r="EJ53">
        <v>1</v>
      </c>
      <c r="EK53">
        <v>1100</v>
      </c>
      <c r="EL53" t="s">
        <v>65</v>
      </c>
      <c r="EM53" t="s">
        <v>66</v>
      </c>
      <c r="EO53" t="s">
        <v>3</v>
      </c>
      <c r="EQ53">
        <v>0</v>
      </c>
      <c r="ER53">
        <v>6.34</v>
      </c>
      <c r="ES53" s="58">
        <f>'1.Лок.смета.и.Акт'!F140</f>
        <v>5.84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43.78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77</v>
      </c>
      <c r="GD53">
        <v>1</v>
      </c>
      <c r="GF53">
        <v>1853890740</v>
      </c>
      <c r="GG53">
        <v>2</v>
      </c>
      <c r="GH53">
        <v>3</v>
      </c>
      <c r="GI53">
        <v>4</v>
      </c>
      <c r="GJ53">
        <v>0</v>
      </c>
      <c r="GK53">
        <v>0</v>
      </c>
      <c r="GL53">
        <f t="shared" si="44"/>
        <v>0</v>
      </c>
      <c r="GM53">
        <f t="shared" si="45"/>
        <v>1752</v>
      </c>
      <c r="GN53">
        <f t="shared" si="46"/>
        <v>1752</v>
      </c>
      <c r="GO53">
        <f t="shared" si="47"/>
        <v>0</v>
      </c>
      <c r="GP53">
        <f t="shared" si="48"/>
        <v>0</v>
      </c>
      <c r="GR53">
        <v>1</v>
      </c>
      <c r="GS53">
        <v>1</v>
      </c>
      <c r="GT53">
        <v>0</v>
      </c>
      <c r="GU53" t="s">
        <v>3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HC53">
        <f t="shared" si="51"/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78</v>
      </c>
      <c r="F54" s="2" t="s">
        <v>60</v>
      </c>
      <c r="G54" s="2" t="s">
        <v>79</v>
      </c>
      <c r="H54" s="2" t="s">
        <v>73</v>
      </c>
      <c r="I54" s="2">
        <f>'1.Лок.смета.и.Акт'!E143</f>
        <v>33.765689999999999</v>
      </c>
      <c r="J54" s="2">
        <v>0</v>
      </c>
      <c r="K54" s="2"/>
      <c r="L54" s="2"/>
      <c r="M54" s="2"/>
      <c r="N54" s="2"/>
      <c r="O54" s="2">
        <f t="shared" si="14"/>
        <v>2060.38</v>
      </c>
      <c r="P54" s="2">
        <f t="shared" si="15"/>
        <v>2060.38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34748935</v>
      </c>
      <c r="AB54" s="2">
        <f t="shared" si="25"/>
        <v>61.02</v>
      </c>
      <c r="AC54" s="2">
        <f t="shared" si="57"/>
        <v>61.02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61.02</v>
      </c>
      <c r="AL54" s="2">
        <v>61.02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2"/>
        <v>2060.38</v>
      </c>
      <c r="CQ54" s="2">
        <f t="shared" si="33"/>
        <v>61.02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73</v>
      </c>
      <c r="DW54" s="2" t="s">
        <v>73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64</v>
      </c>
      <c r="EH54" s="2">
        <v>0</v>
      </c>
      <c r="EI54" s="2" t="s">
        <v>3</v>
      </c>
      <c r="EJ54" s="2">
        <v>1</v>
      </c>
      <c r="EK54" s="2">
        <v>1100</v>
      </c>
      <c r="EL54" s="2" t="s">
        <v>65</v>
      </c>
      <c r="EM54" s="2" t="s">
        <v>66</v>
      </c>
      <c r="EN54" s="2"/>
      <c r="EO54" s="2" t="s">
        <v>3</v>
      </c>
      <c r="EP54" s="2"/>
      <c r="EQ54" s="2">
        <v>0</v>
      </c>
      <c r="ER54" s="2">
        <v>0</v>
      </c>
      <c r="ES54" s="2">
        <v>61.02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80</v>
      </c>
      <c r="GB54" s="2"/>
      <c r="GC54" s="2"/>
      <c r="GD54" s="2">
        <v>1</v>
      </c>
      <c r="GE54" s="2"/>
      <c r="GF54" s="2">
        <v>1637740768</v>
      </c>
      <c r="GG54" s="2">
        <v>2</v>
      </c>
      <c r="GH54" s="2">
        <v>4</v>
      </c>
      <c r="GI54" s="2">
        <v>-2</v>
      </c>
      <c r="GJ54" s="2">
        <v>0</v>
      </c>
      <c r="GK54" s="2">
        <v>0</v>
      </c>
      <c r="GL54" s="2">
        <f t="shared" si="44"/>
        <v>0</v>
      </c>
      <c r="GM54" s="2">
        <f t="shared" si="45"/>
        <v>2060.38</v>
      </c>
      <c r="GN54" s="2">
        <f t="shared" si="46"/>
        <v>2060.38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>
        <f t="shared" si="51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78</v>
      </c>
      <c r="F55" t="str">
        <f>'1.Лок.смета.и.Акт'!B143</f>
        <v>Прайс-лист</v>
      </c>
      <c r="G55" t="str">
        <f>'1.Лок.смета.и.Акт'!C143</f>
        <v>Шина алюминиевая АД31</v>
      </c>
      <c r="H55" t="s">
        <v>73</v>
      </c>
      <c r="I55">
        <f>'1.Лок.смета.и.Акт'!E143</f>
        <v>33.765689999999999</v>
      </c>
      <c r="J55">
        <v>0</v>
      </c>
      <c r="O55">
        <f t="shared" si="14"/>
        <v>15452.87</v>
      </c>
      <c r="P55">
        <f t="shared" si="15"/>
        <v>15452.87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34748936</v>
      </c>
      <c r="AB55">
        <f t="shared" si="25"/>
        <v>61.02</v>
      </c>
      <c r="AC55">
        <f t="shared" si="57"/>
        <v>61.02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61.02</v>
      </c>
      <c r="AL55" s="58">
        <f>'1.Лок.смета.и.Акт'!F143</f>
        <v>61.02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'1.Лок.смета.и.Акт'!J143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2"/>
        <v>15452.87</v>
      </c>
      <c r="CQ55">
        <f t="shared" si="33"/>
        <v>457.65000000000003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73</v>
      </c>
      <c r="DW55" t="str">
        <f>'1.Лок.смета.и.Акт'!D143</f>
        <v>кг</v>
      </c>
      <c r="DX55">
        <v>1</v>
      </c>
      <c r="EE55">
        <v>32653538</v>
      </c>
      <c r="EF55">
        <v>20</v>
      </c>
      <c r="EG55" t="s">
        <v>64</v>
      </c>
      <c r="EH55">
        <v>0</v>
      </c>
      <c r="EI55" t="s">
        <v>3</v>
      </c>
      <c r="EJ55">
        <v>1</v>
      </c>
      <c r="EK55">
        <v>1100</v>
      </c>
      <c r="EL55" t="s">
        <v>65</v>
      </c>
      <c r="EM55" t="s">
        <v>66</v>
      </c>
      <c r="EO55" t="s">
        <v>3</v>
      </c>
      <c r="EQ55">
        <v>0</v>
      </c>
      <c r="ER55">
        <v>66.319999999999993</v>
      </c>
      <c r="ES55" s="58">
        <f>'1.Лок.смета.и.Акт'!F143</f>
        <v>61.02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457.63</v>
      </c>
      <c r="FQ55">
        <v>0</v>
      </c>
      <c r="FR55">
        <f t="shared" si="43"/>
        <v>0</v>
      </c>
      <c r="FS55">
        <v>0</v>
      </c>
      <c r="FX55">
        <v>0</v>
      </c>
      <c r="FY55">
        <v>0</v>
      </c>
      <c r="GA55" t="s">
        <v>80</v>
      </c>
      <c r="GD55">
        <v>1</v>
      </c>
      <c r="GF55">
        <v>1637740768</v>
      </c>
      <c r="GG55">
        <v>2</v>
      </c>
      <c r="GH55">
        <v>3</v>
      </c>
      <c r="GI55">
        <v>4</v>
      </c>
      <c r="GJ55">
        <v>0</v>
      </c>
      <c r="GK55">
        <v>0</v>
      </c>
      <c r="GL55">
        <f t="shared" si="44"/>
        <v>0</v>
      </c>
      <c r="GM55">
        <f t="shared" si="45"/>
        <v>15452.87</v>
      </c>
      <c r="GN55">
        <f t="shared" si="46"/>
        <v>15452.87</v>
      </c>
      <c r="GO55">
        <f t="shared" si="47"/>
        <v>0</v>
      </c>
      <c r="GP55">
        <f t="shared" si="48"/>
        <v>0</v>
      </c>
      <c r="GR55">
        <v>1</v>
      </c>
      <c r="GS55">
        <v>1</v>
      </c>
      <c r="GT55">
        <v>0</v>
      </c>
      <c r="GU55" t="s">
        <v>3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HC55">
        <f t="shared" si="51"/>
        <v>0</v>
      </c>
      <c r="IF55">
        <v>-1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81</v>
      </c>
      <c r="F56" s="2" t="s">
        <v>60</v>
      </c>
      <c r="G56" s="2" t="s">
        <v>82</v>
      </c>
      <c r="H56" s="2" t="s">
        <v>62</v>
      </c>
      <c r="I56" s="2">
        <f>'1.Лок.смета.и.Акт'!E146</f>
        <v>6</v>
      </c>
      <c r="J56" s="2">
        <v>0</v>
      </c>
      <c r="K56" s="2"/>
      <c r="L56" s="2"/>
      <c r="M56" s="2"/>
      <c r="N56" s="2"/>
      <c r="O56" s="2">
        <f t="shared" si="14"/>
        <v>20400</v>
      </c>
      <c r="P56" s="2">
        <f t="shared" si="15"/>
        <v>20400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34748935</v>
      </c>
      <c r="AB56" s="2">
        <f t="shared" si="25"/>
        <v>3400</v>
      </c>
      <c r="AC56" s="2">
        <f t="shared" si="57"/>
        <v>3400</v>
      </c>
      <c r="AD56" s="2">
        <f t="shared" si="52"/>
        <v>0</v>
      </c>
      <c r="AE56" s="2">
        <f t="shared" si="53"/>
        <v>0</v>
      </c>
      <c r="AF56" s="2">
        <f t="shared" si="54"/>
        <v>0</v>
      </c>
      <c r="AG56" s="2">
        <f t="shared" si="29"/>
        <v>0</v>
      </c>
      <c r="AH56" s="2">
        <f t="shared" si="55"/>
        <v>0</v>
      </c>
      <c r="AI56" s="2">
        <f t="shared" si="56"/>
        <v>0</v>
      </c>
      <c r="AJ56" s="2">
        <f t="shared" si="31"/>
        <v>0</v>
      </c>
      <c r="AK56" s="2">
        <v>3400</v>
      </c>
      <c r="AL56" s="2">
        <v>3400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2"/>
        <v>20400</v>
      </c>
      <c r="CQ56" s="2">
        <f t="shared" si="33"/>
        <v>3400</v>
      </c>
      <c r="CR56" s="2">
        <f t="shared" si="34"/>
        <v>0</v>
      </c>
      <c r="CS56" s="2">
        <f t="shared" si="35"/>
        <v>0</v>
      </c>
      <c r="CT56" s="2">
        <f t="shared" si="36"/>
        <v>0</v>
      </c>
      <c r="CU56" s="2">
        <f t="shared" si="37"/>
        <v>0</v>
      </c>
      <c r="CV56" s="2">
        <f t="shared" si="38"/>
        <v>0</v>
      </c>
      <c r="CW56" s="2">
        <f t="shared" si="39"/>
        <v>0</v>
      </c>
      <c r="CX56" s="2">
        <f t="shared" si="40"/>
        <v>0</v>
      </c>
      <c r="CY56" s="2">
        <f t="shared" si="41"/>
        <v>0</v>
      </c>
      <c r="CZ56" s="2">
        <f t="shared" si="42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62</v>
      </c>
      <c r="DW56" s="2" t="s">
        <v>63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64</v>
      </c>
      <c r="EH56" s="2">
        <v>0</v>
      </c>
      <c r="EI56" s="2" t="s">
        <v>3</v>
      </c>
      <c r="EJ56" s="2">
        <v>1</v>
      </c>
      <c r="EK56" s="2">
        <v>1100</v>
      </c>
      <c r="EL56" s="2" t="s">
        <v>65</v>
      </c>
      <c r="EM56" s="2" t="s">
        <v>66</v>
      </c>
      <c r="EN56" s="2"/>
      <c r="EO56" s="2" t="s">
        <v>3</v>
      </c>
      <c r="EP56" s="2"/>
      <c r="EQ56" s="2">
        <v>0</v>
      </c>
      <c r="ER56" s="2">
        <v>0</v>
      </c>
      <c r="ES56" s="2">
        <v>3400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3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83</v>
      </c>
      <c r="GB56" s="2"/>
      <c r="GC56" s="2"/>
      <c r="GD56" s="2">
        <v>1</v>
      </c>
      <c r="GE56" s="2"/>
      <c r="GF56" s="2">
        <v>-1849452236</v>
      </c>
      <c r="GG56" s="2">
        <v>2</v>
      </c>
      <c r="GH56" s="2">
        <v>4</v>
      </c>
      <c r="GI56" s="2">
        <v>-2</v>
      </c>
      <c r="GJ56" s="2">
        <v>0</v>
      </c>
      <c r="GK56" s="2">
        <v>0</v>
      </c>
      <c r="GL56" s="2">
        <f t="shared" si="44"/>
        <v>0</v>
      </c>
      <c r="GM56" s="2">
        <f t="shared" si="45"/>
        <v>20400</v>
      </c>
      <c r="GN56" s="2">
        <f t="shared" si="46"/>
        <v>20400</v>
      </c>
      <c r="GO56" s="2">
        <f t="shared" si="47"/>
        <v>0</v>
      </c>
      <c r="GP56" s="2">
        <f t="shared" si="48"/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si="49"/>
        <v>0</v>
      </c>
      <c r="GW56" s="2">
        <v>1</v>
      </c>
      <c r="GX56" s="2">
        <f t="shared" si="50"/>
        <v>0</v>
      </c>
      <c r="GY56" s="2"/>
      <c r="GZ56" s="2"/>
      <c r="HA56" s="2">
        <v>0</v>
      </c>
      <c r="HB56" s="2">
        <v>0</v>
      </c>
      <c r="HC56" s="2">
        <f t="shared" si="51"/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81</v>
      </c>
      <c r="F57" t="str">
        <f>'1.Лок.смета.и.Акт'!B146</f>
        <v>Прайс-лист</v>
      </c>
      <c r="G57" t="str">
        <f>'1.Лок.смета.и.Акт'!C146</f>
        <v>Разъединитель РЛК-10 с приводом ПР-01-7</v>
      </c>
      <c r="H57" t="s">
        <v>62</v>
      </c>
      <c r="I57">
        <f>'1.Лок.смета.и.Акт'!E146</f>
        <v>6</v>
      </c>
      <c r="J57">
        <v>0</v>
      </c>
      <c r="O57">
        <f t="shared" si="14"/>
        <v>153000</v>
      </c>
      <c r="P57">
        <f t="shared" si="15"/>
        <v>153000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34748936</v>
      </c>
      <c r="AB57">
        <f t="shared" si="25"/>
        <v>3400</v>
      </c>
      <c r="AC57">
        <f t="shared" si="57"/>
        <v>3400</v>
      </c>
      <c r="AD57">
        <f t="shared" si="52"/>
        <v>0</v>
      </c>
      <c r="AE57">
        <f t="shared" si="53"/>
        <v>0</v>
      </c>
      <c r="AF57">
        <f t="shared" si="54"/>
        <v>0</v>
      </c>
      <c r="AG57">
        <f t="shared" si="29"/>
        <v>0</v>
      </c>
      <c r="AH57">
        <f t="shared" si="55"/>
        <v>0</v>
      </c>
      <c r="AI57">
        <f t="shared" si="56"/>
        <v>0</v>
      </c>
      <c r="AJ57">
        <f t="shared" si="31"/>
        <v>0</v>
      </c>
      <c r="AK57">
        <v>3400</v>
      </c>
      <c r="AL57" s="58">
        <f>'1.Лок.смета.и.Акт'!F146</f>
        <v>3400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'1.Лок.смета.и.Акт'!J146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2"/>
        <v>153000</v>
      </c>
      <c r="CQ57">
        <f t="shared" si="33"/>
        <v>25500</v>
      </c>
      <c r="CR57">
        <f t="shared" si="34"/>
        <v>0</v>
      </c>
      <c r="CS57">
        <f t="shared" si="35"/>
        <v>0</v>
      </c>
      <c r="CT57">
        <f t="shared" si="36"/>
        <v>0</v>
      </c>
      <c r="CU57">
        <f t="shared" si="37"/>
        <v>0</v>
      </c>
      <c r="CV57">
        <f t="shared" si="38"/>
        <v>0</v>
      </c>
      <c r="CW57">
        <f t="shared" si="39"/>
        <v>0</v>
      </c>
      <c r="CX57">
        <f t="shared" si="40"/>
        <v>0</v>
      </c>
      <c r="CY57">
        <f t="shared" si="41"/>
        <v>0</v>
      </c>
      <c r="CZ57">
        <f t="shared" si="4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62</v>
      </c>
      <c r="DW57" t="str">
        <f>'1.Лок.смета.и.Акт'!D146</f>
        <v>шт</v>
      </c>
      <c r="DX57">
        <v>1</v>
      </c>
      <c r="EE57">
        <v>32653538</v>
      </c>
      <c r="EF57">
        <v>20</v>
      </c>
      <c r="EG57" t="s">
        <v>64</v>
      </c>
      <c r="EH57">
        <v>0</v>
      </c>
      <c r="EI57" t="s">
        <v>3</v>
      </c>
      <c r="EJ57">
        <v>1</v>
      </c>
      <c r="EK57">
        <v>1100</v>
      </c>
      <c r="EL57" t="s">
        <v>65</v>
      </c>
      <c r="EM57" t="s">
        <v>66</v>
      </c>
      <c r="EO57" t="s">
        <v>3</v>
      </c>
      <c r="EQ57">
        <v>0</v>
      </c>
      <c r="ER57">
        <v>3695.65</v>
      </c>
      <c r="ES57" s="58">
        <f>'1.Лок.смета.и.Акт'!F146</f>
        <v>3400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25500</v>
      </c>
      <c r="FQ57">
        <v>0</v>
      </c>
      <c r="FR57">
        <f t="shared" si="43"/>
        <v>0</v>
      </c>
      <c r="FS57">
        <v>0</v>
      </c>
      <c r="FX57">
        <v>0</v>
      </c>
      <c r="FY57">
        <v>0</v>
      </c>
      <c r="GA57" t="s">
        <v>83</v>
      </c>
      <c r="GD57">
        <v>1</v>
      </c>
      <c r="GF57">
        <v>-1849452236</v>
      </c>
      <c r="GG57">
        <v>2</v>
      </c>
      <c r="GH57">
        <v>3</v>
      </c>
      <c r="GI57">
        <v>4</v>
      </c>
      <c r="GJ57">
        <v>0</v>
      </c>
      <c r="GK57">
        <v>0</v>
      </c>
      <c r="GL57">
        <f t="shared" si="44"/>
        <v>0</v>
      </c>
      <c r="GM57">
        <f t="shared" si="45"/>
        <v>153000</v>
      </c>
      <c r="GN57">
        <f t="shared" si="46"/>
        <v>153000</v>
      </c>
      <c r="GO57">
        <f t="shared" si="47"/>
        <v>0</v>
      </c>
      <c r="GP57">
        <f t="shared" si="48"/>
        <v>0</v>
      </c>
      <c r="GR57">
        <v>1</v>
      </c>
      <c r="GS57">
        <v>1</v>
      </c>
      <c r="GT57">
        <v>0</v>
      </c>
      <c r="GU57" t="s">
        <v>3</v>
      </c>
      <c r="GV57">
        <f t="shared" si="49"/>
        <v>0</v>
      </c>
      <c r="GW57">
        <v>1</v>
      </c>
      <c r="GX57">
        <f t="shared" si="50"/>
        <v>0</v>
      </c>
      <c r="HA57">
        <v>0</v>
      </c>
      <c r="HB57">
        <v>0</v>
      </c>
      <c r="HC57">
        <f t="shared" si="51"/>
        <v>0</v>
      </c>
      <c r="IF57">
        <v>-1</v>
      </c>
      <c r="IK57">
        <v>0</v>
      </c>
    </row>
    <row r="58" spans="1:255" x14ac:dyDescent="0.2">
      <c r="IF58">
        <v>-1</v>
      </c>
    </row>
    <row r="59" spans="1:255" x14ac:dyDescent="0.2">
      <c r="A59" s="3">
        <v>51</v>
      </c>
      <c r="B59" s="3">
        <f>B20</f>
        <v>1</v>
      </c>
      <c r="C59" s="3">
        <f>A20</f>
        <v>3</v>
      </c>
      <c r="D59" s="3">
        <f>ROW(A20)</f>
        <v>20</v>
      </c>
      <c r="E59" s="3"/>
      <c r="F59" s="3" t="str">
        <f>IF(F20&lt;&gt;"",F20,"")</f>
        <v>Новая локальная смета</v>
      </c>
      <c r="G59" s="3" t="str">
        <f>IF(G20&lt;&gt;"",G20,"")</f>
        <v>Новая локальная смета</v>
      </c>
      <c r="H59" s="3">
        <v>0</v>
      </c>
      <c r="I59" s="3"/>
      <c r="J59" s="3"/>
      <c r="K59" s="3"/>
      <c r="L59" s="3"/>
      <c r="M59" s="3"/>
      <c r="N59" s="3"/>
      <c r="O59" s="3">
        <f t="shared" ref="O59:T59" si="58">ROUND(AB59,2)</f>
        <v>80944.53</v>
      </c>
      <c r="P59" s="3">
        <f t="shared" si="58"/>
        <v>75357.850000000006</v>
      </c>
      <c r="Q59" s="3">
        <f t="shared" si="58"/>
        <v>1327.61</v>
      </c>
      <c r="R59" s="3">
        <f t="shared" si="58"/>
        <v>214.95</v>
      </c>
      <c r="S59" s="3">
        <f t="shared" si="58"/>
        <v>4259.07</v>
      </c>
      <c r="T59" s="3">
        <f t="shared" si="58"/>
        <v>0</v>
      </c>
      <c r="U59" s="3">
        <f>AH59</f>
        <v>414.16754000000003</v>
      </c>
      <c r="V59" s="3">
        <f>AI59</f>
        <v>22.546726800000002</v>
      </c>
      <c r="W59" s="3">
        <f>ROUND(AJ59,2)</f>
        <v>0</v>
      </c>
      <c r="X59" s="3">
        <f>ROUND(AK59,2)</f>
        <v>3822.98</v>
      </c>
      <c r="Y59" s="3">
        <f>ROUND(AL59,2)</f>
        <v>2551.9899999999998</v>
      </c>
      <c r="Z59" s="3"/>
      <c r="AA59" s="3"/>
      <c r="AB59" s="3">
        <f>ROUND(SUMIF(AA24:AA57,"=34748935",O24:O57),2)</f>
        <v>80944.53</v>
      </c>
      <c r="AC59" s="3">
        <f>ROUND(SUMIF(AA24:AA57,"=34748935",P24:P57),2)</f>
        <v>75357.850000000006</v>
      </c>
      <c r="AD59" s="3">
        <f>ROUND(SUMIF(AA24:AA57,"=34748935",Q24:Q57),2)</f>
        <v>1327.61</v>
      </c>
      <c r="AE59" s="3">
        <f>ROUND(SUMIF(AA24:AA57,"=34748935",R24:R57),2)</f>
        <v>214.95</v>
      </c>
      <c r="AF59" s="3">
        <f>ROUND(SUMIF(AA24:AA57,"=34748935",S24:S57),2)</f>
        <v>4259.07</v>
      </c>
      <c r="AG59" s="3">
        <f>ROUND(SUMIF(AA24:AA57,"=34748935",T24:T57),2)</f>
        <v>0</v>
      </c>
      <c r="AH59" s="3">
        <f>SUMIF(AA24:AA57,"=34748935",U24:U57)</f>
        <v>414.16754000000003</v>
      </c>
      <c r="AI59" s="3">
        <f>SUMIF(AA24:AA57,"=34748935",V24:V57)</f>
        <v>22.546726800000002</v>
      </c>
      <c r="AJ59" s="3">
        <f>ROUND(SUMIF(AA24:AA57,"=34748935",W24:W57),2)</f>
        <v>0</v>
      </c>
      <c r="AK59" s="3">
        <f>ROUND(SUMIF(AA24:AA57,"=34748935",X24:X57),2)</f>
        <v>3822.98</v>
      </c>
      <c r="AL59" s="3">
        <f>ROUND(SUMIF(AA24:AA57,"=34748935",Y24:Y57),2)</f>
        <v>2551.9899999999998</v>
      </c>
      <c r="AM59" s="3"/>
      <c r="AN59" s="3"/>
      <c r="AO59" s="3">
        <f t="shared" ref="AO59:BC59" si="59">ROUND(BX59,2)</f>
        <v>0</v>
      </c>
      <c r="AP59" s="3">
        <f t="shared" si="59"/>
        <v>0</v>
      </c>
      <c r="AQ59" s="3">
        <f t="shared" si="59"/>
        <v>0</v>
      </c>
      <c r="AR59" s="3">
        <f t="shared" si="59"/>
        <v>87319.5</v>
      </c>
      <c r="AS59" s="3">
        <f t="shared" si="59"/>
        <v>75357.649999999994</v>
      </c>
      <c r="AT59" s="3">
        <f t="shared" si="59"/>
        <v>9041.6200000000008</v>
      </c>
      <c r="AU59" s="3">
        <f t="shared" si="59"/>
        <v>2920.23</v>
      </c>
      <c r="AV59" s="3">
        <f t="shared" si="59"/>
        <v>75357.850000000006</v>
      </c>
      <c r="AW59" s="3">
        <f t="shared" si="59"/>
        <v>75357.850000000006</v>
      </c>
      <c r="AX59" s="3">
        <f t="shared" si="59"/>
        <v>0</v>
      </c>
      <c r="AY59" s="3">
        <f t="shared" si="59"/>
        <v>75357.850000000006</v>
      </c>
      <c r="AZ59" s="3">
        <f t="shared" si="59"/>
        <v>0</v>
      </c>
      <c r="BA59" s="3">
        <f t="shared" si="59"/>
        <v>0</v>
      </c>
      <c r="BB59" s="3">
        <f t="shared" si="59"/>
        <v>0</v>
      </c>
      <c r="BC59" s="3">
        <f t="shared" si="59"/>
        <v>0</v>
      </c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>
        <f>ROUND(SUMIF(AA24:AA57,"=34748935",FQ24:FQ57),2)</f>
        <v>0</v>
      </c>
      <c r="BY59" s="3">
        <f>ROUND(SUMIF(AA24:AA57,"=34748935",FR24:FR57),2)</f>
        <v>0</v>
      </c>
      <c r="BZ59" s="3">
        <f>ROUND(SUMIF(AA24:AA57,"=34748935",GL24:GL57),2)</f>
        <v>0</v>
      </c>
      <c r="CA59" s="3">
        <f>ROUND(SUMIF(AA24:AA57,"=34748935",GM24:GM57),2)</f>
        <v>87319.5</v>
      </c>
      <c r="CB59" s="3">
        <f>ROUND(SUMIF(AA24:AA57,"=34748935",GN24:GN57),2)</f>
        <v>75357.649999999994</v>
      </c>
      <c r="CC59" s="3">
        <f>ROUND(SUMIF(AA24:AA57,"=34748935",GO24:GO57),2)</f>
        <v>9041.6200000000008</v>
      </c>
      <c r="CD59" s="3">
        <f>ROUND(SUMIF(AA24:AA57,"=34748935",GP24:GP57),2)</f>
        <v>2920.23</v>
      </c>
      <c r="CE59" s="3">
        <f>AC59-BX59</f>
        <v>75357.850000000006</v>
      </c>
      <c r="CF59" s="3">
        <f>AC59-BY59</f>
        <v>75357.850000000006</v>
      </c>
      <c r="CG59" s="3">
        <f>BX59-BZ59</f>
        <v>0</v>
      </c>
      <c r="CH59" s="3">
        <f>AC59-BX59-BY59+BZ59</f>
        <v>75357.850000000006</v>
      </c>
      <c r="CI59" s="3">
        <f>BY59-BZ59</f>
        <v>0</v>
      </c>
      <c r="CJ59" s="3">
        <f>ROUND(SUMIF(AA24:AA57,"=34748935",GX24:GX57),2)</f>
        <v>0</v>
      </c>
      <c r="CK59" s="3">
        <f>ROUND(SUMIF(AA24:AA57,"=34748935",GY24:GY57),2)</f>
        <v>0</v>
      </c>
      <c r="CL59" s="3">
        <f>ROUND(SUMIF(AA24:AA57,"=34748935",GZ24:GZ57),2)</f>
        <v>0</v>
      </c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4">
        <f t="shared" ref="DG59:DL59" si="60">ROUND(DT59,2)</f>
        <v>659719.77</v>
      </c>
      <c r="DH59" s="4">
        <f t="shared" si="60"/>
        <v>565183.86</v>
      </c>
      <c r="DI59" s="4">
        <f t="shared" si="60"/>
        <v>16594.939999999999</v>
      </c>
      <c r="DJ59" s="4">
        <f t="shared" si="60"/>
        <v>3933.56</v>
      </c>
      <c r="DK59" s="4">
        <f t="shared" si="60"/>
        <v>77940.97</v>
      </c>
      <c r="DL59" s="4">
        <f t="shared" si="60"/>
        <v>0</v>
      </c>
      <c r="DM59" s="4">
        <f>DZ59</f>
        <v>414.16754000000003</v>
      </c>
      <c r="DN59" s="4">
        <f>EA59</f>
        <v>22.546726800000002</v>
      </c>
      <c r="DO59" s="4">
        <f>ROUND(EB59,2)</f>
        <v>0</v>
      </c>
      <c r="DP59" s="4">
        <f>ROUND(EC59,2)</f>
        <v>59540.58</v>
      </c>
      <c r="DQ59" s="4">
        <f>ROUND(ED59,2)</f>
        <v>37361.06</v>
      </c>
      <c r="DR59" s="4"/>
      <c r="DS59" s="4"/>
      <c r="DT59" s="4">
        <f>ROUND(SUMIF(AA24:AA57,"=34748936",O24:O57),2)</f>
        <v>659719.77</v>
      </c>
      <c r="DU59" s="4">
        <f>ROUND(SUMIF(AA24:AA57,"=34748936",P24:P57),2)</f>
        <v>565183.86</v>
      </c>
      <c r="DV59" s="4">
        <f>ROUND(SUMIF(AA24:AA57,"=34748936",Q24:Q57),2)</f>
        <v>16594.939999999999</v>
      </c>
      <c r="DW59" s="4">
        <f>ROUND(SUMIF(AA24:AA57,"=34748936",R24:R57),2)</f>
        <v>3933.56</v>
      </c>
      <c r="DX59" s="4">
        <f>ROUND(SUMIF(AA24:AA57,"=34748936",S24:S57),2)</f>
        <v>77940.97</v>
      </c>
      <c r="DY59" s="4">
        <f>ROUND(SUMIF(AA24:AA57,"=34748936",T24:T57),2)</f>
        <v>0</v>
      </c>
      <c r="DZ59" s="4">
        <f>SUMIF(AA24:AA57,"=34748936",U24:U57)</f>
        <v>414.16754000000003</v>
      </c>
      <c r="EA59" s="4">
        <f>SUMIF(AA24:AA57,"=34748936",V24:V57)</f>
        <v>22.546726800000002</v>
      </c>
      <c r="EB59" s="4">
        <f>ROUND(SUMIF(AA24:AA57,"=34748936",W24:W57),2)</f>
        <v>0</v>
      </c>
      <c r="EC59" s="4">
        <f>ROUND(SUMIF(AA24:AA57,"=34748936",X24:X57),2)</f>
        <v>59540.58</v>
      </c>
      <c r="ED59" s="4">
        <f>ROUND(SUMIF(AA24:AA57,"=34748936",Y24:Y57),2)</f>
        <v>37361.06</v>
      </c>
      <c r="EE59" s="4"/>
      <c r="EF59" s="4"/>
      <c r="EG59" s="4">
        <f t="shared" ref="EG59:EU59" si="61">ROUND(FP59,2)</f>
        <v>0</v>
      </c>
      <c r="EH59" s="4">
        <f t="shared" si="61"/>
        <v>0</v>
      </c>
      <c r="EI59" s="4">
        <f t="shared" si="61"/>
        <v>0</v>
      </c>
      <c r="EJ59" s="4">
        <f t="shared" si="61"/>
        <v>756621.41</v>
      </c>
      <c r="EK59" s="4">
        <f t="shared" si="61"/>
        <v>565182.4</v>
      </c>
      <c r="EL59" s="4">
        <f t="shared" si="61"/>
        <v>142691.20000000001</v>
      </c>
      <c r="EM59" s="4">
        <f t="shared" si="61"/>
        <v>48747.81</v>
      </c>
      <c r="EN59" s="4">
        <f t="shared" si="61"/>
        <v>565183.86</v>
      </c>
      <c r="EO59" s="4">
        <f t="shared" si="61"/>
        <v>565183.86</v>
      </c>
      <c r="EP59" s="4">
        <f t="shared" si="61"/>
        <v>0</v>
      </c>
      <c r="EQ59" s="4">
        <f t="shared" si="61"/>
        <v>565183.86</v>
      </c>
      <c r="ER59" s="4">
        <f t="shared" si="61"/>
        <v>0</v>
      </c>
      <c r="ES59" s="4">
        <f t="shared" si="61"/>
        <v>0</v>
      </c>
      <c r="ET59" s="4">
        <f t="shared" si="61"/>
        <v>0</v>
      </c>
      <c r="EU59" s="4">
        <f t="shared" si="61"/>
        <v>0</v>
      </c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>
        <f>ROUND(SUMIF(AA24:AA57,"=34748936",FQ24:FQ57),2)</f>
        <v>0</v>
      </c>
      <c r="FQ59" s="4">
        <f>ROUND(SUMIF(AA24:AA57,"=34748936",FR24:FR57),2)</f>
        <v>0</v>
      </c>
      <c r="FR59" s="4">
        <f>ROUND(SUMIF(AA24:AA57,"=34748936",GL24:GL57),2)</f>
        <v>0</v>
      </c>
      <c r="FS59" s="4">
        <f>ROUND(SUMIF(AA24:AA57,"=34748936",GM24:GM57),2)</f>
        <v>756621.41</v>
      </c>
      <c r="FT59" s="4">
        <f>ROUND(SUMIF(AA24:AA57,"=34748936",GN24:GN57),2)</f>
        <v>565182.4</v>
      </c>
      <c r="FU59" s="4">
        <f>ROUND(SUMIF(AA24:AA57,"=34748936",GO24:GO57),2)</f>
        <v>142691.20000000001</v>
      </c>
      <c r="FV59" s="4">
        <f>ROUND(SUMIF(AA24:AA57,"=34748936",GP24:GP57),2)</f>
        <v>48747.81</v>
      </c>
      <c r="FW59" s="4">
        <f>DU59-FP59</f>
        <v>565183.86</v>
      </c>
      <c r="FX59" s="4">
        <f>DU59-FQ59</f>
        <v>565183.86</v>
      </c>
      <c r="FY59" s="4">
        <f>FP59-FR59</f>
        <v>0</v>
      </c>
      <c r="FZ59" s="4">
        <f>DU59-FP59-FQ59+FR59</f>
        <v>565183.86</v>
      </c>
      <c r="GA59" s="4">
        <f>FQ59-FR59</f>
        <v>0</v>
      </c>
      <c r="GB59" s="4">
        <f>ROUND(SUMIF(AA24:AA57,"=34748936",GX24:GX57),2)</f>
        <v>0</v>
      </c>
      <c r="GC59" s="4">
        <f>ROUND(SUMIF(AA24:AA57,"=34748936",GY24:GY57),2)</f>
        <v>0</v>
      </c>
      <c r="GD59" s="4">
        <f>ROUND(SUMIF(AA24:AA57,"=34748936",GZ24:GZ57),2)</f>
        <v>0</v>
      </c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>
        <v>0</v>
      </c>
      <c r="IF59">
        <v>-1</v>
      </c>
    </row>
    <row r="60" spans="1:255" x14ac:dyDescent="0.2">
      <c r="IF60">
        <v>-1</v>
      </c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201</v>
      </c>
      <c r="F61" s="5">
        <f>ROUND(Source!O59,O61)</f>
        <v>80944.53</v>
      </c>
      <c r="G61" s="5" t="s">
        <v>84</v>
      </c>
      <c r="H61" s="5" t="s">
        <v>85</v>
      </c>
      <c r="I61" s="5"/>
      <c r="J61" s="5"/>
      <c r="K61" s="5">
        <v>201</v>
      </c>
      <c r="L61" s="5">
        <v>1</v>
      </c>
      <c r="M61" s="5">
        <v>3</v>
      </c>
      <c r="N61" s="5" t="s">
        <v>3</v>
      </c>
      <c r="O61" s="5">
        <v>2</v>
      </c>
      <c r="P61" s="5">
        <f>ROUND(Source!DG59,O61)</f>
        <v>659719.77</v>
      </c>
      <c r="Q61" s="5"/>
      <c r="R61" s="5"/>
      <c r="S61" s="5"/>
      <c r="T61" s="5"/>
      <c r="U61" s="5"/>
      <c r="V61" s="5"/>
      <c r="W61" s="5"/>
      <c r="IF61">
        <v>-1</v>
      </c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202</v>
      </c>
      <c r="F62" s="5">
        <f>ROUND(Source!P59,O62)</f>
        <v>75357.850000000006</v>
      </c>
      <c r="G62" s="5" t="s">
        <v>86</v>
      </c>
      <c r="H62" s="5" t="s">
        <v>87</v>
      </c>
      <c r="I62" s="5"/>
      <c r="J62" s="5"/>
      <c r="K62" s="5">
        <v>202</v>
      </c>
      <c r="L62" s="5">
        <v>2</v>
      </c>
      <c r="M62" s="5">
        <v>3</v>
      </c>
      <c r="N62" s="5" t="s">
        <v>3</v>
      </c>
      <c r="O62" s="5">
        <v>2</v>
      </c>
      <c r="P62" s="5">
        <f>ROUND(Source!DH59,O62)</f>
        <v>565183.86</v>
      </c>
      <c r="Q62" s="5"/>
      <c r="R62" s="5"/>
      <c r="S62" s="5"/>
      <c r="T62" s="5"/>
      <c r="U62" s="5"/>
      <c r="V62" s="5"/>
      <c r="W62" s="5"/>
      <c r="IF62">
        <v>-1</v>
      </c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222</v>
      </c>
      <c r="F63" s="5">
        <f>ROUND(Source!AO59,O63)</f>
        <v>0</v>
      </c>
      <c r="G63" s="5" t="s">
        <v>88</v>
      </c>
      <c r="H63" s="5" t="s">
        <v>89</v>
      </c>
      <c r="I63" s="5"/>
      <c r="J63" s="5"/>
      <c r="K63" s="5">
        <v>222</v>
      </c>
      <c r="L63" s="5">
        <v>3</v>
      </c>
      <c r="M63" s="5">
        <v>3</v>
      </c>
      <c r="N63" s="5" t="s">
        <v>3</v>
      </c>
      <c r="O63" s="5">
        <v>2</v>
      </c>
      <c r="P63" s="5">
        <f>ROUND(Source!EG59,O63)</f>
        <v>0</v>
      </c>
      <c r="Q63" s="5"/>
      <c r="R63" s="5"/>
      <c r="S63" s="5"/>
      <c r="T63" s="5"/>
      <c r="U63" s="5"/>
      <c r="V63" s="5"/>
      <c r="W63" s="5"/>
      <c r="IF63">
        <v>-1</v>
      </c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225</v>
      </c>
      <c r="F64" s="5">
        <f>ROUND(Source!AV59,O64)</f>
        <v>75357.850000000006</v>
      </c>
      <c r="G64" s="5" t="s">
        <v>90</v>
      </c>
      <c r="H64" s="5" t="s">
        <v>91</v>
      </c>
      <c r="I64" s="5"/>
      <c r="J64" s="5"/>
      <c r="K64" s="5">
        <v>225</v>
      </c>
      <c r="L64" s="5">
        <v>4</v>
      </c>
      <c r="M64" s="5">
        <v>3</v>
      </c>
      <c r="N64" s="5" t="s">
        <v>3</v>
      </c>
      <c r="O64" s="5">
        <v>2</v>
      </c>
      <c r="P64" s="5">
        <f>ROUND(Source!EN59,O64)</f>
        <v>565183.86</v>
      </c>
      <c r="Q64" s="5"/>
      <c r="R64" s="5"/>
      <c r="S64" s="5"/>
      <c r="T64" s="5"/>
      <c r="U64" s="5"/>
      <c r="V64" s="5"/>
      <c r="W64" s="5"/>
      <c r="IF64">
        <v>-1</v>
      </c>
    </row>
    <row r="65" spans="1:240" x14ac:dyDescent="0.2">
      <c r="A65" s="5">
        <v>50</v>
      </c>
      <c r="B65" s="5">
        <v>0</v>
      </c>
      <c r="C65" s="5">
        <v>0</v>
      </c>
      <c r="D65" s="5">
        <v>1</v>
      </c>
      <c r="E65" s="5">
        <v>226</v>
      </c>
      <c r="F65" s="5">
        <f>ROUND(Source!AW59,O65)</f>
        <v>75357.850000000006</v>
      </c>
      <c r="G65" s="5" t="s">
        <v>92</v>
      </c>
      <c r="H65" s="5" t="s">
        <v>93</v>
      </c>
      <c r="I65" s="5"/>
      <c r="J65" s="5"/>
      <c r="K65" s="5">
        <v>226</v>
      </c>
      <c r="L65" s="5">
        <v>5</v>
      </c>
      <c r="M65" s="5">
        <v>3</v>
      </c>
      <c r="N65" s="5" t="s">
        <v>3</v>
      </c>
      <c r="O65" s="5">
        <v>2</v>
      </c>
      <c r="P65" s="5">
        <f>ROUND(Source!EO59,O65)</f>
        <v>565183.86</v>
      </c>
      <c r="Q65" s="5"/>
      <c r="R65" s="5"/>
      <c r="S65" s="5"/>
      <c r="T65" s="5"/>
      <c r="U65" s="5"/>
      <c r="V65" s="5"/>
      <c r="W65" s="5"/>
      <c r="IF65">
        <v>-1</v>
      </c>
    </row>
    <row r="66" spans="1:240" x14ac:dyDescent="0.2">
      <c r="A66" s="5">
        <v>50</v>
      </c>
      <c r="B66" s="5">
        <v>0</v>
      </c>
      <c r="C66" s="5">
        <v>0</v>
      </c>
      <c r="D66" s="5">
        <v>1</v>
      </c>
      <c r="E66" s="5">
        <v>227</v>
      </c>
      <c r="F66" s="5">
        <f>ROUND(Source!AX59,O66)</f>
        <v>0</v>
      </c>
      <c r="G66" s="5" t="s">
        <v>94</v>
      </c>
      <c r="H66" s="5" t="s">
        <v>95</v>
      </c>
      <c r="I66" s="5"/>
      <c r="J66" s="5"/>
      <c r="K66" s="5">
        <v>227</v>
      </c>
      <c r="L66" s="5">
        <v>6</v>
      </c>
      <c r="M66" s="5">
        <v>3</v>
      </c>
      <c r="N66" s="5" t="s">
        <v>3</v>
      </c>
      <c r="O66" s="5">
        <v>2</v>
      </c>
      <c r="P66" s="5">
        <f>ROUND(Source!EP59,O66)</f>
        <v>0</v>
      </c>
      <c r="Q66" s="5"/>
      <c r="R66" s="5"/>
      <c r="S66" s="5"/>
      <c r="T66" s="5"/>
      <c r="U66" s="5"/>
      <c r="V66" s="5"/>
      <c r="W66" s="5"/>
      <c r="IF66">
        <v>-1</v>
      </c>
    </row>
    <row r="67" spans="1:240" x14ac:dyDescent="0.2">
      <c r="A67" s="5">
        <v>50</v>
      </c>
      <c r="B67" s="5">
        <v>0</v>
      </c>
      <c r="C67" s="5">
        <v>0</v>
      </c>
      <c r="D67" s="5">
        <v>1</v>
      </c>
      <c r="E67" s="5">
        <v>228</v>
      </c>
      <c r="F67" s="5">
        <f>ROUND(Source!AY59,O67)</f>
        <v>75357.850000000006</v>
      </c>
      <c r="G67" s="5" t="s">
        <v>96</v>
      </c>
      <c r="H67" s="5" t="s">
        <v>97</v>
      </c>
      <c r="I67" s="5"/>
      <c r="J67" s="5"/>
      <c r="K67" s="5">
        <v>228</v>
      </c>
      <c r="L67" s="5">
        <v>7</v>
      </c>
      <c r="M67" s="5">
        <v>3</v>
      </c>
      <c r="N67" s="5" t="s">
        <v>3</v>
      </c>
      <c r="O67" s="5">
        <v>2</v>
      </c>
      <c r="P67" s="5">
        <f>ROUND(Source!EQ59,O67)</f>
        <v>565183.86</v>
      </c>
      <c r="Q67" s="5"/>
      <c r="R67" s="5"/>
      <c r="S67" s="5"/>
      <c r="T67" s="5"/>
      <c r="U67" s="5"/>
      <c r="V67" s="5"/>
      <c r="W67" s="5"/>
      <c r="IF67">
        <v>-1</v>
      </c>
    </row>
    <row r="68" spans="1:240" x14ac:dyDescent="0.2">
      <c r="A68" s="5">
        <v>50</v>
      </c>
      <c r="B68" s="5">
        <v>0</v>
      </c>
      <c r="C68" s="5">
        <v>0</v>
      </c>
      <c r="D68" s="5">
        <v>1</v>
      </c>
      <c r="E68" s="5">
        <v>216</v>
      </c>
      <c r="F68" s="5">
        <f>ROUND(Source!AP59,O68)</f>
        <v>0</v>
      </c>
      <c r="G68" s="5" t="s">
        <v>98</v>
      </c>
      <c r="H68" s="5" t="s">
        <v>99</v>
      </c>
      <c r="I68" s="5"/>
      <c r="J68" s="5"/>
      <c r="K68" s="5">
        <v>216</v>
      </c>
      <c r="L68" s="5">
        <v>8</v>
      </c>
      <c r="M68" s="5">
        <v>3</v>
      </c>
      <c r="N68" s="5" t="s">
        <v>3</v>
      </c>
      <c r="O68" s="5">
        <v>2</v>
      </c>
      <c r="P68" s="5">
        <f>ROUND(Source!EH59,O68)</f>
        <v>0</v>
      </c>
      <c r="Q68" s="5"/>
      <c r="R68" s="5"/>
      <c r="S68" s="5"/>
      <c r="T68" s="5"/>
      <c r="U68" s="5"/>
      <c r="V68" s="5"/>
      <c r="W68" s="5"/>
      <c r="IF68">
        <v>-1</v>
      </c>
    </row>
    <row r="69" spans="1:240" x14ac:dyDescent="0.2">
      <c r="A69" s="5">
        <v>50</v>
      </c>
      <c r="B69" s="5">
        <v>0</v>
      </c>
      <c r="C69" s="5">
        <v>0</v>
      </c>
      <c r="D69" s="5">
        <v>1</v>
      </c>
      <c r="E69" s="5">
        <v>223</v>
      </c>
      <c r="F69" s="5">
        <f>ROUND(Source!AQ59,O69)</f>
        <v>0</v>
      </c>
      <c r="G69" s="5" t="s">
        <v>100</v>
      </c>
      <c r="H69" s="5" t="s">
        <v>101</v>
      </c>
      <c r="I69" s="5"/>
      <c r="J69" s="5"/>
      <c r="K69" s="5">
        <v>223</v>
      </c>
      <c r="L69" s="5">
        <v>9</v>
      </c>
      <c r="M69" s="5">
        <v>3</v>
      </c>
      <c r="N69" s="5" t="s">
        <v>3</v>
      </c>
      <c r="O69" s="5">
        <v>2</v>
      </c>
      <c r="P69" s="5">
        <f>ROUND(Source!EI59,O69)</f>
        <v>0</v>
      </c>
      <c r="Q69" s="5"/>
      <c r="R69" s="5"/>
      <c r="S69" s="5"/>
      <c r="T69" s="5"/>
      <c r="U69" s="5"/>
      <c r="V69" s="5"/>
      <c r="W69" s="5"/>
      <c r="IF69">
        <v>-1</v>
      </c>
    </row>
    <row r="70" spans="1:240" x14ac:dyDescent="0.2">
      <c r="A70" s="5">
        <v>50</v>
      </c>
      <c r="B70" s="5">
        <v>0</v>
      </c>
      <c r="C70" s="5">
        <v>0</v>
      </c>
      <c r="D70" s="5">
        <v>1</v>
      </c>
      <c r="E70" s="5">
        <v>229</v>
      </c>
      <c r="F70" s="5">
        <f>ROUND(Source!AZ59,O70)</f>
        <v>0</v>
      </c>
      <c r="G70" s="5" t="s">
        <v>102</v>
      </c>
      <c r="H70" s="5" t="s">
        <v>103</v>
      </c>
      <c r="I70" s="5"/>
      <c r="J70" s="5"/>
      <c r="K70" s="5">
        <v>229</v>
      </c>
      <c r="L70" s="5">
        <v>10</v>
      </c>
      <c r="M70" s="5">
        <v>3</v>
      </c>
      <c r="N70" s="5" t="s">
        <v>3</v>
      </c>
      <c r="O70" s="5">
        <v>2</v>
      </c>
      <c r="P70" s="5">
        <f>ROUND(Source!ER59,O70)</f>
        <v>0</v>
      </c>
      <c r="Q70" s="5"/>
      <c r="R70" s="5"/>
      <c r="S70" s="5"/>
      <c r="T70" s="5"/>
      <c r="U70" s="5"/>
      <c r="V70" s="5"/>
      <c r="W70" s="5"/>
      <c r="IF70">
        <v>-1</v>
      </c>
    </row>
    <row r="71" spans="1:240" x14ac:dyDescent="0.2">
      <c r="A71" s="5">
        <v>50</v>
      </c>
      <c r="B71" s="5">
        <v>0</v>
      </c>
      <c r="C71" s="5">
        <v>0</v>
      </c>
      <c r="D71" s="5">
        <v>1</v>
      </c>
      <c r="E71" s="5">
        <v>203</v>
      </c>
      <c r="F71" s="5">
        <f>ROUND(Source!Q59,O71)</f>
        <v>1327.61</v>
      </c>
      <c r="G71" s="5" t="s">
        <v>104</v>
      </c>
      <c r="H71" s="5" t="s">
        <v>105</v>
      </c>
      <c r="I71" s="5"/>
      <c r="J71" s="5"/>
      <c r="K71" s="5">
        <v>203</v>
      </c>
      <c r="L71" s="5">
        <v>11</v>
      </c>
      <c r="M71" s="5">
        <v>3</v>
      </c>
      <c r="N71" s="5" t="s">
        <v>3</v>
      </c>
      <c r="O71" s="5">
        <v>2</v>
      </c>
      <c r="P71" s="5">
        <f>ROUND(Source!DI59,O71)</f>
        <v>16594.939999999999</v>
      </c>
      <c r="Q71" s="5"/>
      <c r="R71" s="5"/>
      <c r="S71" s="5"/>
      <c r="T71" s="5"/>
      <c r="U71" s="5"/>
      <c r="V71" s="5"/>
      <c r="W71" s="5"/>
      <c r="IF71">
        <v>-1</v>
      </c>
    </row>
    <row r="72" spans="1:240" x14ac:dyDescent="0.2">
      <c r="A72" s="5">
        <v>50</v>
      </c>
      <c r="B72" s="5">
        <v>0</v>
      </c>
      <c r="C72" s="5">
        <v>0</v>
      </c>
      <c r="D72" s="5">
        <v>1</v>
      </c>
      <c r="E72" s="5">
        <v>231</v>
      </c>
      <c r="F72" s="5">
        <f>ROUND(Source!BB59,O72)</f>
        <v>0</v>
      </c>
      <c r="G72" s="5" t="s">
        <v>106</v>
      </c>
      <c r="H72" s="5" t="s">
        <v>107</v>
      </c>
      <c r="I72" s="5"/>
      <c r="J72" s="5"/>
      <c r="K72" s="5">
        <v>231</v>
      </c>
      <c r="L72" s="5">
        <v>12</v>
      </c>
      <c r="M72" s="5">
        <v>3</v>
      </c>
      <c r="N72" s="5" t="s">
        <v>3</v>
      </c>
      <c r="O72" s="5">
        <v>2</v>
      </c>
      <c r="P72" s="5">
        <f>ROUND(Source!ET59,O72)</f>
        <v>0</v>
      </c>
      <c r="Q72" s="5"/>
      <c r="R72" s="5"/>
      <c r="S72" s="5"/>
      <c r="T72" s="5"/>
      <c r="U72" s="5"/>
      <c r="V72" s="5"/>
      <c r="W72" s="5"/>
      <c r="IF72">
        <v>-1</v>
      </c>
    </row>
    <row r="73" spans="1:240" x14ac:dyDescent="0.2">
      <c r="A73" s="5">
        <v>50</v>
      </c>
      <c r="B73" s="5">
        <v>0</v>
      </c>
      <c r="C73" s="5">
        <v>0</v>
      </c>
      <c r="D73" s="5">
        <v>1</v>
      </c>
      <c r="E73" s="5">
        <v>204</v>
      </c>
      <c r="F73" s="5">
        <f>ROUND(Source!R59,O73)</f>
        <v>214.95</v>
      </c>
      <c r="G73" s="5" t="s">
        <v>108</v>
      </c>
      <c r="H73" s="5" t="s">
        <v>109</v>
      </c>
      <c r="I73" s="5"/>
      <c r="J73" s="5"/>
      <c r="K73" s="5">
        <v>204</v>
      </c>
      <c r="L73" s="5">
        <v>13</v>
      </c>
      <c r="M73" s="5">
        <v>3</v>
      </c>
      <c r="N73" s="5" t="s">
        <v>3</v>
      </c>
      <c r="O73" s="5">
        <v>2</v>
      </c>
      <c r="P73" s="5">
        <f>ROUND(Source!DJ59,O73)</f>
        <v>3933.56</v>
      </c>
      <c r="Q73" s="5"/>
      <c r="R73" s="5"/>
      <c r="S73" s="5"/>
      <c r="T73" s="5"/>
      <c r="U73" s="5"/>
      <c r="V73" s="5"/>
      <c r="W73" s="5"/>
      <c r="IF73">
        <v>-1</v>
      </c>
    </row>
    <row r="74" spans="1:240" x14ac:dyDescent="0.2">
      <c r="A74" s="5">
        <v>50</v>
      </c>
      <c r="B74" s="5">
        <v>0</v>
      </c>
      <c r="C74" s="5">
        <v>0</v>
      </c>
      <c r="D74" s="5">
        <v>1</v>
      </c>
      <c r="E74" s="5">
        <v>205</v>
      </c>
      <c r="F74" s="5">
        <f>ROUND(Source!S59,O74)</f>
        <v>4259.07</v>
      </c>
      <c r="G74" s="5" t="s">
        <v>110</v>
      </c>
      <c r="H74" s="5" t="s">
        <v>111</v>
      </c>
      <c r="I74" s="5"/>
      <c r="J74" s="5"/>
      <c r="K74" s="5">
        <v>205</v>
      </c>
      <c r="L74" s="5">
        <v>14</v>
      </c>
      <c r="M74" s="5">
        <v>3</v>
      </c>
      <c r="N74" s="5" t="s">
        <v>3</v>
      </c>
      <c r="O74" s="5">
        <v>2</v>
      </c>
      <c r="P74" s="5">
        <f>ROUND(Source!DK59,O74)</f>
        <v>77940.97</v>
      </c>
      <c r="Q74" s="5"/>
      <c r="R74" s="5"/>
      <c r="S74" s="5"/>
      <c r="T74" s="5"/>
      <c r="U74" s="5"/>
      <c r="V74" s="5"/>
      <c r="W74" s="5"/>
      <c r="IF74">
        <v>-1</v>
      </c>
    </row>
    <row r="75" spans="1:240" x14ac:dyDescent="0.2">
      <c r="A75" s="5">
        <v>50</v>
      </c>
      <c r="B75" s="5">
        <v>0</v>
      </c>
      <c r="C75" s="5">
        <v>0</v>
      </c>
      <c r="D75" s="5">
        <v>1</v>
      </c>
      <c r="E75" s="5">
        <v>232</v>
      </c>
      <c r="F75" s="5">
        <f>ROUND(Source!BC59,O75)</f>
        <v>0</v>
      </c>
      <c r="G75" s="5" t="s">
        <v>112</v>
      </c>
      <c r="H75" s="5" t="s">
        <v>113</v>
      </c>
      <c r="I75" s="5"/>
      <c r="J75" s="5"/>
      <c r="K75" s="5">
        <v>232</v>
      </c>
      <c r="L75" s="5">
        <v>15</v>
      </c>
      <c r="M75" s="5">
        <v>3</v>
      </c>
      <c r="N75" s="5" t="s">
        <v>3</v>
      </c>
      <c r="O75" s="5">
        <v>2</v>
      </c>
      <c r="P75" s="5">
        <f>ROUND(Source!EU59,O75)</f>
        <v>0</v>
      </c>
      <c r="Q75" s="5"/>
      <c r="R75" s="5"/>
      <c r="S75" s="5"/>
      <c r="T75" s="5"/>
      <c r="U75" s="5"/>
      <c r="V75" s="5"/>
      <c r="W75" s="5"/>
      <c r="IF75">
        <v>-1</v>
      </c>
    </row>
    <row r="76" spans="1:240" x14ac:dyDescent="0.2">
      <c r="A76" s="5">
        <v>50</v>
      </c>
      <c r="B76" s="5">
        <v>0</v>
      </c>
      <c r="C76" s="5">
        <v>0</v>
      </c>
      <c r="D76" s="5">
        <v>1</v>
      </c>
      <c r="E76" s="5">
        <v>214</v>
      </c>
      <c r="F76" s="5">
        <f>ROUND(Source!AS59,O76)</f>
        <v>75357.649999999994</v>
      </c>
      <c r="G76" s="5" t="s">
        <v>114</v>
      </c>
      <c r="H76" s="5" t="s">
        <v>115</v>
      </c>
      <c r="I76" s="5"/>
      <c r="J76" s="5"/>
      <c r="K76" s="5">
        <v>214</v>
      </c>
      <c r="L76" s="5">
        <v>16</v>
      </c>
      <c r="M76" s="5">
        <v>3</v>
      </c>
      <c r="N76" s="5" t="s">
        <v>3</v>
      </c>
      <c r="O76" s="5">
        <v>2</v>
      </c>
      <c r="P76" s="5">
        <f>ROUND(Source!EK59,O76)</f>
        <v>565182.4</v>
      </c>
      <c r="Q76" s="5"/>
      <c r="R76" s="5"/>
      <c r="S76" s="5"/>
      <c r="T76" s="5"/>
      <c r="U76" s="5"/>
      <c r="V76" s="5"/>
      <c r="W76" s="5"/>
      <c r="IF76">
        <v>-1</v>
      </c>
    </row>
    <row r="77" spans="1:240" x14ac:dyDescent="0.2">
      <c r="A77" s="5">
        <v>50</v>
      </c>
      <c r="B77" s="5">
        <v>0</v>
      </c>
      <c r="C77" s="5">
        <v>0</v>
      </c>
      <c r="D77" s="5">
        <v>1</v>
      </c>
      <c r="E77" s="5">
        <v>215</v>
      </c>
      <c r="F77" s="5">
        <f>ROUND(Source!AT59,O77)</f>
        <v>9041.6200000000008</v>
      </c>
      <c r="G77" s="5" t="s">
        <v>116</v>
      </c>
      <c r="H77" s="5" t="s">
        <v>117</v>
      </c>
      <c r="I77" s="5"/>
      <c r="J77" s="5"/>
      <c r="K77" s="5">
        <v>215</v>
      </c>
      <c r="L77" s="5">
        <v>17</v>
      </c>
      <c r="M77" s="5">
        <v>3</v>
      </c>
      <c r="N77" s="5" t="s">
        <v>3</v>
      </c>
      <c r="O77" s="5">
        <v>2</v>
      </c>
      <c r="P77" s="5">
        <f>ROUND(Source!EL59,O77)</f>
        <v>142691.20000000001</v>
      </c>
      <c r="Q77" s="5"/>
      <c r="R77" s="5"/>
      <c r="S77" s="5"/>
      <c r="T77" s="5"/>
      <c r="U77" s="5"/>
      <c r="V77" s="5"/>
      <c r="W77" s="5"/>
      <c r="IF77">
        <v>-1</v>
      </c>
    </row>
    <row r="78" spans="1:240" x14ac:dyDescent="0.2">
      <c r="A78" s="5">
        <v>50</v>
      </c>
      <c r="B78" s="5">
        <v>0</v>
      </c>
      <c r="C78" s="5">
        <v>0</v>
      </c>
      <c r="D78" s="5">
        <v>1</v>
      </c>
      <c r="E78" s="5">
        <v>217</v>
      </c>
      <c r="F78" s="5">
        <f>ROUND(Source!AU59,O78)</f>
        <v>2920.23</v>
      </c>
      <c r="G78" s="5" t="s">
        <v>118</v>
      </c>
      <c r="H78" s="5" t="s">
        <v>119</v>
      </c>
      <c r="I78" s="5"/>
      <c r="J78" s="5"/>
      <c r="K78" s="5">
        <v>217</v>
      </c>
      <c r="L78" s="5">
        <v>18</v>
      </c>
      <c r="M78" s="5">
        <v>3</v>
      </c>
      <c r="N78" s="5" t="s">
        <v>3</v>
      </c>
      <c r="O78" s="5">
        <v>2</v>
      </c>
      <c r="P78" s="5">
        <f>ROUND(Source!EM59,O78)</f>
        <v>48747.81</v>
      </c>
      <c r="Q78" s="5"/>
      <c r="R78" s="5"/>
      <c r="S78" s="5"/>
      <c r="T78" s="5"/>
      <c r="U78" s="5"/>
      <c r="V78" s="5"/>
      <c r="W78" s="5"/>
      <c r="IF78">
        <v>-1</v>
      </c>
    </row>
    <row r="79" spans="1:240" x14ac:dyDescent="0.2">
      <c r="A79" s="5">
        <v>50</v>
      </c>
      <c r="B79" s="5">
        <v>0</v>
      </c>
      <c r="C79" s="5">
        <v>0</v>
      </c>
      <c r="D79" s="5">
        <v>1</v>
      </c>
      <c r="E79" s="5">
        <v>230</v>
      </c>
      <c r="F79" s="5">
        <f>ROUND(Source!BA59,O79)</f>
        <v>0</v>
      </c>
      <c r="G79" s="5" t="s">
        <v>120</v>
      </c>
      <c r="H79" s="5" t="s">
        <v>121</v>
      </c>
      <c r="I79" s="5"/>
      <c r="J79" s="5"/>
      <c r="K79" s="5">
        <v>230</v>
      </c>
      <c r="L79" s="5">
        <v>19</v>
      </c>
      <c r="M79" s="5">
        <v>3</v>
      </c>
      <c r="N79" s="5" t="s">
        <v>3</v>
      </c>
      <c r="O79" s="5">
        <v>2</v>
      </c>
      <c r="P79" s="5">
        <f>ROUND(Source!ES59,O79)</f>
        <v>0</v>
      </c>
      <c r="Q79" s="5"/>
      <c r="R79" s="5"/>
      <c r="S79" s="5"/>
      <c r="T79" s="5"/>
      <c r="U79" s="5"/>
      <c r="V79" s="5"/>
      <c r="W79" s="5"/>
      <c r="IF79">
        <v>-1</v>
      </c>
    </row>
    <row r="80" spans="1:240" x14ac:dyDescent="0.2">
      <c r="A80" s="5">
        <v>50</v>
      </c>
      <c r="B80" s="5">
        <v>0</v>
      </c>
      <c r="C80" s="5">
        <v>0</v>
      </c>
      <c r="D80" s="5">
        <v>1</v>
      </c>
      <c r="E80" s="5">
        <v>206</v>
      </c>
      <c r="F80" s="5">
        <f>ROUND(Source!T59,O80)</f>
        <v>0</v>
      </c>
      <c r="G80" s="5" t="s">
        <v>122</v>
      </c>
      <c r="H80" s="5" t="s">
        <v>123</v>
      </c>
      <c r="I80" s="5"/>
      <c r="J80" s="5"/>
      <c r="K80" s="5">
        <v>206</v>
      </c>
      <c r="L80" s="5">
        <v>20</v>
      </c>
      <c r="M80" s="5">
        <v>3</v>
      </c>
      <c r="N80" s="5" t="s">
        <v>3</v>
      </c>
      <c r="O80" s="5">
        <v>2</v>
      </c>
      <c r="P80" s="5">
        <f>ROUND(Source!DL59,O80)</f>
        <v>0</v>
      </c>
      <c r="Q80" s="5"/>
      <c r="R80" s="5"/>
      <c r="S80" s="5"/>
      <c r="T80" s="5"/>
      <c r="U80" s="5"/>
      <c r="V80" s="5"/>
      <c r="W80" s="5"/>
      <c r="IF80">
        <v>-1</v>
      </c>
    </row>
    <row r="81" spans="1:240" x14ac:dyDescent="0.2">
      <c r="A81" s="5">
        <v>50</v>
      </c>
      <c r="B81" s="5">
        <v>0</v>
      </c>
      <c r="C81" s="5">
        <v>0</v>
      </c>
      <c r="D81" s="5">
        <v>1</v>
      </c>
      <c r="E81" s="5">
        <v>207</v>
      </c>
      <c r="F81" s="5">
        <f>Source!U59</f>
        <v>414.16754000000003</v>
      </c>
      <c r="G81" s="5" t="s">
        <v>124</v>
      </c>
      <c r="H81" s="5" t="s">
        <v>125</v>
      </c>
      <c r="I81" s="5"/>
      <c r="J81" s="5"/>
      <c r="K81" s="5">
        <v>207</v>
      </c>
      <c r="L81" s="5">
        <v>21</v>
      </c>
      <c r="M81" s="5">
        <v>3</v>
      </c>
      <c r="N81" s="5" t="s">
        <v>3</v>
      </c>
      <c r="O81" s="5">
        <v>-1</v>
      </c>
      <c r="P81" s="5">
        <f>Source!DM59</f>
        <v>414.16754000000003</v>
      </c>
      <c r="Q81" s="5"/>
      <c r="R81" s="5"/>
      <c r="S81" s="5"/>
      <c r="T81" s="5"/>
      <c r="U81" s="5"/>
      <c r="V81" s="5"/>
      <c r="W81" s="5"/>
      <c r="IF81">
        <v>-1</v>
      </c>
    </row>
    <row r="82" spans="1:240" x14ac:dyDescent="0.2">
      <c r="A82" s="5">
        <v>50</v>
      </c>
      <c r="B82" s="5">
        <v>0</v>
      </c>
      <c r="C82" s="5">
        <v>0</v>
      </c>
      <c r="D82" s="5">
        <v>1</v>
      </c>
      <c r="E82" s="5">
        <v>208</v>
      </c>
      <c r="F82" s="5">
        <f>Source!V59</f>
        <v>22.546726800000002</v>
      </c>
      <c r="G82" s="5" t="s">
        <v>126</v>
      </c>
      <c r="H82" s="5" t="s">
        <v>127</v>
      </c>
      <c r="I82" s="5"/>
      <c r="J82" s="5"/>
      <c r="K82" s="5">
        <v>208</v>
      </c>
      <c r="L82" s="5">
        <v>22</v>
      </c>
      <c r="M82" s="5">
        <v>3</v>
      </c>
      <c r="N82" s="5" t="s">
        <v>3</v>
      </c>
      <c r="O82" s="5">
        <v>-1</v>
      </c>
      <c r="P82" s="5">
        <f>Source!DN59</f>
        <v>22.546726800000002</v>
      </c>
      <c r="Q82" s="5"/>
      <c r="R82" s="5"/>
      <c r="S82" s="5"/>
      <c r="T82" s="5"/>
      <c r="U82" s="5"/>
      <c r="V82" s="5"/>
      <c r="W82" s="5"/>
      <c r="IF82">
        <v>-1</v>
      </c>
    </row>
    <row r="83" spans="1:240" x14ac:dyDescent="0.2">
      <c r="A83" s="5">
        <v>50</v>
      </c>
      <c r="B83" s="5">
        <v>0</v>
      </c>
      <c r="C83" s="5">
        <v>0</v>
      </c>
      <c r="D83" s="5">
        <v>1</v>
      </c>
      <c r="E83" s="5">
        <v>209</v>
      </c>
      <c r="F83" s="5">
        <f>ROUND(Source!W59,O83)</f>
        <v>0</v>
      </c>
      <c r="G83" s="5" t="s">
        <v>128</v>
      </c>
      <c r="H83" s="5" t="s">
        <v>129</v>
      </c>
      <c r="I83" s="5"/>
      <c r="J83" s="5"/>
      <c r="K83" s="5">
        <v>209</v>
      </c>
      <c r="L83" s="5">
        <v>23</v>
      </c>
      <c r="M83" s="5">
        <v>3</v>
      </c>
      <c r="N83" s="5" t="s">
        <v>3</v>
      </c>
      <c r="O83" s="5">
        <v>2</v>
      </c>
      <c r="P83" s="5">
        <f>ROUND(Source!DO59,O83)</f>
        <v>0</v>
      </c>
      <c r="Q83" s="5"/>
      <c r="R83" s="5"/>
      <c r="S83" s="5"/>
      <c r="T83" s="5"/>
      <c r="U83" s="5"/>
      <c r="V83" s="5"/>
      <c r="W83" s="5"/>
      <c r="IF83">
        <v>-1</v>
      </c>
    </row>
    <row r="84" spans="1:240" x14ac:dyDescent="0.2">
      <c r="A84" s="5">
        <v>50</v>
      </c>
      <c r="B84" s="5">
        <v>0</v>
      </c>
      <c r="C84" s="5">
        <v>0</v>
      </c>
      <c r="D84" s="5">
        <v>1</v>
      </c>
      <c r="E84" s="5">
        <v>210</v>
      </c>
      <c r="F84" s="5">
        <f>ROUND(Source!X59,O84)</f>
        <v>3822.98</v>
      </c>
      <c r="G84" s="5" t="s">
        <v>130</v>
      </c>
      <c r="H84" s="5" t="s">
        <v>131</v>
      </c>
      <c r="I84" s="5"/>
      <c r="J84" s="5"/>
      <c r="K84" s="5">
        <v>210</v>
      </c>
      <c r="L84" s="5">
        <v>24</v>
      </c>
      <c r="M84" s="5">
        <v>3</v>
      </c>
      <c r="N84" s="5" t="s">
        <v>3</v>
      </c>
      <c r="O84" s="5">
        <v>2</v>
      </c>
      <c r="P84" s="5">
        <f>ROUND(Source!DP59,O84)</f>
        <v>59540.58</v>
      </c>
      <c r="Q84" s="5"/>
      <c r="R84" s="5"/>
      <c r="S84" s="5"/>
      <c r="T84" s="5"/>
      <c r="U84" s="5"/>
      <c r="V84" s="5"/>
      <c r="W84" s="5"/>
      <c r="IF84">
        <v>-1</v>
      </c>
    </row>
    <row r="85" spans="1:240" x14ac:dyDescent="0.2">
      <c r="A85" s="5">
        <v>50</v>
      </c>
      <c r="B85" s="5">
        <v>0</v>
      </c>
      <c r="C85" s="5">
        <v>0</v>
      </c>
      <c r="D85" s="5">
        <v>1</v>
      </c>
      <c r="E85" s="5">
        <v>211</v>
      </c>
      <c r="F85" s="5">
        <f>ROUND(Source!Y59,O85)</f>
        <v>2551.9899999999998</v>
      </c>
      <c r="G85" s="5" t="s">
        <v>132</v>
      </c>
      <c r="H85" s="5" t="s">
        <v>133</v>
      </c>
      <c r="I85" s="5"/>
      <c r="J85" s="5"/>
      <c r="K85" s="5">
        <v>211</v>
      </c>
      <c r="L85" s="5">
        <v>25</v>
      </c>
      <c r="M85" s="5">
        <v>3</v>
      </c>
      <c r="N85" s="5" t="s">
        <v>3</v>
      </c>
      <c r="O85" s="5">
        <v>2</v>
      </c>
      <c r="P85" s="5">
        <f>ROUND(Source!DQ59,O85)</f>
        <v>37361.06</v>
      </c>
      <c r="Q85" s="5"/>
      <c r="R85" s="5"/>
      <c r="S85" s="5"/>
      <c r="T85" s="5"/>
      <c r="U85" s="5"/>
      <c r="V85" s="5"/>
      <c r="W85" s="5"/>
      <c r="IF85">
        <v>-1</v>
      </c>
    </row>
    <row r="86" spans="1:240" x14ac:dyDescent="0.2">
      <c r="A86" s="5">
        <v>50</v>
      </c>
      <c r="B86" s="5">
        <v>0</v>
      </c>
      <c r="C86" s="5">
        <v>0</v>
      </c>
      <c r="D86" s="5">
        <v>1</v>
      </c>
      <c r="E86" s="5">
        <v>224</v>
      </c>
      <c r="F86" s="5">
        <f>ROUND(Source!AR59,O86)</f>
        <v>87319.5</v>
      </c>
      <c r="G86" s="5" t="s">
        <v>134</v>
      </c>
      <c r="H86" s="5" t="s">
        <v>135</v>
      </c>
      <c r="I86" s="5"/>
      <c r="J86" s="5"/>
      <c r="K86" s="5">
        <v>224</v>
      </c>
      <c r="L86" s="5">
        <v>26</v>
      </c>
      <c r="M86" s="5">
        <v>3</v>
      </c>
      <c r="N86" s="5" t="s">
        <v>3</v>
      </c>
      <c r="O86" s="5">
        <v>2</v>
      </c>
      <c r="P86" s="5">
        <f>ROUND(Source!EJ59,O86)</f>
        <v>756621.41</v>
      </c>
      <c r="Q86" s="5"/>
      <c r="R86" s="5"/>
      <c r="S86" s="5"/>
      <c r="T86" s="5"/>
      <c r="U86" s="5"/>
      <c r="V86" s="5"/>
      <c r="W86" s="5"/>
      <c r="IF86">
        <v>-1</v>
      </c>
    </row>
    <row r="87" spans="1:240" x14ac:dyDescent="0.2">
      <c r="IF87">
        <v>-1</v>
      </c>
    </row>
    <row r="88" spans="1:240" x14ac:dyDescent="0.2">
      <c r="A88" s="3">
        <v>51</v>
      </c>
      <c r="B88" s="3">
        <f>B12</f>
        <v>151</v>
      </c>
      <c r="C88" s="3">
        <f>A12</f>
        <v>1</v>
      </c>
      <c r="D88" s="3">
        <f>ROW(A12)</f>
        <v>12</v>
      </c>
      <c r="E88" s="3"/>
      <c r="F88" s="3" t="str">
        <f>IF(F12&lt;&gt;"",F12,"")</f>
        <v/>
      </c>
      <c r="G88" s="3" t="str">
        <f>IF(G12&lt;&gt;"",G12,"")</f>
        <v>Техническое перевооружение ТП,РП. Замена оборудования РУ 6/10 кВ. КСО 393 - 5 шт, КСО 310 - 1 шт</v>
      </c>
      <c r="H88" s="3">
        <v>0</v>
      </c>
      <c r="I88" s="3"/>
      <c r="J88" s="3"/>
      <c r="K88" s="3"/>
      <c r="L88" s="3"/>
      <c r="M88" s="3"/>
      <c r="N88" s="3"/>
      <c r="O88" s="3">
        <f t="shared" ref="O88:T88" si="62">ROUND(O59,2)</f>
        <v>80944.53</v>
      </c>
      <c r="P88" s="3">
        <f t="shared" si="62"/>
        <v>75357.850000000006</v>
      </c>
      <c r="Q88" s="3">
        <f t="shared" si="62"/>
        <v>1327.61</v>
      </c>
      <c r="R88" s="3">
        <f t="shared" si="62"/>
        <v>214.95</v>
      </c>
      <c r="S88" s="3">
        <f t="shared" si="62"/>
        <v>4259.07</v>
      </c>
      <c r="T88" s="3">
        <f t="shared" si="62"/>
        <v>0</v>
      </c>
      <c r="U88" s="3">
        <f>U59</f>
        <v>414.16754000000003</v>
      </c>
      <c r="V88" s="3">
        <f>V59</f>
        <v>22.546726800000002</v>
      </c>
      <c r="W88" s="3">
        <f>ROUND(W59,2)</f>
        <v>0</v>
      </c>
      <c r="X88" s="3">
        <f>ROUND(X59,2)</f>
        <v>3822.98</v>
      </c>
      <c r="Y88" s="3">
        <f>ROUND(Y59,2)</f>
        <v>2551.9899999999998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>
        <f t="shared" ref="AO88:BC88" si="63">ROUND(AO59,2)</f>
        <v>0</v>
      </c>
      <c r="AP88" s="3">
        <f t="shared" si="63"/>
        <v>0</v>
      </c>
      <c r="AQ88" s="3">
        <f t="shared" si="63"/>
        <v>0</v>
      </c>
      <c r="AR88" s="3">
        <f t="shared" si="63"/>
        <v>87319.5</v>
      </c>
      <c r="AS88" s="3">
        <f t="shared" si="63"/>
        <v>75357.649999999994</v>
      </c>
      <c r="AT88" s="3">
        <f t="shared" si="63"/>
        <v>9041.6200000000008</v>
      </c>
      <c r="AU88" s="3">
        <f t="shared" si="63"/>
        <v>2920.23</v>
      </c>
      <c r="AV88" s="3">
        <f t="shared" si="63"/>
        <v>75357.850000000006</v>
      </c>
      <c r="AW88" s="3">
        <f t="shared" si="63"/>
        <v>75357.850000000006</v>
      </c>
      <c r="AX88" s="3">
        <f t="shared" si="63"/>
        <v>0</v>
      </c>
      <c r="AY88" s="3">
        <f t="shared" si="63"/>
        <v>75357.850000000006</v>
      </c>
      <c r="AZ88" s="3">
        <f t="shared" si="63"/>
        <v>0</v>
      </c>
      <c r="BA88" s="3">
        <f t="shared" si="63"/>
        <v>0</v>
      </c>
      <c r="BB88" s="3">
        <f t="shared" si="63"/>
        <v>0</v>
      </c>
      <c r="BC88" s="3">
        <f t="shared" si="63"/>
        <v>0</v>
      </c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4">
        <f t="shared" ref="DG88:DL88" si="64">ROUND(DG59,2)</f>
        <v>659719.77</v>
      </c>
      <c r="DH88" s="4">
        <f t="shared" si="64"/>
        <v>565183.86</v>
      </c>
      <c r="DI88" s="4">
        <f t="shared" si="64"/>
        <v>16594.939999999999</v>
      </c>
      <c r="DJ88" s="4">
        <f t="shared" si="64"/>
        <v>3933.56</v>
      </c>
      <c r="DK88" s="4">
        <f t="shared" si="64"/>
        <v>77940.97</v>
      </c>
      <c r="DL88" s="4">
        <f t="shared" si="64"/>
        <v>0</v>
      </c>
      <c r="DM88" s="4">
        <f>DM59</f>
        <v>414.16754000000003</v>
      </c>
      <c r="DN88" s="4">
        <f>DN59</f>
        <v>22.546726800000002</v>
      </c>
      <c r="DO88" s="4">
        <f>ROUND(DO59,2)</f>
        <v>0</v>
      </c>
      <c r="DP88" s="4">
        <f>ROUND(DP59,2)</f>
        <v>59540.58</v>
      </c>
      <c r="DQ88" s="4">
        <f>ROUND(DQ59,2)</f>
        <v>37361.06</v>
      </c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>
        <f t="shared" ref="EG88:EU88" si="65">ROUND(EG59,2)</f>
        <v>0</v>
      </c>
      <c r="EH88" s="4">
        <f t="shared" si="65"/>
        <v>0</v>
      </c>
      <c r="EI88" s="4">
        <f t="shared" si="65"/>
        <v>0</v>
      </c>
      <c r="EJ88" s="4">
        <f t="shared" si="65"/>
        <v>756621.41</v>
      </c>
      <c r="EK88" s="4">
        <f t="shared" si="65"/>
        <v>565182.4</v>
      </c>
      <c r="EL88" s="4">
        <f t="shared" si="65"/>
        <v>142691.20000000001</v>
      </c>
      <c r="EM88" s="4">
        <f t="shared" si="65"/>
        <v>48747.81</v>
      </c>
      <c r="EN88" s="4">
        <f t="shared" si="65"/>
        <v>565183.86</v>
      </c>
      <c r="EO88" s="4">
        <f t="shared" si="65"/>
        <v>565183.86</v>
      </c>
      <c r="EP88" s="4">
        <f t="shared" si="65"/>
        <v>0</v>
      </c>
      <c r="EQ88" s="4">
        <f t="shared" si="65"/>
        <v>565183.86</v>
      </c>
      <c r="ER88" s="4">
        <f t="shared" si="65"/>
        <v>0</v>
      </c>
      <c r="ES88" s="4">
        <f t="shared" si="65"/>
        <v>0</v>
      </c>
      <c r="ET88" s="4">
        <f t="shared" si="65"/>
        <v>0</v>
      </c>
      <c r="EU88" s="4">
        <f t="shared" si="65"/>
        <v>0</v>
      </c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>
        <v>0</v>
      </c>
      <c r="IF88">
        <v>-1</v>
      </c>
    </row>
    <row r="89" spans="1:240" x14ac:dyDescent="0.2">
      <c r="IF89">
        <v>-1</v>
      </c>
    </row>
    <row r="90" spans="1:240" x14ac:dyDescent="0.2">
      <c r="A90" s="5">
        <v>50</v>
      </c>
      <c r="B90" s="5">
        <v>0</v>
      </c>
      <c r="C90" s="5">
        <v>0</v>
      </c>
      <c r="D90" s="5">
        <v>1</v>
      </c>
      <c r="E90" s="5">
        <v>201</v>
      </c>
      <c r="F90" s="5">
        <f>ROUND(Source!O88,O90)</f>
        <v>80944.53</v>
      </c>
      <c r="G90" s="5" t="s">
        <v>84</v>
      </c>
      <c r="H90" s="5" t="s">
        <v>85</v>
      </c>
      <c r="I90" s="5"/>
      <c r="J90" s="5"/>
      <c r="K90" s="5">
        <v>201</v>
      </c>
      <c r="L90" s="5">
        <v>1</v>
      </c>
      <c r="M90" s="5">
        <v>3</v>
      </c>
      <c r="N90" s="5" t="s">
        <v>3</v>
      </c>
      <c r="O90" s="5">
        <v>2</v>
      </c>
      <c r="P90" s="5">
        <f>ROUND(Source!DG88,O90)</f>
        <v>659719.77</v>
      </c>
      <c r="Q90" s="5"/>
      <c r="R90" s="5"/>
      <c r="S90" s="5"/>
      <c r="T90" s="5"/>
      <c r="U90" s="5"/>
      <c r="V90" s="5"/>
      <c r="W90" s="5"/>
      <c r="IF90">
        <v>-1</v>
      </c>
    </row>
    <row r="91" spans="1:240" x14ac:dyDescent="0.2">
      <c r="A91" s="5">
        <v>50</v>
      </c>
      <c r="B91" s="5">
        <v>0</v>
      </c>
      <c r="C91" s="5">
        <v>0</v>
      </c>
      <c r="D91" s="5">
        <v>1</v>
      </c>
      <c r="E91" s="5">
        <v>202</v>
      </c>
      <c r="F91" s="5">
        <f>ROUND(Source!P88,O91)</f>
        <v>75357.850000000006</v>
      </c>
      <c r="G91" s="5" t="s">
        <v>86</v>
      </c>
      <c r="H91" s="5" t="s">
        <v>87</v>
      </c>
      <c r="I91" s="5"/>
      <c r="J91" s="5"/>
      <c r="K91" s="5">
        <v>202</v>
      </c>
      <c r="L91" s="5">
        <v>2</v>
      </c>
      <c r="M91" s="5">
        <v>3</v>
      </c>
      <c r="N91" s="5" t="s">
        <v>3</v>
      </c>
      <c r="O91" s="5">
        <v>2</v>
      </c>
      <c r="P91" s="5">
        <f>ROUND(Source!DH88,O91)</f>
        <v>565183.86</v>
      </c>
      <c r="Q91" s="5"/>
      <c r="R91" s="5"/>
      <c r="S91" s="5"/>
      <c r="T91" s="5"/>
      <c r="U91" s="5"/>
      <c r="V91" s="5"/>
      <c r="W91" s="5"/>
      <c r="IF91">
        <v>-1</v>
      </c>
    </row>
    <row r="92" spans="1:240" x14ac:dyDescent="0.2">
      <c r="A92" s="5">
        <v>50</v>
      </c>
      <c r="B92" s="5">
        <v>0</v>
      </c>
      <c r="C92" s="5">
        <v>0</v>
      </c>
      <c r="D92" s="5">
        <v>1</v>
      </c>
      <c r="E92" s="5">
        <v>222</v>
      </c>
      <c r="F92" s="5">
        <f>ROUND(Source!AO88,O92)</f>
        <v>0</v>
      </c>
      <c r="G92" s="5" t="s">
        <v>88</v>
      </c>
      <c r="H92" s="5" t="s">
        <v>89</v>
      </c>
      <c r="I92" s="5"/>
      <c r="J92" s="5"/>
      <c r="K92" s="5">
        <v>222</v>
      </c>
      <c r="L92" s="5">
        <v>3</v>
      </c>
      <c r="M92" s="5">
        <v>3</v>
      </c>
      <c r="N92" s="5" t="s">
        <v>3</v>
      </c>
      <c r="O92" s="5">
        <v>2</v>
      </c>
      <c r="P92" s="5">
        <f>ROUND(Source!EG88,O92)</f>
        <v>0</v>
      </c>
      <c r="Q92" s="5"/>
      <c r="R92" s="5"/>
      <c r="S92" s="5"/>
      <c r="T92" s="5"/>
      <c r="U92" s="5"/>
      <c r="V92" s="5"/>
      <c r="W92" s="5"/>
      <c r="IF92">
        <v>-1</v>
      </c>
    </row>
    <row r="93" spans="1:240" x14ac:dyDescent="0.2">
      <c r="A93" s="5">
        <v>50</v>
      </c>
      <c r="B93" s="5">
        <v>0</v>
      </c>
      <c r="C93" s="5">
        <v>0</v>
      </c>
      <c r="D93" s="5">
        <v>1</v>
      </c>
      <c r="E93" s="5">
        <v>225</v>
      </c>
      <c r="F93" s="5">
        <f>ROUND(Source!AV88,O93)</f>
        <v>75357.850000000006</v>
      </c>
      <c r="G93" s="5" t="s">
        <v>90</v>
      </c>
      <c r="H93" s="5" t="s">
        <v>91</v>
      </c>
      <c r="I93" s="5"/>
      <c r="J93" s="5"/>
      <c r="K93" s="5">
        <v>225</v>
      </c>
      <c r="L93" s="5">
        <v>4</v>
      </c>
      <c r="M93" s="5">
        <v>3</v>
      </c>
      <c r="N93" s="5" t="s">
        <v>3</v>
      </c>
      <c r="O93" s="5">
        <v>2</v>
      </c>
      <c r="P93" s="5">
        <f>ROUND(Source!EN88,O93)</f>
        <v>565183.86</v>
      </c>
      <c r="Q93" s="5"/>
      <c r="R93" s="5"/>
      <c r="S93" s="5"/>
      <c r="T93" s="5"/>
      <c r="U93" s="5"/>
      <c r="V93" s="5"/>
      <c r="W93" s="5"/>
      <c r="IF93">
        <v>-1</v>
      </c>
    </row>
    <row r="94" spans="1:240" x14ac:dyDescent="0.2">
      <c r="A94" s="5">
        <v>50</v>
      </c>
      <c r="B94" s="5">
        <v>0</v>
      </c>
      <c r="C94" s="5">
        <v>0</v>
      </c>
      <c r="D94" s="5">
        <v>1</v>
      </c>
      <c r="E94" s="5">
        <v>226</v>
      </c>
      <c r="F94" s="5">
        <f>ROUND(Source!AW88,O94)</f>
        <v>75357.850000000006</v>
      </c>
      <c r="G94" s="5" t="s">
        <v>92</v>
      </c>
      <c r="H94" s="5" t="s">
        <v>93</v>
      </c>
      <c r="I94" s="5"/>
      <c r="J94" s="5"/>
      <c r="K94" s="5">
        <v>226</v>
      </c>
      <c r="L94" s="5">
        <v>5</v>
      </c>
      <c r="M94" s="5">
        <v>3</v>
      </c>
      <c r="N94" s="5" t="s">
        <v>3</v>
      </c>
      <c r="O94" s="5">
        <v>2</v>
      </c>
      <c r="P94" s="5">
        <f>ROUND(Source!EO88,O94)</f>
        <v>565183.86</v>
      </c>
      <c r="Q94" s="5"/>
      <c r="R94" s="5"/>
      <c r="S94" s="5"/>
      <c r="T94" s="5"/>
      <c r="U94" s="5"/>
      <c r="V94" s="5"/>
      <c r="W94" s="5"/>
      <c r="IF94">
        <v>-1</v>
      </c>
    </row>
    <row r="95" spans="1:240" x14ac:dyDescent="0.2">
      <c r="A95" s="5">
        <v>50</v>
      </c>
      <c r="B95" s="5">
        <v>0</v>
      </c>
      <c r="C95" s="5">
        <v>0</v>
      </c>
      <c r="D95" s="5">
        <v>1</v>
      </c>
      <c r="E95" s="5">
        <v>227</v>
      </c>
      <c r="F95" s="5">
        <f>ROUND(Source!AX88,O95)</f>
        <v>0</v>
      </c>
      <c r="G95" s="5" t="s">
        <v>94</v>
      </c>
      <c r="H95" s="5" t="s">
        <v>95</v>
      </c>
      <c r="I95" s="5"/>
      <c r="J95" s="5"/>
      <c r="K95" s="5">
        <v>227</v>
      </c>
      <c r="L95" s="5">
        <v>6</v>
      </c>
      <c r="M95" s="5">
        <v>3</v>
      </c>
      <c r="N95" s="5" t="s">
        <v>3</v>
      </c>
      <c r="O95" s="5">
        <v>2</v>
      </c>
      <c r="P95" s="5">
        <f>ROUND(Source!EP88,O95)</f>
        <v>0</v>
      </c>
      <c r="Q95" s="5"/>
      <c r="R95" s="5"/>
      <c r="S95" s="5"/>
      <c r="T95" s="5"/>
      <c r="U95" s="5"/>
      <c r="V95" s="5"/>
      <c r="W95" s="5"/>
      <c r="IF95">
        <v>-1</v>
      </c>
    </row>
    <row r="96" spans="1:240" x14ac:dyDescent="0.2">
      <c r="A96" s="5">
        <v>50</v>
      </c>
      <c r="B96" s="5">
        <v>0</v>
      </c>
      <c r="C96" s="5">
        <v>0</v>
      </c>
      <c r="D96" s="5">
        <v>1</v>
      </c>
      <c r="E96" s="5">
        <v>228</v>
      </c>
      <c r="F96" s="5">
        <f>ROUND(Source!AY88,O96)</f>
        <v>75357.850000000006</v>
      </c>
      <c r="G96" s="5" t="s">
        <v>96</v>
      </c>
      <c r="H96" s="5" t="s">
        <v>97</v>
      </c>
      <c r="I96" s="5"/>
      <c r="J96" s="5"/>
      <c r="K96" s="5">
        <v>228</v>
      </c>
      <c r="L96" s="5">
        <v>7</v>
      </c>
      <c r="M96" s="5">
        <v>3</v>
      </c>
      <c r="N96" s="5" t="s">
        <v>3</v>
      </c>
      <c r="O96" s="5">
        <v>2</v>
      </c>
      <c r="P96" s="5">
        <f>ROUND(Source!EQ88,O96)</f>
        <v>565183.86</v>
      </c>
      <c r="Q96" s="5"/>
      <c r="R96" s="5"/>
      <c r="S96" s="5"/>
      <c r="T96" s="5"/>
      <c r="U96" s="5"/>
      <c r="V96" s="5"/>
      <c r="W96" s="5"/>
      <c r="IF96">
        <v>-1</v>
      </c>
    </row>
    <row r="97" spans="1:240" x14ac:dyDescent="0.2">
      <c r="A97" s="5">
        <v>50</v>
      </c>
      <c r="B97" s="5">
        <v>0</v>
      </c>
      <c r="C97" s="5">
        <v>0</v>
      </c>
      <c r="D97" s="5">
        <v>1</v>
      </c>
      <c r="E97" s="5">
        <v>216</v>
      </c>
      <c r="F97" s="5">
        <f>ROUND(Source!AP88,O97)</f>
        <v>0</v>
      </c>
      <c r="G97" s="5" t="s">
        <v>98</v>
      </c>
      <c r="H97" s="5" t="s">
        <v>99</v>
      </c>
      <c r="I97" s="5"/>
      <c r="J97" s="5"/>
      <c r="K97" s="5">
        <v>216</v>
      </c>
      <c r="L97" s="5">
        <v>8</v>
      </c>
      <c r="M97" s="5">
        <v>3</v>
      </c>
      <c r="N97" s="5" t="s">
        <v>3</v>
      </c>
      <c r="O97" s="5">
        <v>2</v>
      </c>
      <c r="P97" s="5">
        <f>ROUND(Source!EH88,O97)</f>
        <v>0</v>
      </c>
      <c r="Q97" s="5"/>
      <c r="R97" s="5"/>
      <c r="S97" s="5"/>
      <c r="T97" s="5"/>
      <c r="U97" s="5"/>
      <c r="V97" s="5"/>
      <c r="W97" s="5"/>
      <c r="IF97">
        <v>-1</v>
      </c>
    </row>
    <row r="98" spans="1:240" x14ac:dyDescent="0.2">
      <c r="A98" s="5">
        <v>50</v>
      </c>
      <c r="B98" s="5">
        <v>0</v>
      </c>
      <c r="C98" s="5">
        <v>0</v>
      </c>
      <c r="D98" s="5">
        <v>1</v>
      </c>
      <c r="E98" s="5">
        <v>223</v>
      </c>
      <c r="F98" s="5">
        <f>ROUND(Source!AQ88,O98)</f>
        <v>0</v>
      </c>
      <c r="G98" s="5" t="s">
        <v>100</v>
      </c>
      <c r="H98" s="5" t="s">
        <v>101</v>
      </c>
      <c r="I98" s="5"/>
      <c r="J98" s="5"/>
      <c r="K98" s="5">
        <v>223</v>
      </c>
      <c r="L98" s="5">
        <v>9</v>
      </c>
      <c r="M98" s="5">
        <v>3</v>
      </c>
      <c r="N98" s="5" t="s">
        <v>3</v>
      </c>
      <c r="O98" s="5">
        <v>2</v>
      </c>
      <c r="P98" s="5">
        <f>ROUND(Source!EI88,O98)</f>
        <v>0</v>
      </c>
      <c r="Q98" s="5"/>
      <c r="R98" s="5"/>
      <c r="S98" s="5"/>
      <c r="T98" s="5"/>
      <c r="U98" s="5"/>
      <c r="V98" s="5"/>
      <c r="W98" s="5"/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229</v>
      </c>
      <c r="F99" s="5">
        <f>ROUND(Source!AZ88,O99)</f>
        <v>0</v>
      </c>
      <c r="G99" s="5" t="s">
        <v>102</v>
      </c>
      <c r="H99" s="5" t="s">
        <v>103</v>
      </c>
      <c r="I99" s="5"/>
      <c r="J99" s="5"/>
      <c r="K99" s="5">
        <v>229</v>
      </c>
      <c r="L99" s="5">
        <v>10</v>
      </c>
      <c r="M99" s="5">
        <v>3</v>
      </c>
      <c r="N99" s="5" t="s">
        <v>3</v>
      </c>
      <c r="O99" s="5">
        <v>2</v>
      </c>
      <c r="P99" s="5">
        <f>ROUND(Source!ER88,O99)</f>
        <v>0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203</v>
      </c>
      <c r="F100" s="5">
        <f>ROUND(Source!Q88,O100)</f>
        <v>1327.61</v>
      </c>
      <c r="G100" s="5" t="s">
        <v>104</v>
      </c>
      <c r="H100" s="5" t="s">
        <v>105</v>
      </c>
      <c r="I100" s="5"/>
      <c r="J100" s="5"/>
      <c r="K100" s="5">
        <v>203</v>
      </c>
      <c r="L100" s="5">
        <v>11</v>
      </c>
      <c r="M100" s="5">
        <v>3</v>
      </c>
      <c r="N100" s="5" t="s">
        <v>3</v>
      </c>
      <c r="O100" s="5">
        <v>2</v>
      </c>
      <c r="P100" s="5">
        <f>ROUND(Source!DI88,O100)</f>
        <v>16594.939999999999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231</v>
      </c>
      <c r="F101" s="5">
        <f>ROUND(Source!BB88,O101)</f>
        <v>0</v>
      </c>
      <c r="G101" s="5" t="s">
        <v>106</v>
      </c>
      <c r="H101" s="5" t="s">
        <v>107</v>
      </c>
      <c r="I101" s="5"/>
      <c r="J101" s="5"/>
      <c r="K101" s="5">
        <v>231</v>
      </c>
      <c r="L101" s="5">
        <v>12</v>
      </c>
      <c r="M101" s="5">
        <v>3</v>
      </c>
      <c r="N101" s="5" t="s">
        <v>3</v>
      </c>
      <c r="O101" s="5">
        <v>2</v>
      </c>
      <c r="P101" s="5">
        <f>ROUND(Source!ET88,O101)</f>
        <v>0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204</v>
      </c>
      <c r="F102" s="5">
        <f>ROUND(Source!R88,O102)</f>
        <v>214.95</v>
      </c>
      <c r="G102" s="5" t="s">
        <v>108</v>
      </c>
      <c r="H102" s="5" t="s">
        <v>109</v>
      </c>
      <c r="I102" s="5"/>
      <c r="J102" s="5"/>
      <c r="K102" s="5">
        <v>204</v>
      </c>
      <c r="L102" s="5">
        <v>13</v>
      </c>
      <c r="M102" s="5">
        <v>3</v>
      </c>
      <c r="N102" s="5" t="s">
        <v>3</v>
      </c>
      <c r="O102" s="5">
        <v>2</v>
      </c>
      <c r="P102" s="5">
        <f>ROUND(Source!DJ88,O102)</f>
        <v>3933.56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205</v>
      </c>
      <c r="F103" s="5">
        <f>ROUND(Source!S88,O103)</f>
        <v>4259.07</v>
      </c>
      <c r="G103" s="5" t="s">
        <v>110</v>
      </c>
      <c r="H103" s="5" t="s">
        <v>111</v>
      </c>
      <c r="I103" s="5"/>
      <c r="J103" s="5"/>
      <c r="K103" s="5">
        <v>205</v>
      </c>
      <c r="L103" s="5">
        <v>14</v>
      </c>
      <c r="M103" s="5">
        <v>3</v>
      </c>
      <c r="N103" s="5" t="s">
        <v>3</v>
      </c>
      <c r="O103" s="5">
        <v>2</v>
      </c>
      <c r="P103" s="5">
        <f>ROUND(Source!DK88,O103)</f>
        <v>77940.97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232</v>
      </c>
      <c r="F104" s="5">
        <f>ROUND(Source!BC88,O104)</f>
        <v>0</v>
      </c>
      <c r="G104" s="5" t="s">
        <v>112</v>
      </c>
      <c r="H104" s="5" t="s">
        <v>113</v>
      </c>
      <c r="I104" s="5"/>
      <c r="J104" s="5"/>
      <c r="K104" s="5">
        <v>232</v>
      </c>
      <c r="L104" s="5">
        <v>15</v>
      </c>
      <c r="M104" s="5">
        <v>3</v>
      </c>
      <c r="N104" s="5" t="s">
        <v>3</v>
      </c>
      <c r="O104" s="5">
        <v>2</v>
      </c>
      <c r="P104" s="5">
        <f>ROUND(Source!EU88,O104)</f>
        <v>0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214</v>
      </c>
      <c r="F105" s="5">
        <f>ROUND(Source!AS88,O105)</f>
        <v>75357.649999999994</v>
      </c>
      <c r="G105" s="5" t="s">
        <v>114</v>
      </c>
      <c r="H105" s="5" t="s">
        <v>115</v>
      </c>
      <c r="I105" s="5"/>
      <c r="J105" s="5"/>
      <c r="K105" s="5">
        <v>214</v>
      </c>
      <c r="L105" s="5">
        <v>16</v>
      </c>
      <c r="M105" s="5">
        <v>3</v>
      </c>
      <c r="N105" s="5" t="s">
        <v>3</v>
      </c>
      <c r="O105" s="5">
        <v>2</v>
      </c>
      <c r="P105" s="5">
        <f>ROUND(Source!EK88,O105)</f>
        <v>565182.4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215</v>
      </c>
      <c r="F106" s="5">
        <f>ROUND(Source!AT88,O106)</f>
        <v>9041.6200000000008</v>
      </c>
      <c r="G106" s="5" t="s">
        <v>116</v>
      </c>
      <c r="H106" s="5" t="s">
        <v>117</v>
      </c>
      <c r="I106" s="5"/>
      <c r="J106" s="5"/>
      <c r="K106" s="5">
        <v>215</v>
      </c>
      <c r="L106" s="5">
        <v>17</v>
      </c>
      <c r="M106" s="5">
        <v>3</v>
      </c>
      <c r="N106" s="5" t="s">
        <v>3</v>
      </c>
      <c r="O106" s="5">
        <v>2</v>
      </c>
      <c r="P106" s="5">
        <f>ROUND(Source!EL88,O106)</f>
        <v>142691.20000000001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217</v>
      </c>
      <c r="F107" s="5">
        <f>ROUND(Source!AU88,O107)</f>
        <v>2920.23</v>
      </c>
      <c r="G107" s="5" t="s">
        <v>118</v>
      </c>
      <c r="H107" s="5" t="s">
        <v>119</v>
      </c>
      <c r="I107" s="5"/>
      <c r="J107" s="5"/>
      <c r="K107" s="5">
        <v>217</v>
      </c>
      <c r="L107" s="5">
        <v>18</v>
      </c>
      <c r="M107" s="5">
        <v>3</v>
      </c>
      <c r="N107" s="5" t="s">
        <v>3</v>
      </c>
      <c r="O107" s="5">
        <v>2</v>
      </c>
      <c r="P107" s="5">
        <f>ROUND(Source!EM88,O107)</f>
        <v>48747.81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230</v>
      </c>
      <c r="F108" s="5">
        <f>ROUND(Source!BA88,O108)</f>
        <v>0</v>
      </c>
      <c r="G108" s="5" t="s">
        <v>120</v>
      </c>
      <c r="H108" s="5" t="s">
        <v>121</v>
      </c>
      <c r="I108" s="5"/>
      <c r="J108" s="5"/>
      <c r="K108" s="5">
        <v>230</v>
      </c>
      <c r="L108" s="5">
        <v>19</v>
      </c>
      <c r="M108" s="5">
        <v>3</v>
      </c>
      <c r="N108" s="5" t="s">
        <v>3</v>
      </c>
      <c r="O108" s="5">
        <v>2</v>
      </c>
      <c r="P108" s="5">
        <f>ROUND(Source!ES88,O108)</f>
        <v>0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206</v>
      </c>
      <c r="F109" s="5">
        <f>ROUND(Source!T88,O109)</f>
        <v>0</v>
      </c>
      <c r="G109" s="5" t="s">
        <v>122</v>
      </c>
      <c r="H109" s="5" t="s">
        <v>123</v>
      </c>
      <c r="I109" s="5"/>
      <c r="J109" s="5"/>
      <c r="K109" s="5">
        <v>206</v>
      </c>
      <c r="L109" s="5">
        <v>20</v>
      </c>
      <c r="M109" s="5">
        <v>3</v>
      </c>
      <c r="N109" s="5" t="s">
        <v>3</v>
      </c>
      <c r="O109" s="5">
        <v>2</v>
      </c>
      <c r="P109" s="5">
        <f>ROUND(Source!DL88,O109)</f>
        <v>0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207</v>
      </c>
      <c r="F110" s="5">
        <f>Source!U88</f>
        <v>414.16754000000003</v>
      </c>
      <c r="G110" s="5" t="s">
        <v>124</v>
      </c>
      <c r="H110" s="5" t="s">
        <v>125</v>
      </c>
      <c r="I110" s="5"/>
      <c r="J110" s="5"/>
      <c r="K110" s="5">
        <v>207</v>
      </c>
      <c r="L110" s="5">
        <v>21</v>
      </c>
      <c r="M110" s="5">
        <v>3</v>
      </c>
      <c r="N110" s="5" t="s">
        <v>3</v>
      </c>
      <c r="O110" s="5">
        <v>-1</v>
      </c>
      <c r="P110" s="5">
        <f>Source!DM88</f>
        <v>414.16754000000003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208</v>
      </c>
      <c r="F111" s="5">
        <f>Source!V88</f>
        <v>22.546726800000002</v>
      </c>
      <c r="G111" s="5" t="s">
        <v>126</v>
      </c>
      <c r="H111" s="5" t="s">
        <v>127</v>
      </c>
      <c r="I111" s="5"/>
      <c r="J111" s="5"/>
      <c r="K111" s="5">
        <v>208</v>
      </c>
      <c r="L111" s="5">
        <v>22</v>
      </c>
      <c r="M111" s="5">
        <v>3</v>
      </c>
      <c r="N111" s="5" t="s">
        <v>3</v>
      </c>
      <c r="O111" s="5">
        <v>-1</v>
      </c>
      <c r="P111" s="5">
        <f>Source!DN88</f>
        <v>22.546726800000002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209</v>
      </c>
      <c r="F112" s="5">
        <f>ROUND(Source!W88,O112)</f>
        <v>0</v>
      </c>
      <c r="G112" s="5" t="s">
        <v>128</v>
      </c>
      <c r="H112" s="5" t="s">
        <v>129</v>
      </c>
      <c r="I112" s="5"/>
      <c r="J112" s="5"/>
      <c r="K112" s="5">
        <v>209</v>
      </c>
      <c r="L112" s="5">
        <v>23</v>
      </c>
      <c r="M112" s="5">
        <v>3</v>
      </c>
      <c r="N112" s="5" t="s">
        <v>3</v>
      </c>
      <c r="O112" s="5">
        <v>2</v>
      </c>
      <c r="P112" s="5">
        <f>ROUND(Source!DO88,O112)</f>
        <v>0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210</v>
      </c>
      <c r="F113" s="5">
        <f>ROUND(Source!X88,O113)</f>
        <v>3822.98</v>
      </c>
      <c r="G113" s="5" t="s">
        <v>130</v>
      </c>
      <c r="H113" s="5" t="s">
        <v>131</v>
      </c>
      <c r="I113" s="5"/>
      <c r="J113" s="5"/>
      <c r="K113" s="5">
        <v>210</v>
      </c>
      <c r="L113" s="5">
        <v>24</v>
      </c>
      <c r="M113" s="5">
        <v>3</v>
      </c>
      <c r="N113" s="5" t="s">
        <v>3</v>
      </c>
      <c r="O113" s="5">
        <v>2</v>
      </c>
      <c r="P113" s="5">
        <f>ROUND(Source!DP88,O113)</f>
        <v>59540.58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211</v>
      </c>
      <c r="F114" s="5">
        <f>ROUND(Source!Y88,O114)</f>
        <v>2551.9899999999998</v>
      </c>
      <c r="G114" s="5" t="s">
        <v>132</v>
      </c>
      <c r="H114" s="5" t="s">
        <v>133</v>
      </c>
      <c r="I114" s="5"/>
      <c r="J114" s="5"/>
      <c r="K114" s="5">
        <v>211</v>
      </c>
      <c r="L114" s="5">
        <v>25</v>
      </c>
      <c r="M114" s="5">
        <v>3</v>
      </c>
      <c r="N114" s="5" t="s">
        <v>3</v>
      </c>
      <c r="O114" s="5">
        <v>2</v>
      </c>
      <c r="P114" s="5">
        <f>ROUND(Source!DQ88,O114)</f>
        <v>37361.06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224</v>
      </c>
      <c r="F115" s="5">
        <f>ROUND(Source!AR88,O115)</f>
        <v>87319.5</v>
      </c>
      <c r="G115" s="5" t="s">
        <v>134</v>
      </c>
      <c r="H115" s="5" t="s">
        <v>135</v>
      </c>
      <c r="I115" s="5"/>
      <c r="J115" s="5"/>
      <c r="K115" s="5">
        <v>224</v>
      </c>
      <c r="L115" s="5">
        <v>26</v>
      </c>
      <c r="M115" s="5">
        <v>3</v>
      </c>
      <c r="N115" s="5" t="s">
        <v>3</v>
      </c>
      <c r="O115" s="5">
        <v>2</v>
      </c>
      <c r="P115" s="5">
        <f>ROUND(Source!EJ88,O115)</f>
        <v>756621.41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IF116">
        <v>-1</v>
      </c>
    </row>
    <row r="117" spans="1:240" x14ac:dyDescent="0.2">
      <c r="IF117">
        <v>-1</v>
      </c>
    </row>
    <row r="118" spans="1:240" x14ac:dyDescent="0.2">
      <c r="A118">
        <v>70</v>
      </c>
      <c r="B118">
        <v>1</v>
      </c>
      <c r="D118">
        <v>1</v>
      </c>
      <c r="E118" t="s">
        <v>136</v>
      </c>
      <c r="F118" t="s">
        <v>137</v>
      </c>
      <c r="G118">
        <v>1</v>
      </c>
      <c r="H118">
        <v>0</v>
      </c>
      <c r="I118" t="s">
        <v>138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  <c r="IF118">
        <v>-1</v>
      </c>
    </row>
    <row r="119" spans="1:240" x14ac:dyDescent="0.2">
      <c r="A119">
        <v>70</v>
      </c>
      <c r="B119">
        <v>1</v>
      </c>
      <c r="D119">
        <v>2</v>
      </c>
      <c r="E119" t="s">
        <v>139</v>
      </c>
      <c r="F119" t="s">
        <v>140</v>
      </c>
      <c r="G119">
        <v>0</v>
      </c>
      <c r="H119">
        <v>0</v>
      </c>
      <c r="I119" t="s">
        <v>138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  <c r="IF119">
        <v>-1</v>
      </c>
    </row>
    <row r="120" spans="1:240" x14ac:dyDescent="0.2">
      <c r="A120">
        <v>70</v>
      </c>
      <c r="B120">
        <v>1</v>
      </c>
      <c r="D120">
        <v>3</v>
      </c>
      <c r="E120" t="s">
        <v>141</v>
      </c>
      <c r="F120" t="s">
        <v>142</v>
      </c>
      <c r="G120">
        <v>0</v>
      </c>
      <c r="H120">
        <v>0</v>
      </c>
      <c r="I120" t="s">
        <v>138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  <c r="IF120">
        <v>-1</v>
      </c>
    </row>
    <row r="121" spans="1:240" x14ac:dyDescent="0.2">
      <c r="A121">
        <v>70</v>
      </c>
      <c r="B121">
        <v>1</v>
      </c>
      <c r="D121">
        <v>4</v>
      </c>
      <c r="E121" t="s">
        <v>143</v>
      </c>
      <c r="F121" t="s">
        <v>144</v>
      </c>
      <c r="G121">
        <v>0</v>
      </c>
      <c r="H121">
        <v>0</v>
      </c>
      <c r="I121" t="s">
        <v>138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0</v>
      </c>
      <c r="IF121">
        <v>-1</v>
      </c>
    </row>
    <row r="122" spans="1:240" x14ac:dyDescent="0.2">
      <c r="A122">
        <v>70</v>
      </c>
      <c r="B122">
        <v>1</v>
      </c>
      <c r="D122">
        <v>5</v>
      </c>
      <c r="E122" t="s">
        <v>145</v>
      </c>
      <c r="F122" t="s">
        <v>146</v>
      </c>
      <c r="G122">
        <v>0</v>
      </c>
      <c r="H122">
        <v>0</v>
      </c>
      <c r="I122" t="s">
        <v>138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0</v>
      </c>
      <c r="IF122">
        <v>-1</v>
      </c>
    </row>
    <row r="123" spans="1:240" x14ac:dyDescent="0.2">
      <c r="A123">
        <v>70</v>
      </c>
      <c r="B123">
        <v>1</v>
      </c>
      <c r="D123">
        <v>6</v>
      </c>
      <c r="E123" t="s">
        <v>147</v>
      </c>
      <c r="F123" t="s">
        <v>148</v>
      </c>
      <c r="G123">
        <v>0</v>
      </c>
      <c r="H123">
        <v>0</v>
      </c>
      <c r="I123" t="s">
        <v>138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  <c r="IF123">
        <v>-1</v>
      </c>
    </row>
    <row r="124" spans="1:240" x14ac:dyDescent="0.2">
      <c r="A124">
        <v>70</v>
      </c>
      <c r="B124">
        <v>1</v>
      </c>
      <c r="D124">
        <v>7</v>
      </c>
      <c r="E124" t="s">
        <v>149</v>
      </c>
      <c r="F124" t="s">
        <v>150</v>
      </c>
      <c r="G124">
        <v>0</v>
      </c>
      <c r="H124">
        <v>0</v>
      </c>
      <c r="I124" t="s">
        <v>138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</v>
      </c>
      <c r="IF124">
        <v>-1</v>
      </c>
    </row>
    <row r="125" spans="1:240" x14ac:dyDescent="0.2">
      <c r="A125">
        <v>70</v>
      </c>
      <c r="B125">
        <v>1</v>
      </c>
      <c r="D125">
        <v>8</v>
      </c>
      <c r="E125" t="s">
        <v>151</v>
      </c>
      <c r="F125" t="s">
        <v>152</v>
      </c>
      <c r="G125">
        <v>0</v>
      </c>
      <c r="H125">
        <v>0</v>
      </c>
      <c r="I125" t="s">
        <v>138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0</v>
      </c>
      <c r="IF125">
        <v>-1</v>
      </c>
    </row>
    <row r="126" spans="1:240" x14ac:dyDescent="0.2">
      <c r="A126">
        <v>70</v>
      </c>
      <c r="B126">
        <v>1</v>
      </c>
      <c r="D126">
        <v>9</v>
      </c>
      <c r="E126" t="s">
        <v>153</v>
      </c>
      <c r="F126" t="s">
        <v>154</v>
      </c>
      <c r="G126">
        <v>0</v>
      </c>
      <c r="H126">
        <v>0</v>
      </c>
      <c r="I126" t="s">
        <v>138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0</v>
      </c>
      <c r="IF126">
        <v>-1</v>
      </c>
    </row>
    <row r="127" spans="1:240" x14ac:dyDescent="0.2">
      <c r="A127">
        <v>70</v>
      </c>
      <c r="B127">
        <v>1</v>
      </c>
      <c r="D127">
        <v>1</v>
      </c>
      <c r="E127" t="s">
        <v>155</v>
      </c>
      <c r="F127" t="s">
        <v>156</v>
      </c>
      <c r="G127">
        <v>1</v>
      </c>
      <c r="H127">
        <v>1</v>
      </c>
      <c r="I127" t="s">
        <v>138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  <c r="IF127">
        <v>-1</v>
      </c>
    </row>
    <row r="128" spans="1:240" x14ac:dyDescent="0.2">
      <c r="A128">
        <v>70</v>
      </c>
      <c r="B128">
        <v>1</v>
      </c>
      <c r="D128">
        <v>2</v>
      </c>
      <c r="E128" t="s">
        <v>157</v>
      </c>
      <c r="F128" t="s">
        <v>158</v>
      </c>
      <c r="G128">
        <v>1</v>
      </c>
      <c r="H128">
        <v>1</v>
      </c>
      <c r="I128" t="s">
        <v>138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  <c r="IF128">
        <v>-1</v>
      </c>
    </row>
    <row r="129" spans="1:240" x14ac:dyDescent="0.2">
      <c r="A129">
        <v>70</v>
      </c>
      <c r="B129">
        <v>1</v>
      </c>
      <c r="D129">
        <v>3</v>
      </c>
      <c r="E129" t="s">
        <v>159</v>
      </c>
      <c r="F129" t="s">
        <v>160</v>
      </c>
      <c r="G129">
        <v>1</v>
      </c>
      <c r="H129">
        <v>0</v>
      </c>
      <c r="I129" t="s">
        <v>138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1</v>
      </c>
      <c r="IF129">
        <v>-1</v>
      </c>
    </row>
    <row r="130" spans="1:240" x14ac:dyDescent="0.2">
      <c r="A130">
        <v>70</v>
      </c>
      <c r="B130">
        <v>1</v>
      </c>
      <c r="D130">
        <v>4</v>
      </c>
      <c r="E130" t="s">
        <v>161</v>
      </c>
      <c r="F130" t="s">
        <v>162</v>
      </c>
      <c r="G130">
        <v>1</v>
      </c>
      <c r="H130">
        <v>0</v>
      </c>
      <c r="I130" t="s">
        <v>138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  <c r="IF130">
        <v>-1</v>
      </c>
    </row>
    <row r="131" spans="1:240" x14ac:dyDescent="0.2">
      <c r="A131">
        <v>70</v>
      </c>
      <c r="B131">
        <v>1</v>
      </c>
      <c r="D131">
        <v>5</v>
      </c>
      <c r="E131" t="s">
        <v>163</v>
      </c>
      <c r="F131" t="s">
        <v>164</v>
      </c>
      <c r="G131">
        <v>1</v>
      </c>
      <c r="H131">
        <v>0</v>
      </c>
      <c r="I131" t="s">
        <v>138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0.85</v>
      </c>
      <c r="IF131">
        <v>-1</v>
      </c>
    </row>
    <row r="132" spans="1:240" x14ac:dyDescent="0.2">
      <c r="A132">
        <v>70</v>
      </c>
      <c r="B132">
        <v>1</v>
      </c>
      <c r="D132">
        <v>6</v>
      </c>
      <c r="E132" t="s">
        <v>165</v>
      </c>
      <c r="F132" t="s">
        <v>166</v>
      </c>
      <c r="G132">
        <v>1</v>
      </c>
      <c r="H132">
        <v>0</v>
      </c>
      <c r="I132" t="s">
        <v>138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0.8</v>
      </c>
      <c r="IF132">
        <v>-1</v>
      </c>
    </row>
    <row r="133" spans="1:240" x14ac:dyDescent="0.2">
      <c r="A133">
        <v>70</v>
      </c>
      <c r="B133">
        <v>1</v>
      </c>
      <c r="D133">
        <v>7</v>
      </c>
      <c r="E133" t="s">
        <v>167</v>
      </c>
      <c r="F133" t="s">
        <v>168</v>
      </c>
      <c r="G133">
        <v>1</v>
      </c>
      <c r="H133">
        <v>0</v>
      </c>
      <c r="I133" t="s">
        <v>138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</v>
      </c>
      <c r="IF133">
        <v>-1</v>
      </c>
    </row>
    <row r="134" spans="1:240" x14ac:dyDescent="0.2">
      <c r="A134">
        <v>70</v>
      </c>
      <c r="B134">
        <v>1</v>
      </c>
      <c r="D134">
        <v>8</v>
      </c>
      <c r="E134" t="s">
        <v>169</v>
      </c>
      <c r="F134" t="s">
        <v>170</v>
      </c>
      <c r="G134">
        <v>1</v>
      </c>
      <c r="H134">
        <v>0.8</v>
      </c>
      <c r="I134" t="s">
        <v>138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  <c r="IF134">
        <v>-1</v>
      </c>
    </row>
    <row r="135" spans="1:240" x14ac:dyDescent="0.2">
      <c r="A135">
        <v>70</v>
      </c>
      <c r="B135">
        <v>1</v>
      </c>
      <c r="D135">
        <v>9</v>
      </c>
      <c r="E135" t="s">
        <v>171</v>
      </c>
      <c r="F135" t="s">
        <v>172</v>
      </c>
      <c r="G135">
        <v>1</v>
      </c>
      <c r="H135">
        <v>0.85</v>
      </c>
      <c r="I135" t="s">
        <v>138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  <c r="IF135">
        <v>-1</v>
      </c>
    </row>
    <row r="136" spans="1:240" x14ac:dyDescent="0.2">
      <c r="A136">
        <v>70</v>
      </c>
      <c r="B136">
        <v>1</v>
      </c>
      <c r="D136">
        <v>10</v>
      </c>
      <c r="E136" t="s">
        <v>173</v>
      </c>
      <c r="F136" t="s">
        <v>174</v>
      </c>
      <c r="G136">
        <v>1</v>
      </c>
      <c r="H136">
        <v>0</v>
      </c>
      <c r="I136" t="s">
        <v>138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  <c r="IF136">
        <v>-1</v>
      </c>
    </row>
    <row r="137" spans="1:240" x14ac:dyDescent="0.2">
      <c r="A137">
        <v>70</v>
      </c>
      <c r="B137">
        <v>1</v>
      </c>
      <c r="D137">
        <v>11</v>
      </c>
      <c r="E137" t="s">
        <v>175</v>
      </c>
      <c r="F137" t="s">
        <v>176</v>
      </c>
      <c r="G137">
        <v>1</v>
      </c>
      <c r="H137">
        <v>0</v>
      </c>
      <c r="I137" t="s">
        <v>138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0.94</v>
      </c>
      <c r="IF137">
        <v>-1</v>
      </c>
    </row>
    <row r="138" spans="1:240" x14ac:dyDescent="0.2">
      <c r="A138">
        <v>70</v>
      </c>
      <c r="B138">
        <v>1</v>
      </c>
      <c r="D138">
        <v>12</v>
      </c>
      <c r="E138" t="s">
        <v>177</v>
      </c>
      <c r="F138" t="s">
        <v>178</v>
      </c>
      <c r="G138">
        <v>1</v>
      </c>
      <c r="H138">
        <v>0</v>
      </c>
      <c r="I138" t="s">
        <v>138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0.9</v>
      </c>
      <c r="IF138">
        <v>-1</v>
      </c>
    </row>
    <row r="139" spans="1:240" x14ac:dyDescent="0.2">
      <c r="A139">
        <v>70</v>
      </c>
      <c r="B139">
        <v>1</v>
      </c>
      <c r="D139">
        <v>13</v>
      </c>
      <c r="E139" t="s">
        <v>179</v>
      </c>
      <c r="F139" t="s">
        <v>180</v>
      </c>
      <c r="G139">
        <v>0.6</v>
      </c>
      <c r="H139">
        <v>0</v>
      </c>
      <c r="I139" t="s">
        <v>138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0.6</v>
      </c>
      <c r="IF139">
        <v>-1</v>
      </c>
    </row>
    <row r="140" spans="1:240" x14ac:dyDescent="0.2">
      <c r="A140">
        <v>70</v>
      </c>
      <c r="B140">
        <v>1</v>
      </c>
      <c r="D140">
        <v>14</v>
      </c>
      <c r="E140" t="s">
        <v>181</v>
      </c>
      <c r="F140" t="s">
        <v>182</v>
      </c>
      <c r="G140">
        <v>1</v>
      </c>
      <c r="H140">
        <v>0</v>
      </c>
      <c r="I140" t="s">
        <v>138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  <c r="IF140">
        <v>-1</v>
      </c>
    </row>
    <row r="141" spans="1:240" x14ac:dyDescent="0.2">
      <c r="A141">
        <v>70</v>
      </c>
      <c r="B141">
        <v>1</v>
      </c>
      <c r="D141">
        <v>15</v>
      </c>
      <c r="E141" t="s">
        <v>183</v>
      </c>
      <c r="F141" t="s">
        <v>184</v>
      </c>
      <c r="G141">
        <v>1.2</v>
      </c>
      <c r="H141">
        <v>0</v>
      </c>
      <c r="I141" t="s">
        <v>138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1.2</v>
      </c>
      <c r="IF141">
        <v>-1</v>
      </c>
    </row>
    <row r="142" spans="1:240" x14ac:dyDescent="0.2">
      <c r="A142">
        <v>70</v>
      </c>
      <c r="B142">
        <v>1</v>
      </c>
      <c r="D142">
        <v>16</v>
      </c>
      <c r="E142" t="s">
        <v>185</v>
      </c>
      <c r="F142" t="s">
        <v>186</v>
      </c>
      <c r="G142">
        <v>1</v>
      </c>
      <c r="H142">
        <v>0</v>
      </c>
      <c r="I142" t="s">
        <v>138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  <c r="IF142">
        <v>-1</v>
      </c>
    </row>
    <row r="143" spans="1:240" x14ac:dyDescent="0.2">
      <c r="A143">
        <v>70</v>
      </c>
      <c r="B143">
        <v>1</v>
      </c>
      <c r="D143">
        <v>17</v>
      </c>
      <c r="E143" t="s">
        <v>187</v>
      </c>
      <c r="F143" t="s">
        <v>188</v>
      </c>
      <c r="G143">
        <v>1</v>
      </c>
      <c r="H143">
        <v>0</v>
      </c>
      <c r="I143" t="s">
        <v>138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  <c r="IF143">
        <v>-1</v>
      </c>
    </row>
    <row r="144" spans="1:240" x14ac:dyDescent="0.2">
      <c r="A144">
        <v>70</v>
      </c>
      <c r="B144">
        <v>1</v>
      </c>
      <c r="D144">
        <v>18</v>
      </c>
      <c r="E144" t="s">
        <v>189</v>
      </c>
      <c r="F144" t="s">
        <v>190</v>
      </c>
      <c r="G144">
        <v>1</v>
      </c>
      <c r="H144">
        <v>0</v>
      </c>
      <c r="I144" t="s">
        <v>138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  <c r="IF144">
        <v>-1</v>
      </c>
    </row>
    <row r="145" spans="1:240" x14ac:dyDescent="0.2">
      <c r="A145">
        <v>70</v>
      </c>
      <c r="B145">
        <v>1</v>
      </c>
      <c r="D145">
        <v>19</v>
      </c>
      <c r="E145" t="s">
        <v>191</v>
      </c>
      <c r="F145" t="s">
        <v>188</v>
      </c>
      <c r="G145">
        <v>1</v>
      </c>
      <c r="H145">
        <v>0</v>
      </c>
      <c r="I145" t="s">
        <v>138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  <c r="IF145">
        <v>-1</v>
      </c>
    </row>
    <row r="146" spans="1:240" x14ac:dyDescent="0.2">
      <c r="A146">
        <v>70</v>
      </c>
      <c r="B146">
        <v>1</v>
      </c>
      <c r="D146">
        <v>20</v>
      </c>
      <c r="E146" t="s">
        <v>192</v>
      </c>
      <c r="F146" t="s">
        <v>190</v>
      </c>
      <c r="G146">
        <v>1</v>
      </c>
      <c r="H146">
        <v>0</v>
      </c>
      <c r="I146" t="s">
        <v>138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  <c r="IF146">
        <v>-1</v>
      </c>
    </row>
    <row r="147" spans="1:240" x14ac:dyDescent="0.2">
      <c r="A147">
        <v>70</v>
      </c>
      <c r="B147">
        <v>1</v>
      </c>
      <c r="D147">
        <v>21</v>
      </c>
      <c r="E147" t="s">
        <v>193</v>
      </c>
      <c r="F147" t="s">
        <v>194</v>
      </c>
      <c r="G147">
        <v>0</v>
      </c>
      <c r="H147">
        <v>0</v>
      </c>
      <c r="I147" t="s">
        <v>138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  <c r="IF147">
        <v>-1</v>
      </c>
    </row>
    <row r="148" spans="1:240" x14ac:dyDescent="0.2">
      <c r="IF148">
        <v>-1</v>
      </c>
    </row>
    <row r="149" spans="1:240" x14ac:dyDescent="0.2">
      <c r="A149">
        <v>-1</v>
      </c>
      <c r="IF149">
        <v>-1</v>
      </c>
    </row>
    <row r="150" spans="1:240" x14ac:dyDescent="0.2">
      <c r="IF150">
        <v>-1</v>
      </c>
    </row>
    <row r="151" spans="1:240" x14ac:dyDescent="0.2">
      <c r="A151" s="4">
        <v>75</v>
      </c>
      <c r="B151" s="4" t="s">
        <v>195</v>
      </c>
      <c r="C151" s="4">
        <v>2000</v>
      </c>
      <c r="D151" s="4">
        <v>0</v>
      </c>
      <c r="E151" s="4">
        <v>1</v>
      </c>
      <c r="F151" s="4">
        <v>0</v>
      </c>
      <c r="G151" s="4">
        <v>0</v>
      </c>
      <c r="H151" s="4">
        <v>1</v>
      </c>
      <c r="I151" s="4">
        <v>0</v>
      </c>
      <c r="J151" s="4">
        <v>4</v>
      </c>
      <c r="K151" s="4">
        <v>0</v>
      </c>
      <c r="L151" s="4">
        <v>0</v>
      </c>
      <c r="M151" s="4">
        <v>0</v>
      </c>
      <c r="N151" s="4">
        <v>34748935</v>
      </c>
      <c r="O151" s="4">
        <v>1</v>
      </c>
      <c r="IF151">
        <v>-1</v>
      </c>
    </row>
    <row r="152" spans="1:240" x14ac:dyDescent="0.2">
      <c r="A152" s="4">
        <v>75</v>
      </c>
      <c r="B152" s="4" t="s">
        <v>196</v>
      </c>
      <c r="C152" s="4">
        <v>2018</v>
      </c>
      <c r="D152" s="4">
        <v>1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4</v>
      </c>
      <c r="K152" s="4">
        <v>0</v>
      </c>
      <c r="L152" s="4">
        <v>0</v>
      </c>
      <c r="M152" s="4">
        <v>1</v>
      </c>
      <c r="N152" s="4">
        <v>34748936</v>
      </c>
      <c r="O152" s="4">
        <v>2</v>
      </c>
      <c r="IF152">
        <v>-1</v>
      </c>
    </row>
    <row r="153" spans="1:240" x14ac:dyDescent="0.2">
      <c r="A153" s="6">
        <v>3</v>
      </c>
      <c r="B153" s="6" t="s">
        <v>197</v>
      </c>
      <c r="C153" s="6">
        <v>12.5</v>
      </c>
      <c r="D153" s="6">
        <v>7.5</v>
      </c>
      <c r="E153" s="6">
        <v>12.5</v>
      </c>
      <c r="F153" s="6">
        <v>18.3</v>
      </c>
      <c r="G153" s="6">
        <v>18.3</v>
      </c>
      <c r="H153" s="6">
        <v>7.5</v>
      </c>
      <c r="I153" s="6">
        <v>18.3</v>
      </c>
      <c r="J153" s="6">
        <v>2</v>
      </c>
      <c r="K153" s="6">
        <v>18.3</v>
      </c>
      <c r="L153" s="6">
        <v>12.5</v>
      </c>
      <c r="M153" s="6">
        <v>12.5</v>
      </c>
      <c r="N153" s="6">
        <v>7.5</v>
      </c>
      <c r="O153" s="6">
        <v>7.5</v>
      </c>
      <c r="P153" s="6">
        <v>18.3</v>
      </c>
      <c r="Q153" s="6">
        <v>18.3</v>
      </c>
      <c r="R153" s="6">
        <v>12.5</v>
      </c>
      <c r="S153" s="6" t="s">
        <v>3</v>
      </c>
      <c r="T153" s="6" t="s">
        <v>3</v>
      </c>
      <c r="U153" s="6" t="s">
        <v>3</v>
      </c>
      <c r="V153" s="6" t="s">
        <v>3</v>
      </c>
      <c r="W153" s="6" t="s">
        <v>3</v>
      </c>
      <c r="X153" s="6" t="s">
        <v>3</v>
      </c>
      <c r="Y153" s="6" t="s">
        <v>3</v>
      </c>
      <c r="Z153" s="6" t="s">
        <v>3</v>
      </c>
      <c r="AA153" s="6" t="s">
        <v>3</v>
      </c>
      <c r="AB153" s="6" t="s">
        <v>3</v>
      </c>
      <c r="AC153" s="6" t="s">
        <v>3</v>
      </c>
      <c r="AD153" s="6" t="s">
        <v>3</v>
      </c>
      <c r="AE153" s="6" t="s">
        <v>3</v>
      </c>
      <c r="AF153" s="6" t="s">
        <v>3</v>
      </c>
      <c r="AG153" s="6" t="s">
        <v>3</v>
      </c>
      <c r="AH153" s="6" t="s">
        <v>3</v>
      </c>
      <c r="IF153">
        <v>-1</v>
      </c>
    </row>
    <row r="154" spans="1:240" x14ac:dyDescent="0.2">
      <c r="IF154">
        <v>-1</v>
      </c>
    </row>
    <row r="155" spans="1:240" x14ac:dyDescent="0.2">
      <c r="IF155">
        <v>-1</v>
      </c>
    </row>
    <row r="156" spans="1:240" x14ac:dyDescent="0.2">
      <c r="IF156">
        <v>-1</v>
      </c>
    </row>
    <row r="157" spans="1:240" x14ac:dyDescent="0.2">
      <c r="A157">
        <v>65</v>
      </c>
      <c r="C157">
        <v>1</v>
      </c>
      <c r="D157">
        <v>0</v>
      </c>
      <c r="E157">
        <v>245</v>
      </c>
      <c r="IF157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34748935</v>
      </c>
      <c r="E14" s="1">
        <v>34748936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(Source!F76)/1000</f>
        <v>75.357649999999992</v>
      </c>
      <c r="F16" s="8">
        <f>(Source!F77)/1000</f>
        <v>9.04162</v>
      </c>
      <c r="G16" s="8">
        <f>(Source!F68)/1000</f>
        <v>0</v>
      </c>
      <c r="H16" s="8">
        <f>(Source!F78)/1000+(Source!F79)/1000</f>
        <v>2.9202300000000001</v>
      </c>
      <c r="I16" s="8">
        <f>E16+F16+G16+H16</f>
        <v>87.319499999999991</v>
      </c>
      <c r="J16" s="8">
        <f>(Source!F74)/1000</f>
        <v>4.2590699999999995</v>
      </c>
      <c r="T16" s="9">
        <f>(Source!P76)/1000</f>
        <v>565.18240000000003</v>
      </c>
      <c r="U16" s="9">
        <f>(Source!P77)/1000</f>
        <v>142.69120000000001</v>
      </c>
      <c r="V16" s="9">
        <f>(Source!P68)/1000</f>
        <v>0</v>
      </c>
      <c r="W16" s="9">
        <f>(Source!P78)/1000+(Source!P79)/1000</f>
        <v>48.747810000000001</v>
      </c>
      <c r="X16" s="9">
        <f>T16+U16+V16+W16</f>
        <v>756.62140999999997</v>
      </c>
      <c r="Y16" s="9">
        <f>(Source!P74)/1000</f>
        <v>77.940970000000007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79228.67</v>
      </c>
      <c r="AU16" s="8">
        <v>74975.350000000006</v>
      </c>
      <c r="AV16" s="8">
        <v>0</v>
      </c>
      <c r="AW16" s="8">
        <v>0</v>
      </c>
      <c r="AX16" s="8">
        <v>0</v>
      </c>
      <c r="AY16" s="8">
        <v>1242.95</v>
      </c>
      <c r="AZ16" s="8">
        <v>187.72</v>
      </c>
      <c r="BA16" s="8">
        <v>3010.37</v>
      </c>
      <c r="BB16" s="8">
        <v>74975.320000000007</v>
      </c>
      <c r="BC16" s="8">
        <v>8295.81</v>
      </c>
      <c r="BD16" s="8">
        <v>847.21</v>
      </c>
      <c r="BE16" s="8">
        <v>0</v>
      </c>
      <c r="BF16" s="8">
        <v>304.33519999999999</v>
      </c>
      <c r="BG16" s="8">
        <v>19.8932</v>
      </c>
      <c r="BH16" s="8">
        <v>0</v>
      </c>
      <c r="BI16" s="8">
        <v>2914.22</v>
      </c>
      <c r="BJ16" s="8">
        <v>1975.45</v>
      </c>
      <c r="BK16" s="8">
        <v>84118.34</v>
      </c>
      <c r="BR16" s="9">
        <v>632941.81999999995</v>
      </c>
      <c r="BS16" s="9">
        <v>562315.16</v>
      </c>
      <c r="BT16" s="9">
        <v>0</v>
      </c>
      <c r="BU16" s="9">
        <v>0</v>
      </c>
      <c r="BV16" s="9">
        <v>0</v>
      </c>
      <c r="BW16" s="9">
        <v>15536.81</v>
      </c>
      <c r="BX16" s="9">
        <v>3435.3</v>
      </c>
      <c r="BY16" s="9">
        <v>55089.85</v>
      </c>
      <c r="BZ16" s="9">
        <v>562314.91</v>
      </c>
      <c r="CA16" s="9">
        <v>130843.92</v>
      </c>
      <c r="CB16" s="9">
        <v>14142.5</v>
      </c>
      <c r="CC16" s="9">
        <v>0</v>
      </c>
      <c r="CD16" s="9">
        <v>304.33519999999999</v>
      </c>
      <c r="CE16" s="9">
        <v>19.8932</v>
      </c>
      <c r="CF16" s="9">
        <v>0</v>
      </c>
      <c r="CG16" s="9">
        <v>45439.02</v>
      </c>
      <c r="CH16" s="9">
        <v>28920.49</v>
      </c>
      <c r="CI16" s="9">
        <v>707301.33</v>
      </c>
    </row>
    <row r="18" spans="1:40" x14ac:dyDescent="0.2">
      <c r="A18">
        <v>51</v>
      </c>
      <c r="E18" s="10">
        <f>SUMIF(A16:A17,3,E16:E17)</f>
        <v>75.357649999999992</v>
      </c>
      <c r="F18" s="10">
        <f>SUMIF(A16:A17,3,F16:F17)</f>
        <v>9.04162</v>
      </c>
      <c r="G18" s="10">
        <f>SUMIF(A16:A17,3,G16:G17)</f>
        <v>0</v>
      </c>
      <c r="H18" s="10">
        <f>SUMIF(A16:A17,3,H16:H17)</f>
        <v>2.9202300000000001</v>
      </c>
      <c r="I18" s="10">
        <f>SUMIF(A16:A17,3,I16:I17)</f>
        <v>87.319499999999991</v>
      </c>
      <c r="J18" s="10">
        <f>SUMIF(A16:A17,3,J16:J17)</f>
        <v>4.2590699999999995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565.18240000000003</v>
      </c>
      <c r="U18" s="3">
        <f>SUMIF(A16:A17,3,U16:U17)</f>
        <v>142.69120000000001</v>
      </c>
      <c r="V18" s="3">
        <f>SUMIF(A16:A17,3,V16:V17)</f>
        <v>0</v>
      </c>
      <c r="W18" s="3">
        <f>SUMIF(A16:A17,3,W16:W17)</f>
        <v>48.747810000000001</v>
      </c>
      <c r="X18" s="3">
        <f>SUMIF(A16:A17,3,X16:X17)</f>
        <v>756.62140999999997</v>
      </c>
      <c r="Y18" s="3">
        <f>SUMIF(A16:A17,3,Y16:Y17)</f>
        <v>77.940970000000007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79228.67</v>
      </c>
      <c r="G20" s="5" t="s">
        <v>84</v>
      </c>
      <c r="H20" s="5" t="s">
        <v>85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632941.81999999995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74975.350000000006</v>
      </c>
      <c r="G21" s="5" t="s">
        <v>86</v>
      </c>
      <c r="H21" s="5" t="s">
        <v>87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562315.16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88</v>
      </c>
      <c r="H22" s="5" t="s">
        <v>89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74975.350000000006</v>
      </c>
      <c r="G23" s="5" t="s">
        <v>90</v>
      </c>
      <c r="H23" s="5" t="s">
        <v>91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562315.16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74975.350000000006</v>
      </c>
      <c r="G24" s="5" t="s">
        <v>92</v>
      </c>
      <c r="H24" s="5" t="s">
        <v>93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562315.16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94</v>
      </c>
      <c r="H25" s="5" t="s">
        <v>95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74975.350000000006</v>
      </c>
      <c r="G26" s="5" t="s">
        <v>96</v>
      </c>
      <c r="H26" s="5" t="s">
        <v>97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562315.16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98</v>
      </c>
      <c r="H27" s="5" t="s">
        <v>99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100</v>
      </c>
      <c r="H28" s="5" t="s">
        <v>101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102</v>
      </c>
      <c r="H29" s="5" t="s">
        <v>103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1242.95</v>
      </c>
      <c r="G30" s="5" t="s">
        <v>104</v>
      </c>
      <c r="H30" s="5" t="s">
        <v>105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15536.81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106</v>
      </c>
      <c r="H31" s="5" t="s">
        <v>107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187.72</v>
      </c>
      <c r="G32" s="5" t="s">
        <v>108</v>
      </c>
      <c r="H32" s="5" t="s">
        <v>109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3435.3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3010.37</v>
      </c>
      <c r="G33" s="5" t="s">
        <v>110</v>
      </c>
      <c r="H33" s="5" t="s">
        <v>111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55089.85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112</v>
      </c>
      <c r="H34" s="5" t="s">
        <v>113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74975.320000000007</v>
      </c>
      <c r="G35" s="5" t="s">
        <v>114</v>
      </c>
      <c r="H35" s="5" t="s">
        <v>115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562314.91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8295.81</v>
      </c>
      <c r="G36" s="5" t="s">
        <v>116</v>
      </c>
      <c r="H36" s="5" t="s">
        <v>117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130843.92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847.21</v>
      </c>
      <c r="G37" s="5" t="s">
        <v>118</v>
      </c>
      <c r="H37" s="5" t="s">
        <v>119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14142.5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120</v>
      </c>
      <c r="H38" s="5" t="s">
        <v>121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122</v>
      </c>
      <c r="H39" s="5" t="s">
        <v>123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304.33519999999999</v>
      </c>
      <c r="G40" s="5" t="s">
        <v>124</v>
      </c>
      <c r="H40" s="5" t="s">
        <v>125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304.33519999999999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19.8932</v>
      </c>
      <c r="G41" s="5" t="s">
        <v>126</v>
      </c>
      <c r="H41" s="5" t="s">
        <v>127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19.8932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128</v>
      </c>
      <c r="H42" s="5" t="s">
        <v>129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2914.22</v>
      </c>
      <c r="G43" s="5" t="s">
        <v>130</v>
      </c>
      <c r="H43" s="5" t="s">
        <v>131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45439.02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1975.45</v>
      </c>
      <c r="G44" s="5" t="s">
        <v>132</v>
      </c>
      <c r="H44" s="5" t="s">
        <v>133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28920.49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84118.34</v>
      </c>
      <c r="G45" s="5" t="s">
        <v>134</v>
      </c>
      <c r="H45" s="5" t="s">
        <v>135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707301.33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34748935</v>
      </c>
      <c r="O50" s="4">
        <v>1</v>
      </c>
    </row>
    <row r="51" spans="1:34" x14ac:dyDescent="0.2">
      <c r="A51" s="4">
        <v>75</v>
      </c>
      <c r="B51" s="4" t="s">
        <v>196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34748936</v>
      </c>
      <c r="O51" s="4">
        <v>2</v>
      </c>
    </row>
    <row r="52" spans="1:34" x14ac:dyDescent="0.2">
      <c r="A52" s="6">
        <v>3</v>
      </c>
      <c r="B52" s="6" t="s">
        <v>197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34748935</v>
      </c>
      <c r="C1">
        <v>34748998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W1">
        <v>0</v>
      </c>
      <c r="X1">
        <v>1069510174</v>
      </c>
      <c r="Y1">
        <v>14.1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23.5</v>
      </c>
      <c r="AU1" t="s">
        <v>19</v>
      </c>
      <c r="AV1">
        <v>1</v>
      </c>
      <c r="AW1">
        <v>2</v>
      </c>
      <c r="AX1">
        <v>34749003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84.6</v>
      </c>
      <c r="CY1">
        <f>AD1</f>
        <v>9.6199999999999992</v>
      </c>
      <c r="CZ1">
        <f>AH1</f>
        <v>9.6199999999999992</v>
      </c>
      <c r="DA1">
        <f>AL1</f>
        <v>1</v>
      </c>
      <c r="DB1">
        <f>ROUND((ROUND(AT1*CZ1,2)*0.6),2)</f>
        <v>135.63999999999999</v>
      </c>
      <c r="DC1">
        <f>ROUND((ROUND(AT1*AG1,2)*0.6),2)</f>
        <v>0</v>
      </c>
      <c r="GQ1">
        <v>-1</v>
      </c>
      <c r="GR1">
        <v>-1</v>
      </c>
    </row>
    <row r="2" spans="1:200" x14ac:dyDescent="0.2">
      <c r="A2">
        <f>ROW(Source!A24)</f>
        <v>24</v>
      </c>
      <c r="B2">
        <v>34748935</v>
      </c>
      <c r="C2">
        <v>34748998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34749004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0.35199999999999998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5.28</v>
      </c>
      <c r="CY2">
        <f>AD2</f>
        <v>0</v>
      </c>
      <c r="CZ2">
        <f>AH2</f>
        <v>0</v>
      </c>
      <c r="DA2">
        <f>AL2</f>
        <v>1</v>
      </c>
      <c r="DB2">
        <f>ROUND(ROUND(AT2*CZ2,2),2)</f>
        <v>0</v>
      </c>
      <c r="DC2">
        <f>ROUND(ROUND(AT2*AG2,2),2)</f>
        <v>0</v>
      </c>
      <c r="GQ2">
        <v>-1</v>
      </c>
      <c r="GR2">
        <v>-1</v>
      </c>
    </row>
    <row r="3" spans="1:200" x14ac:dyDescent="0.2">
      <c r="A3">
        <f>ROW(Source!A24)</f>
        <v>24</v>
      </c>
      <c r="B3">
        <v>34748935</v>
      </c>
      <c r="C3">
        <v>34748998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W3">
        <v>0</v>
      </c>
      <c r="X3">
        <v>-1718674368</v>
      </c>
      <c r="Y3">
        <v>0.26400000000000001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0.44</v>
      </c>
      <c r="AU3" t="s">
        <v>19</v>
      </c>
      <c r="AV3">
        <v>0</v>
      </c>
      <c r="AW3">
        <v>2</v>
      </c>
      <c r="AX3">
        <v>34749005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1.5840000000000001</v>
      </c>
      <c r="CY3">
        <f>AB3</f>
        <v>111.99</v>
      </c>
      <c r="CZ3">
        <f>AF3</f>
        <v>111.99</v>
      </c>
      <c r="DA3">
        <f>AJ3</f>
        <v>1</v>
      </c>
      <c r="DB3">
        <f>ROUND((ROUND(AT3*CZ3,2)*0.6),2)</f>
        <v>29.57</v>
      </c>
      <c r="DC3">
        <f>ROUND((ROUND(AT3*AG3,2)*0.6),2)</f>
        <v>3.56</v>
      </c>
      <c r="GQ3">
        <v>-1</v>
      </c>
      <c r="GR3">
        <v>-1</v>
      </c>
    </row>
    <row r="4" spans="1:200" x14ac:dyDescent="0.2">
      <c r="A4">
        <f>ROW(Source!A24)</f>
        <v>24</v>
      </c>
      <c r="B4">
        <v>34748935</v>
      </c>
      <c r="C4">
        <v>34748998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W4">
        <v>0</v>
      </c>
      <c r="X4">
        <v>1372534845</v>
      </c>
      <c r="Y4">
        <v>0.26400000000000001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0.44</v>
      </c>
      <c r="AU4" t="s">
        <v>19</v>
      </c>
      <c r="AV4">
        <v>0</v>
      </c>
      <c r="AW4">
        <v>2</v>
      </c>
      <c r="AX4">
        <v>34749006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1.5840000000000001</v>
      </c>
      <c r="CY4">
        <f>AB4</f>
        <v>65.709999999999994</v>
      </c>
      <c r="CZ4">
        <f>AF4</f>
        <v>65.709999999999994</v>
      </c>
      <c r="DA4">
        <f>AJ4</f>
        <v>1</v>
      </c>
      <c r="DB4">
        <f>ROUND((ROUND(AT4*CZ4,2)*0.6),2)</f>
        <v>17.350000000000001</v>
      </c>
      <c r="DC4">
        <f>ROUND((ROUND(AT4*AG4,2)*0.6),2)</f>
        <v>3.06</v>
      </c>
      <c r="GQ4">
        <v>-1</v>
      </c>
      <c r="GR4">
        <v>-1</v>
      </c>
    </row>
    <row r="5" spans="1:200" x14ac:dyDescent="0.2">
      <c r="A5">
        <f>ROW(Source!A25)</f>
        <v>25</v>
      </c>
      <c r="B5">
        <v>34748936</v>
      </c>
      <c r="C5">
        <v>34748998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199</v>
      </c>
      <c r="J5" t="s">
        <v>3</v>
      </c>
      <c r="K5" t="s">
        <v>200</v>
      </c>
      <c r="L5">
        <v>1191</v>
      </c>
      <c r="N5">
        <v>1013</v>
      </c>
      <c r="O5" t="s">
        <v>201</v>
      </c>
      <c r="P5" t="s">
        <v>201</v>
      </c>
      <c r="Q5">
        <v>1</v>
      </c>
      <c r="W5">
        <v>0</v>
      </c>
      <c r="X5">
        <v>1069510174</v>
      </c>
      <c r="Y5">
        <v>14.1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23.5</v>
      </c>
      <c r="AU5" t="s">
        <v>19</v>
      </c>
      <c r="AV5">
        <v>1</v>
      </c>
      <c r="AW5">
        <v>2</v>
      </c>
      <c r="AX5">
        <v>34749003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84.6</v>
      </c>
      <c r="CY5">
        <f>AD5</f>
        <v>176.05</v>
      </c>
      <c r="CZ5">
        <f>AH5</f>
        <v>9.6199999999999992</v>
      </c>
      <c r="DA5">
        <f>AL5</f>
        <v>18.3</v>
      </c>
      <c r="DB5">
        <f>ROUND((ROUND(AT5*CZ5,2)*0.6),2)</f>
        <v>135.63999999999999</v>
      </c>
      <c r="DC5">
        <f>ROUND((ROUND(AT5*AG5,2)*0.6),2)</f>
        <v>0</v>
      </c>
      <c r="GQ5">
        <v>-1</v>
      </c>
      <c r="GR5">
        <v>-1</v>
      </c>
    </row>
    <row r="6" spans="1:200" x14ac:dyDescent="0.2">
      <c r="A6">
        <f>ROW(Source!A25)</f>
        <v>25</v>
      </c>
      <c r="B6">
        <v>34748936</v>
      </c>
      <c r="C6">
        <v>34748998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202</v>
      </c>
      <c r="J6" t="s">
        <v>3</v>
      </c>
      <c r="K6" t="s">
        <v>203</v>
      </c>
      <c r="L6">
        <v>1191</v>
      </c>
      <c r="N6">
        <v>1013</v>
      </c>
      <c r="O6" t="s">
        <v>201</v>
      </c>
      <c r="P6" t="s">
        <v>201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34749004</v>
      </c>
      <c r="AY6">
        <v>1</v>
      </c>
      <c r="AZ6">
        <v>2048</v>
      </c>
      <c r="BA6">
        <v>10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0.35199999999999998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5.28</v>
      </c>
      <c r="CY6">
        <f>AD6</f>
        <v>0</v>
      </c>
      <c r="CZ6">
        <f>AH6</f>
        <v>0</v>
      </c>
      <c r="DA6">
        <f>AL6</f>
        <v>1</v>
      </c>
      <c r="DB6">
        <f>ROUND(ROUND(AT6*CZ6,2),2)</f>
        <v>0</v>
      </c>
      <c r="DC6">
        <f>ROUND(ROUND(AT6*AG6,2),2)</f>
        <v>0</v>
      </c>
      <c r="GQ6">
        <v>-1</v>
      </c>
      <c r="GR6">
        <v>-1</v>
      </c>
    </row>
    <row r="7" spans="1:200" x14ac:dyDescent="0.2">
      <c r="A7">
        <f>ROW(Source!A25)</f>
        <v>25</v>
      </c>
      <c r="B7">
        <v>34748936</v>
      </c>
      <c r="C7">
        <v>34748998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204</v>
      </c>
      <c r="J7" t="s">
        <v>205</v>
      </c>
      <c r="K7" t="s">
        <v>206</v>
      </c>
      <c r="L7">
        <v>1368</v>
      </c>
      <c r="N7">
        <v>1011</v>
      </c>
      <c r="O7" t="s">
        <v>207</v>
      </c>
      <c r="P7" t="s">
        <v>207</v>
      </c>
      <c r="Q7">
        <v>1</v>
      </c>
      <c r="W7">
        <v>0</v>
      </c>
      <c r="X7">
        <v>-1718674368</v>
      </c>
      <c r="Y7">
        <v>0.26400000000000001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0.44</v>
      </c>
      <c r="AU7" t="s">
        <v>19</v>
      </c>
      <c r="AV7">
        <v>0</v>
      </c>
      <c r="AW7">
        <v>2</v>
      </c>
      <c r="AX7">
        <v>34749005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1.5840000000000001</v>
      </c>
      <c r="CY7">
        <f>AB7</f>
        <v>1399.88</v>
      </c>
      <c r="CZ7">
        <f>AF7</f>
        <v>111.99</v>
      </c>
      <c r="DA7">
        <f>AJ7</f>
        <v>12.5</v>
      </c>
      <c r="DB7">
        <f>ROUND((ROUND(AT7*CZ7,2)*0.6),2)</f>
        <v>29.57</v>
      </c>
      <c r="DC7">
        <f>ROUND((ROUND(AT7*AG7,2)*0.6),2)</f>
        <v>3.56</v>
      </c>
      <c r="GQ7">
        <v>-1</v>
      </c>
      <c r="GR7">
        <v>-1</v>
      </c>
    </row>
    <row r="8" spans="1:200" x14ac:dyDescent="0.2">
      <c r="A8">
        <f>ROW(Source!A25)</f>
        <v>25</v>
      </c>
      <c r="B8">
        <v>34748936</v>
      </c>
      <c r="C8">
        <v>34748998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208</v>
      </c>
      <c r="J8" t="s">
        <v>209</v>
      </c>
      <c r="K8" t="s">
        <v>210</v>
      </c>
      <c r="L8">
        <v>1368</v>
      </c>
      <c r="N8">
        <v>1011</v>
      </c>
      <c r="O8" t="s">
        <v>207</v>
      </c>
      <c r="P8" t="s">
        <v>207</v>
      </c>
      <c r="Q8">
        <v>1</v>
      </c>
      <c r="W8">
        <v>0</v>
      </c>
      <c r="X8">
        <v>1372534845</v>
      </c>
      <c r="Y8">
        <v>0.26400000000000001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0.44</v>
      </c>
      <c r="AU8" t="s">
        <v>19</v>
      </c>
      <c r="AV8">
        <v>0</v>
      </c>
      <c r="AW8">
        <v>2</v>
      </c>
      <c r="AX8">
        <v>34749006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1.5840000000000001</v>
      </c>
      <c r="CY8">
        <f>AB8</f>
        <v>821.38</v>
      </c>
      <c r="CZ8">
        <f>AF8</f>
        <v>65.709999999999994</v>
      </c>
      <c r="DA8">
        <f>AJ8</f>
        <v>12.5</v>
      </c>
      <c r="DB8">
        <f>ROUND((ROUND(AT8*CZ8,2)*0.6),2)</f>
        <v>17.350000000000001</v>
      </c>
      <c r="DC8">
        <f>ROUND((ROUND(AT8*AG8,2)*0.6),2)</f>
        <v>3.06</v>
      </c>
      <c r="GQ8">
        <v>-1</v>
      </c>
      <c r="GR8">
        <v>-1</v>
      </c>
    </row>
    <row r="9" spans="1:200" x14ac:dyDescent="0.2">
      <c r="A9">
        <f>ROW(Source!A26)</f>
        <v>26</v>
      </c>
      <c r="B9">
        <v>34748935</v>
      </c>
      <c r="C9">
        <v>34749011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199</v>
      </c>
      <c r="J9" t="s">
        <v>3</v>
      </c>
      <c r="K9" t="s">
        <v>200</v>
      </c>
      <c r="L9">
        <v>1191</v>
      </c>
      <c r="N9">
        <v>1013</v>
      </c>
      <c r="O9" t="s">
        <v>201</v>
      </c>
      <c r="P9" t="s">
        <v>201</v>
      </c>
      <c r="Q9">
        <v>1</v>
      </c>
      <c r="W9">
        <v>0</v>
      </c>
      <c r="X9">
        <v>1069510174</v>
      </c>
      <c r="Y9">
        <v>1.38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2.2999999999999998</v>
      </c>
      <c r="AU9" t="s">
        <v>19</v>
      </c>
      <c r="AV9">
        <v>1</v>
      </c>
      <c r="AW9">
        <v>2</v>
      </c>
      <c r="AX9">
        <v>34749018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8.2799999999999994</v>
      </c>
      <c r="CY9">
        <f>AD9</f>
        <v>9.6199999999999992</v>
      </c>
      <c r="CZ9">
        <f>AH9</f>
        <v>9.6199999999999992</v>
      </c>
      <c r="DA9">
        <f>AL9</f>
        <v>1</v>
      </c>
      <c r="DB9">
        <f>ROUND((ROUND(AT9*CZ9,2)*0.6),2)</f>
        <v>13.28</v>
      </c>
      <c r="DC9">
        <f>ROUND((ROUND(AT9*AG9,2)*0.6),2)</f>
        <v>0</v>
      </c>
      <c r="GQ9">
        <v>-1</v>
      </c>
      <c r="GR9">
        <v>-1</v>
      </c>
    </row>
    <row r="10" spans="1:200" x14ac:dyDescent="0.2">
      <c r="A10">
        <f>ROW(Source!A26)</f>
        <v>26</v>
      </c>
      <c r="B10">
        <v>34748935</v>
      </c>
      <c r="C10">
        <v>34749011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202</v>
      </c>
      <c r="J10" t="s">
        <v>3</v>
      </c>
      <c r="K10" t="s">
        <v>203</v>
      </c>
      <c r="L10">
        <v>1191</v>
      </c>
      <c r="N10">
        <v>1013</v>
      </c>
      <c r="O10" t="s">
        <v>201</v>
      </c>
      <c r="P10" t="s">
        <v>201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34749019</v>
      </c>
      <c r="AY10">
        <v>1</v>
      </c>
      <c r="AZ10">
        <v>2048</v>
      </c>
      <c r="BA10">
        <v>18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0.188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f>ROUND(ROUND(AT10*CZ10,2),2)</f>
        <v>0</v>
      </c>
      <c r="DC10">
        <f>ROUND(ROUND(AT10*AG10,2),2)</f>
        <v>0</v>
      </c>
      <c r="GQ10">
        <v>-1</v>
      </c>
      <c r="GR10">
        <v>-1</v>
      </c>
    </row>
    <row r="11" spans="1:200" x14ac:dyDescent="0.2">
      <c r="A11">
        <f>ROW(Source!A26)</f>
        <v>26</v>
      </c>
      <c r="B11">
        <v>34748935</v>
      </c>
      <c r="C11">
        <v>34749011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204</v>
      </c>
      <c r="J11" t="s">
        <v>205</v>
      </c>
      <c r="K11" t="s">
        <v>206</v>
      </c>
      <c r="L11">
        <v>1368</v>
      </c>
      <c r="N11">
        <v>1011</v>
      </c>
      <c r="O11" t="s">
        <v>207</v>
      </c>
      <c r="P11" t="s">
        <v>207</v>
      </c>
      <c r="Q11">
        <v>1</v>
      </c>
      <c r="W11">
        <v>0</v>
      </c>
      <c r="X11">
        <v>-1718674368</v>
      </c>
      <c r="Y11">
        <v>0.19800000000000001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0.33</v>
      </c>
      <c r="AU11" t="s">
        <v>19</v>
      </c>
      <c r="AV11">
        <v>0</v>
      </c>
      <c r="AW11">
        <v>2</v>
      </c>
      <c r="AX11">
        <v>34749020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1.1880000000000002</v>
      </c>
      <c r="CY11">
        <f>AB11</f>
        <v>111.99</v>
      </c>
      <c r="CZ11">
        <f>AF11</f>
        <v>111.99</v>
      </c>
      <c r="DA11">
        <f>AJ11</f>
        <v>1</v>
      </c>
      <c r="DB11">
        <f>ROUND((ROUND(AT11*CZ11,2)*0.6),2)</f>
        <v>22.18</v>
      </c>
      <c r="DC11">
        <f>ROUND((ROUND(AT11*AG11,2)*0.6),2)</f>
        <v>2.68</v>
      </c>
      <c r="GQ11">
        <v>-1</v>
      </c>
      <c r="GR11">
        <v>-1</v>
      </c>
    </row>
    <row r="12" spans="1:200" x14ac:dyDescent="0.2">
      <c r="A12">
        <f>ROW(Source!A26)</f>
        <v>26</v>
      </c>
      <c r="B12">
        <v>34748935</v>
      </c>
      <c r="C12">
        <v>34749011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211</v>
      </c>
      <c r="J12" t="s">
        <v>212</v>
      </c>
      <c r="K12" t="s">
        <v>213</v>
      </c>
      <c r="L12">
        <v>1368</v>
      </c>
      <c r="N12">
        <v>1011</v>
      </c>
      <c r="O12" t="s">
        <v>207</v>
      </c>
      <c r="P12" t="s">
        <v>207</v>
      </c>
      <c r="Q12">
        <v>1</v>
      </c>
      <c r="W12">
        <v>0</v>
      </c>
      <c r="X12">
        <v>-1099504201</v>
      </c>
      <c r="Y12">
        <v>6.6000000000000003E-2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0.11</v>
      </c>
      <c r="AU12" t="s">
        <v>19</v>
      </c>
      <c r="AV12">
        <v>0</v>
      </c>
      <c r="AW12">
        <v>2</v>
      </c>
      <c r="AX12">
        <v>34749021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0.39600000000000002</v>
      </c>
      <c r="CY12">
        <f>AB12</f>
        <v>29.6</v>
      </c>
      <c r="CZ12">
        <f>AF12</f>
        <v>29.6</v>
      </c>
      <c r="DA12">
        <f>AJ12</f>
        <v>1</v>
      </c>
      <c r="DB12">
        <f>ROUND((ROUND(AT12*CZ12,2)*0.6),2)</f>
        <v>1.96</v>
      </c>
      <c r="DC12">
        <f>ROUND((ROUND(AT12*AG12,2)*0.6),2)</f>
        <v>0.67</v>
      </c>
      <c r="GQ12">
        <v>-1</v>
      </c>
      <c r="GR12">
        <v>-1</v>
      </c>
    </row>
    <row r="13" spans="1:200" x14ac:dyDescent="0.2">
      <c r="A13">
        <f>ROW(Source!A26)</f>
        <v>26</v>
      </c>
      <c r="B13">
        <v>34748935</v>
      </c>
      <c r="C13">
        <v>34749011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208</v>
      </c>
      <c r="J13" t="s">
        <v>209</v>
      </c>
      <c r="K13" t="s">
        <v>210</v>
      </c>
      <c r="L13">
        <v>1368</v>
      </c>
      <c r="N13">
        <v>1011</v>
      </c>
      <c r="O13" t="s">
        <v>207</v>
      </c>
      <c r="P13" t="s">
        <v>207</v>
      </c>
      <c r="Q13">
        <v>1</v>
      </c>
      <c r="W13">
        <v>0</v>
      </c>
      <c r="X13">
        <v>1372534845</v>
      </c>
      <c r="Y13">
        <v>1.7999999999999999E-2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0.03</v>
      </c>
      <c r="AU13" t="s">
        <v>19</v>
      </c>
      <c r="AV13">
        <v>0</v>
      </c>
      <c r="AW13">
        <v>2</v>
      </c>
      <c r="AX13">
        <v>34749022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0.10799999999999998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f>ROUND((ROUND(AT13*CZ13,2)*0.6),2)</f>
        <v>1.18</v>
      </c>
      <c r="DC13">
        <f>ROUND((ROUND(AT13*AG13,2)*0.6),2)</f>
        <v>0.21</v>
      </c>
      <c r="GQ13">
        <v>-1</v>
      </c>
      <c r="GR13">
        <v>-1</v>
      </c>
    </row>
    <row r="14" spans="1:200" x14ac:dyDescent="0.2">
      <c r="A14">
        <f>ROW(Source!A26)</f>
        <v>26</v>
      </c>
      <c r="B14">
        <v>34748935</v>
      </c>
      <c r="C14">
        <v>34749011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214</v>
      </c>
      <c r="J14" t="s">
        <v>215</v>
      </c>
      <c r="K14" t="s">
        <v>216</v>
      </c>
      <c r="L14">
        <v>1368</v>
      </c>
      <c r="N14">
        <v>1011</v>
      </c>
      <c r="O14" t="s">
        <v>207</v>
      </c>
      <c r="P14" t="s">
        <v>207</v>
      </c>
      <c r="Q14">
        <v>1</v>
      </c>
      <c r="W14">
        <v>0</v>
      </c>
      <c r="X14">
        <v>-353815937</v>
      </c>
      <c r="Y14">
        <v>8.4000000000000005E-2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0.14000000000000001</v>
      </c>
      <c r="AU14" t="s">
        <v>19</v>
      </c>
      <c r="AV14">
        <v>0</v>
      </c>
      <c r="AW14">
        <v>2</v>
      </c>
      <c r="AX14">
        <v>34749023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0.504</v>
      </c>
      <c r="CY14">
        <f>AB14</f>
        <v>8.1</v>
      </c>
      <c r="CZ14">
        <f>AF14</f>
        <v>8.1</v>
      </c>
      <c r="DA14">
        <f>AJ14</f>
        <v>1</v>
      </c>
      <c r="DB14">
        <f>ROUND((ROUND(AT14*CZ14,2)*0.6),2)</f>
        <v>0.68</v>
      </c>
      <c r="DC14">
        <f>ROUND((ROUND(AT14*AG14,2)*0.6),2)</f>
        <v>0</v>
      </c>
      <c r="GQ14">
        <v>-1</v>
      </c>
      <c r="GR14">
        <v>-1</v>
      </c>
    </row>
    <row r="15" spans="1:200" x14ac:dyDescent="0.2">
      <c r="A15">
        <f>ROW(Source!A27)</f>
        <v>27</v>
      </c>
      <c r="B15">
        <v>34748936</v>
      </c>
      <c r="C15">
        <v>34749011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199</v>
      </c>
      <c r="J15" t="s">
        <v>3</v>
      </c>
      <c r="K15" t="s">
        <v>200</v>
      </c>
      <c r="L15">
        <v>1191</v>
      </c>
      <c r="N15">
        <v>1013</v>
      </c>
      <c r="O15" t="s">
        <v>201</v>
      </c>
      <c r="P15" t="s">
        <v>201</v>
      </c>
      <c r="Q15">
        <v>1</v>
      </c>
      <c r="W15">
        <v>0</v>
      </c>
      <c r="X15">
        <v>1069510174</v>
      </c>
      <c r="Y15">
        <v>1.38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2.2999999999999998</v>
      </c>
      <c r="AU15" t="s">
        <v>19</v>
      </c>
      <c r="AV15">
        <v>1</v>
      </c>
      <c r="AW15">
        <v>2</v>
      </c>
      <c r="AX15">
        <v>34749018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8.2799999999999994</v>
      </c>
      <c r="CY15">
        <f>AD15</f>
        <v>176.05</v>
      </c>
      <c r="CZ15">
        <f>AH15</f>
        <v>9.6199999999999992</v>
      </c>
      <c r="DA15">
        <f>AL15</f>
        <v>18.3</v>
      </c>
      <c r="DB15">
        <f>ROUND((ROUND(AT15*CZ15,2)*0.6),2)</f>
        <v>13.28</v>
      </c>
      <c r="DC15">
        <f>ROUND((ROUND(AT15*AG15,2)*0.6),2)</f>
        <v>0</v>
      </c>
      <c r="GQ15">
        <v>-1</v>
      </c>
      <c r="GR15">
        <v>-1</v>
      </c>
    </row>
    <row r="16" spans="1:200" x14ac:dyDescent="0.2">
      <c r="A16">
        <f>ROW(Source!A27)</f>
        <v>27</v>
      </c>
      <c r="B16">
        <v>34748936</v>
      </c>
      <c r="C16">
        <v>34749011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202</v>
      </c>
      <c r="J16" t="s">
        <v>3</v>
      </c>
      <c r="K16" t="s">
        <v>203</v>
      </c>
      <c r="L16">
        <v>1191</v>
      </c>
      <c r="N16">
        <v>1013</v>
      </c>
      <c r="O16" t="s">
        <v>201</v>
      </c>
      <c r="P16" t="s">
        <v>201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34749019</v>
      </c>
      <c r="AY16">
        <v>1</v>
      </c>
      <c r="AZ16">
        <v>2048</v>
      </c>
      <c r="BA16">
        <v>31</v>
      </c>
      <c r="BB16">
        <v>2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0.188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f>ROUND(ROUND(AT16*CZ16,2),2)</f>
        <v>0</v>
      </c>
      <c r="DC16">
        <f>ROUND(ROUND(AT16*AG16,2),2)</f>
        <v>0</v>
      </c>
      <c r="GQ16">
        <v>-1</v>
      </c>
      <c r="GR16">
        <v>-1</v>
      </c>
    </row>
    <row r="17" spans="1:200" x14ac:dyDescent="0.2">
      <c r="A17">
        <f>ROW(Source!A27)</f>
        <v>27</v>
      </c>
      <c r="B17">
        <v>34748936</v>
      </c>
      <c r="C17">
        <v>34749011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204</v>
      </c>
      <c r="J17" t="s">
        <v>205</v>
      </c>
      <c r="K17" t="s">
        <v>206</v>
      </c>
      <c r="L17">
        <v>1368</v>
      </c>
      <c r="N17">
        <v>1011</v>
      </c>
      <c r="O17" t="s">
        <v>207</v>
      </c>
      <c r="P17" t="s">
        <v>207</v>
      </c>
      <c r="Q17">
        <v>1</v>
      </c>
      <c r="W17">
        <v>0</v>
      </c>
      <c r="X17">
        <v>-1718674368</v>
      </c>
      <c r="Y17">
        <v>0.19800000000000001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0.33</v>
      </c>
      <c r="AU17" t="s">
        <v>19</v>
      </c>
      <c r="AV17">
        <v>0</v>
      </c>
      <c r="AW17">
        <v>2</v>
      </c>
      <c r="AX17">
        <v>34749020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1.1880000000000002</v>
      </c>
      <c r="CY17">
        <f>AB17</f>
        <v>1399.88</v>
      </c>
      <c r="CZ17">
        <f>AF17</f>
        <v>111.99</v>
      </c>
      <c r="DA17">
        <f>AJ17</f>
        <v>12.5</v>
      </c>
      <c r="DB17">
        <f>ROUND((ROUND(AT17*CZ17,2)*0.6),2)</f>
        <v>22.18</v>
      </c>
      <c r="DC17">
        <f>ROUND((ROUND(AT17*AG17,2)*0.6),2)</f>
        <v>2.68</v>
      </c>
      <c r="GQ17">
        <v>-1</v>
      </c>
      <c r="GR17">
        <v>-1</v>
      </c>
    </row>
    <row r="18" spans="1:200" x14ac:dyDescent="0.2">
      <c r="A18">
        <f>ROW(Source!A27)</f>
        <v>27</v>
      </c>
      <c r="B18">
        <v>34748936</v>
      </c>
      <c r="C18">
        <v>34749011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211</v>
      </c>
      <c r="J18" t="s">
        <v>212</v>
      </c>
      <c r="K18" t="s">
        <v>213</v>
      </c>
      <c r="L18">
        <v>1368</v>
      </c>
      <c r="N18">
        <v>1011</v>
      </c>
      <c r="O18" t="s">
        <v>207</v>
      </c>
      <c r="P18" t="s">
        <v>207</v>
      </c>
      <c r="Q18">
        <v>1</v>
      </c>
      <c r="W18">
        <v>0</v>
      </c>
      <c r="X18">
        <v>-1099504201</v>
      </c>
      <c r="Y18">
        <v>6.6000000000000003E-2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0.11</v>
      </c>
      <c r="AU18" t="s">
        <v>19</v>
      </c>
      <c r="AV18">
        <v>0</v>
      </c>
      <c r="AW18">
        <v>2</v>
      </c>
      <c r="AX18">
        <v>34749021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0.39600000000000002</v>
      </c>
      <c r="CY18">
        <f>AB18</f>
        <v>370</v>
      </c>
      <c r="CZ18">
        <f>AF18</f>
        <v>29.6</v>
      </c>
      <c r="DA18">
        <f>AJ18</f>
        <v>12.5</v>
      </c>
      <c r="DB18">
        <f>ROUND((ROUND(AT18*CZ18,2)*0.6),2)</f>
        <v>1.96</v>
      </c>
      <c r="DC18">
        <f>ROUND((ROUND(AT18*AG18,2)*0.6),2)</f>
        <v>0.67</v>
      </c>
      <c r="GQ18">
        <v>-1</v>
      </c>
      <c r="GR18">
        <v>-1</v>
      </c>
    </row>
    <row r="19" spans="1:200" x14ac:dyDescent="0.2">
      <c r="A19">
        <f>ROW(Source!A27)</f>
        <v>27</v>
      </c>
      <c r="B19">
        <v>34748936</v>
      </c>
      <c r="C19">
        <v>34749011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208</v>
      </c>
      <c r="J19" t="s">
        <v>209</v>
      </c>
      <c r="K19" t="s">
        <v>210</v>
      </c>
      <c r="L19">
        <v>1368</v>
      </c>
      <c r="N19">
        <v>1011</v>
      </c>
      <c r="O19" t="s">
        <v>207</v>
      </c>
      <c r="P19" t="s">
        <v>207</v>
      </c>
      <c r="Q19">
        <v>1</v>
      </c>
      <c r="W19">
        <v>0</v>
      </c>
      <c r="X19">
        <v>1372534845</v>
      </c>
      <c r="Y19">
        <v>1.7999999999999999E-2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0.03</v>
      </c>
      <c r="AU19" t="s">
        <v>19</v>
      </c>
      <c r="AV19">
        <v>0</v>
      </c>
      <c r="AW19">
        <v>2</v>
      </c>
      <c r="AX19">
        <v>34749022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0.10799999999999998</v>
      </c>
      <c r="CY19">
        <f>AB19</f>
        <v>821.38</v>
      </c>
      <c r="CZ19">
        <f>AF19</f>
        <v>65.709999999999994</v>
      </c>
      <c r="DA19">
        <f>AJ19</f>
        <v>12.5</v>
      </c>
      <c r="DB19">
        <f>ROUND((ROUND(AT19*CZ19,2)*0.6),2)</f>
        <v>1.18</v>
      </c>
      <c r="DC19">
        <f>ROUND((ROUND(AT19*AG19,2)*0.6),2)</f>
        <v>0.21</v>
      </c>
      <c r="GQ19">
        <v>-1</v>
      </c>
      <c r="GR19">
        <v>-1</v>
      </c>
    </row>
    <row r="20" spans="1:200" x14ac:dyDescent="0.2">
      <c r="A20">
        <f>ROW(Source!A27)</f>
        <v>27</v>
      </c>
      <c r="B20">
        <v>34748936</v>
      </c>
      <c r="C20">
        <v>34749011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214</v>
      </c>
      <c r="J20" t="s">
        <v>215</v>
      </c>
      <c r="K20" t="s">
        <v>216</v>
      </c>
      <c r="L20">
        <v>1368</v>
      </c>
      <c r="N20">
        <v>1011</v>
      </c>
      <c r="O20" t="s">
        <v>207</v>
      </c>
      <c r="P20" t="s">
        <v>207</v>
      </c>
      <c r="Q20">
        <v>1</v>
      </c>
      <c r="W20">
        <v>0</v>
      </c>
      <c r="X20">
        <v>-353815937</v>
      </c>
      <c r="Y20">
        <v>8.4000000000000005E-2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0.14000000000000001</v>
      </c>
      <c r="AU20" t="s">
        <v>19</v>
      </c>
      <c r="AV20">
        <v>0</v>
      </c>
      <c r="AW20">
        <v>2</v>
      </c>
      <c r="AX20">
        <v>34749023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0.504</v>
      </c>
      <c r="CY20">
        <f>AB20</f>
        <v>101.25</v>
      </c>
      <c r="CZ20">
        <f>AF20</f>
        <v>8.1</v>
      </c>
      <c r="DA20">
        <f>AJ20</f>
        <v>12.5</v>
      </c>
      <c r="DB20">
        <f>ROUND((ROUND(AT20*CZ20,2)*0.6),2)</f>
        <v>0.68</v>
      </c>
      <c r="DC20">
        <f>ROUND((ROUND(AT20*AG20,2)*0.6),2)</f>
        <v>0</v>
      </c>
      <c r="GQ20">
        <v>-1</v>
      </c>
      <c r="GR20">
        <v>-1</v>
      </c>
    </row>
    <row r="21" spans="1:200" x14ac:dyDescent="0.2">
      <c r="A21">
        <f>ROW(Source!A28)</f>
        <v>28</v>
      </c>
      <c r="B21">
        <v>34748935</v>
      </c>
      <c r="C21">
        <v>34749031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199</v>
      </c>
      <c r="J21" t="s">
        <v>3</v>
      </c>
      <c r="K21" t="s">
        <v>200</v>
      </c>
      <c r="L21">
        <v>1191</v>
      </c>
      <c r="N21">
        <v>1013</v>
      </c>
      <c r="O21" t="s">
        <v>201</v>
      </c>
      <c r="P21" t="s">
        <v>201</v>
      </c>
      <c r="Q21">
        <v>1</v>
      </c>
      <c r="W21">
        <v>0</v>
      </c>
      <c r="X21">
        <v>1069510174</v>
      </c>
      <c r="Y21">
        <v>35.159999999999997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58.6</v>
      </c>
      <c r="AU21" t="s">
        <v>19</v>
      </c>
      <c r="AV21">
        <v>1</v>
      </c>
      <c r="AW21">
        <v>2</v>
      </c>
      <c r="AX21">
        <v>34749038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14.767199999999997</v>
      </c>
      <c r="CY21">
        <f>AD21</f>
        <v>9.6199999999999992</v>
      </c>
      <c r="CZ21">
        <f>AH21</f>
        <v>9.6199999999999992</v>
      </c>
      <c r="DA21">
        <f>AL21</f>
        <v>1</v>
      </c>
      <c r="DB21">
        <f>ROUND((ROUND(AT21*CZ21,2)*0.6),2)</f>
        <v>338.24</v>
      </c>
      <c r="DC21">
        <f>ROUND((ROUND(AT21*AG21,2)*0.6),2)</f>
        <v>0</v>
      </c>
      <c r="GQ21">
        <v>-1</v>
      </c>
      <c r="GR21">
        <v>-1</v>
      </c>
    </row>
    <row r="22" spans="1:200" x14ac:dyDescent="0.2">
      <c r="A22">
        <f>ROW(Source!A28)</f>
        <v>28</v>
      </c>
      <c r="B22">
        <v>34748935</v>
      </c>
      <c r="C22">
        <v>34749031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202</v>
      </c>
      <c r="J22" t="s">
        <v>3</v>
      </c>
      <c r="K22" t="s">
        <v>203</v>
      </c>
      <c r="L22">
        <v>1191</v>
      </c>
      <c r="N22">
        <v>1013</v>
      </c>
      <c r="O22" t="s">
        <v>201</v>
      </c>
      <c r="P22" t="s">
        <v>201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34749039</v>
      </c>
      <c r="AY22">
        <v>1</v>
      </c>
      <c r="AZ22">
        <v>2048</v>
      </c>
      <c r="BA22">
        <v>44</v>
      </c>
      <c r="BB22">
        <v>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2.9279999999999999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3.0743999999999998</v>
      </c>
      <c r="CY22">
        <f>AD22</f>
        <v>0</v>
      </c>
      <c r="CZ22">
        <f>AH22</f>
        <v>0</v>
      </c>
      <c r="DA22">
        <f>AL22</f>
        <v>1</v>
      </c>
      <c r="DB22">
        <f>ROUND(ROUND(AT22*CZ22,2),2)</f>
        <v>0</v>
      </c>
      <c r="DC22">
        <f>ROUND(ROUND(AT22*AG22,2),2)</f>
        <v>0</v>
      </c>
      <c r="GQ22">
        <v>-1</v>
      </c>
      <c r="GR22">
        <v>-1</v>
      </c>
    </row>
    <row r="23" spans="1:200" x14ac:dyDescent="0.2">
      <c r="A23">
        <f>ROW(Source!A28)</f>
        <v>28</v>
      </c>
      <c r="B23">
        <v>34748935</v>
      </c>
      <c r="C23">
        <v>34749031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204</v>
      </c>
      <c r="J23" t="s">
        <v>205</v>
      </c>
      <c r="K23" t="s">
        <v>206</v>
      </c>
      <c r="L23">
        <v>1368</v>
      </c>
      <c r="N23">
        <v>1011</v>
      </c>
      <c r="O23" t="s">
        <v>207</v>
      </c>
      <c r="P23" t="s">
        <v>207</v>
      </c>
      <c r="Q23">
        <v>1</v>
      </c>
      <c r="W23">
        <v>0</v>
      </c>
      <c r="X23">
        <v>-1718674368</v>
      </c>
      <c r="Y23">
        <v>0.13200000000000001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0.22</v>
      </c>
      <c r="AU23" t="s">
        <v>19</v>
      </c>
      <c r="AV23">
        <v>0</v>
      </c>
      <c r="AW23">
        <v>2</v>
      </c>
      <c r="AX23">
        <v>34749040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5.5440000000000003E-2</v>
      </c>
      <c r="CY23">
        <f>AB23</f>
        <v>111.99</v>
      </c>
      <c r="CZ23">
        <f>AF23</f>
        <v>111.99</v>
      </c>
      <c r="DA23">
        <f>AJ23</f>
        <v>1</v>
      </c>
      <c r="DB23">
        <f>ROUND((ROUND(AT23*CZ23,2)*0.6),2)</f>
        <v>14.78</v>
      </c>
      <c r="DC23">
        <f>ROUND((ROUND(AT23*AG23,2)*0.6),2)</f>
        <v>1.78</v>
      </c>
      <c r="GQ23">
        <v>-1</v>
      </c>
      <c r="GR23">
        <v>-1</v>
      </c>
    </row>
    <row r="24" spans="1:200" x14ac:dyDescent="0.2">
      <c r="A24">
        <f>ROW(Source!A28)</f>
        <v>28</v>
      </c>
      <c r="B24">
        <v>34748935</v>
      </c>
      <c r="C24">
        <v>34749031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208</v>
      </c>
      <c r="J24" t="s">
        <v>209</v>
      </c>
      <c r="K24" t="s">
        <v>210</v>
      </c>
      <c r="L24">
        <v>1368</v>
      </c>
      <c r="N24">
        <v>1011</v>
      </c>
      <c r="O24" t="s">
        <v>207</v>
      </c>
      <c r="P24" t="s">
        <v>207</v>
      </c>
      <c r="Q24">
        <v>1</v>
      </c>
      <c r="W24">
        <v>0</v>
      </c>
      <c r="X24">
        <v>1372534845</v>
      </c>
      <c r="Y24">
        <v>0.13200000000000001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0.22</v>
      </c>
      <c r="AU24" t="s">
        <v>19</v>
      </c>
      <c r="AV24">
        <v>0</v>
      </c>
      <c r="AW24">
        <v>2</v>
      </c>
      <c r="AX24">
        <v>34749041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5.5440000000000003E-2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f>ROUND((ROUND(AT24*CZ24,2)*0.6),2)</f>
        <v>8.68</v>
      </c>
      <c r="DC24">
        <f>ROUND((ROUND(AT24*AG24,2)*0.6),2)</f>
        <v>1.53</v>
      </c>
      <c r="GQ24">
        <v>-1</v>
      </c>
      <c r="GR24">
        <v>-1</v>
      </c>
    </row>
    <row r="25" spans="1:200" x14ac:dyDescent="0.2">
      <c r="A25">
        <f>ROW(Source!A28)</f>
        <v>28</v>
      </c>
      <c r="B25">
        <v>34748935</v>
      </c>
      <c r="C25">
        <v>34749031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214</v>
      </c>
      <c r="J25" t="s">
        <v>215</v>
      </c>
      <c r="K25" t="s">
        <v>216</v>
      </c>
      <c r="L25">
        <v>1368</v>
      </c>
      <c r="N25">
        <v>1011</v>
      </c>
      <c r="O25" t="s">
        <v>207</v>
      </c>
      <c r="P25" t="s">
        <v>207</v>
      </c>
      <c r="Q25">
        <v>1</v>
      </c>
      <c r="W25">
        <v>0</v>
      </c>
      <c r="X25">
        <v>-353815937</v>
      </c>
      <c r="Y25">
        <v>4.3499999999999996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7.25</v>
      </c>
      <c r="AU25" t="s">
        <v>19</v>
      </c>
      <c r="AV25">
        <v>0</v>
      </c>
      <c r="AW25">
        <v>2</v>
      </c>
      <c r="AX25">
        <v>34749042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1.8269999999999997</v>
      </c>
      <c r="CY25">
        <f>AB25</f>
        <v>8.1</v>
      </c>
      <c r="CZ25">
        <f>AF25</f>
        <v>8.1</v>
      </c>
      <c r="DA25">
        <f>AJ25</f>
        <v>1</v>
      </c>
      <c r="DB25">
        <f>ROUND((ROUND(AT25*CZ25,2)*0.6),2)</f>
        <v>35.24</v>
      </c>
      <c r="DC25">
        <f>ROUND((ROUND(AT25*AG25,2)*0.6),2)</f>
        <v>0</v>
      </c>
      <c r="GQ25">
        <v>-1</v>
      </c>
      <c r="GR25">
        <v>-1</v>
      </c>
    </row>
    <row r="26" spans="1:200" x14ac:dyDescent="0.2">
      <c r="A26">
        <f>ROW(Source!A28)</f>
        <v>28</v>
      </c>
      <c r="B26">
        <v>34748935</v>
      </c>
      <c r="C26">
        <v>34749031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217</v>
      </c>
      <c r="J26" t="s">
        <v>218</v>
      </c>
      <c r="K26" t="s">
        <v>219</v>
      </c>
      <c r="L26">
        <v>1368</v>
      </c>
      <c r="N26">
        <v>1011</v>
      </c>
      <c r="O26" t="s">
        <v>207</v>
      </c>
      <c r="P26" t="s">
        <v>207</v>
      </c>
      <c r="Q26">
        <v>1</v>
      </c>
      <c r="W26">
        <v>0</v>
      </c>
      <c r="X26">
        <v>-1272894116</v>
      </c>
      <c r="Y26">
        <v>4.1280000000000001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6.88</v>
      </c>
      <c r="AU26" t="s">
        <v>19</v>
      </c>
      <c r="AV26">
        <v>0</v>
      </c>
      <c r="AW26">
        <v>2</v>
      </c>
      <c r="AX26">
        <v>34749043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1.73376</v>
      </c>
      <c r="CY26">
        <f>AB26</f>
        <v>15.24</v>
      </c>
      <c r="CZ26">
        <f>AF26</f>
        <v>15.24</v>
      </c>
      <c r="DA26">
        <f>AJ26</f>
        <v>1</v>
      </c>
      <c r="DB26">
        <f>ROUND((ROUND(AT26*CZ26,2)*0.6),2)</f>
        <v>62.91</v>
      </c>
      <c r="DC26">
        <f>ROUND((ROUND(AT26*AG26,2)*0.6),2)</f>
        <v>41.53</v>
      </c>
      <c r="GQ26">
        <v>-1</v>
      </c>
      <c r="GR26">
        <v>-1</v>
      </c>
    </row>
    <row r="27" spans="1:200" x14ac:dyDescent="0.2">
      <c r="A27">
        <f>ROW(Source!A29)</f>
        <v>29</v>
      </c>
      <c r="B27">
        <v>34748936</v>
      </c>
      <c r="C27">
        <v>34749031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199</v>
      </c>
      <c r="J27" t="s">
        <v>3</v>
      </c>
      <c r="K27" t="s">
        <v>200</v>
      </c>
      <c r="L27">
        <v>1191</v>
      </c>
      <c r="N27">
        <v>1013</v>
      </c>
      <c r="O27" t="s">
        <v>201</v>
      </c>
      <c r="P27" t="s">
        <v>201</v>
      </c>
      <c r="Q27">
        <v>1</v>
      </c>
      <c r="W27">
        <v>0</v>
      </c>
      <c r="X27">
        <v>1069510174</v>
      </c>
      <c r="Y27">
        <v>35.159999999999997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58.6</v>
      </c>
      <c r="AU27" t="s">
        <v>19</v>
      </c>
      <c r="AV27">
        <v>1</v>
      </c>
      <c r="AW27">
        <v>2</v>
      </c>
      <c r="AX27">
        <v>34749038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14.767199999999997</v>
      </c>
      <c r="CY27">
        <f>AD27</f>
        <v>176.05</v>
      </c>
      <c r="CZ27">
        <f>AH27</f>
        <v>9.6199999999999992</v>
      </c>
      <c r="DA27">
        <f>AL27</f>
        <v>18.3</v>
      </c>
      <c r="DB27">
        <f>ROUND((ROUND(AT27*CZ27,2)*0.6),2)</f>
        <v>338.24</v>
      </c>
      <c r="DC27">
        <f>ROUND((ROUND(AT27*AG27,2)*0.6),2)</f>
        <v>0</v>
      </c>
      <c r="GQ27">
        <v>-1</v>
      </c>
      <c r="GR27">
        <v>-1</v>
      </c>
    </row>
    <row r="28" spans="1:200" x14ac:dyDescent="0.2">
      <c r="A28">
        <f>ROW(Source!A29)</f>
        <v>29</v>
      </c>
      <c r="B28">
        <v>34748936</v>
      </c>
      <c r="C28">
        <v>34749031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202</v>
      </c>
      <c r="J28" t="s">
        <v>3</v>
      </c>
      <c r="K28" t="s">
        <v>203</v>
      </c>
      <c r="L28">
        <v>1191</v>
      </c>
      <c r="N28">
        <v>1013</v>
      </c>
      <c r="O28" t="s">
        <v>201</v>
      </c>
      <c r="P28" t="s">
        <v>201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34749039</v>
      </c>
      <c r="AY28">
        <v>1</v>
      </c>
      <c r="AZ28">
        <v>2048</v>
      </c>
      <c r="BA28">
        <v>56</v>
      </c>
      <c r="BB28">
        <v>2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2.9279999999999999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3.0743999999999998</v>
      </c>
      <c r="CY28">
        <f>AD28</f>
        <v>0</v>
      </c>
      <c r="CZ28">
        <f>AH28</f>
        <v>0</v>
      </c>
      <c r="DA28">
        <f>AL28</f>
        <v>1</v>
      </c>
      <c r="DB28">
        <f>ROUND(ROUND(AT28*CZ28,2),2)</f>
        <v>0</v>
      </c>
      <c r="DC28">
        <f>ROUND(ROUND(AT28*AG28,2),2)</f>
        <v>0</v>
      </c>
      <c r="GQ28">
        <v>-1</v>
      </c>
      <c r="GR28">
        <v>-1</v>
      </c>
    </row>
    <row r="29" spans="1:200" x14ac:dyDescent="0.2">
      <c r="A29">
        <f>ROW(Source!A29)</f>
        <v>29</v>
      </c>
      <c r="B29">
        <v>34748936</v>
      </c>
      <c r="C29">
        <v>34749031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204</v>
      </c>
      <c r="J29" t="s">
        <v>205</v>
      </c>
      <c r="K29" t="s">
        <v>206</v>
      </c>
      <c r="L29">
        <v>1368</v>
      </c>
      <c r="N29">
        <v>1011</v>
      </c>
      <c r="O29" t="s">
        <v>207</v>
      </c>
      <c r="P29" t="s">
        <v>207</v>
      </c>
      <c r="Q29">
        <v>1</v>
      </c>
      <c r="W29">
        <v>0</v>
      </c>
      <c r="X29">
        <v>-1718674368</v>
      </c>
      <c r="Y29">
        <v>0.13200000000000001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0.22</v>
      </c>
      <c r="AU29" t="s">
        <v>19</v>
      </c>
      <c r="AV29">
        <v>0</v>
      </c>
      <c r="AW29">
        <v>2</v>
      </c>
      <c r="AX29">
        <v>34749040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5.5440000000000003E-2</v>
      </c>
      <c r="CY29">
        <f>AB29</f>
        <v>1399.88</v>
      </c>
      <c r="CZ29">
        <f>AF29</f>
        <v>111.99</v>
      </c>
      <c r="DA29">
        <f>AJ29</f>
        <v>12.5</v>
      </c>
      <c r="DB29">
        <f>ROUND((ROUND(AT29*CZ29,2)*0.6),2)</f>
        <v>14.78</v>
      </c>
      <c r="DC29">
        <f>ROUND((ROUND(AT29*AG29,2)*0.6),2)</f>
        <v>1.78</v>
      </c>
      <c r="GQ29">
        <v>-1</v>
      </c>
      <c r="GR29">
        <v>-1</v>
      </c>
    </row>
    <row r="30" spans="1:200" x14ac:dyDescent="0.2">
      <c r="A30">
        <f>ROW(Source!A29)</f>
        <v>29</v>
      </c>
      <c r="B30">
        <v>34748936</v>
      </c>
      <c r="C30">
        <v>34749031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208</v>
      </c>
      <c r="J30" t="s">
        <v>209</v>
      </c>
      <c r="K30" t="s">
        <v>210</v>
      </c>
      <c r="L30">
        <v>1368</v>
      </c>
      <c r="N30">
        <v>1011</v>
      </c>
      <c r="O30" t="s">
        <v>207</v>
      </c>
      <c r="P30" t="s">
        <v>207</v>
      </c>
      <c r="Q30">
        <v>1</v>
      </c>
      <c r="W30">
        <v>0</v>
      </c>
      <c r="X30">
        <v>1372534845</v>
      </c>
      <c r="Y30">
        <v>0.13200000000000001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0.22</v>
      </c>
      <c r="AU30" t="s">
        <v>19</v>
      </c>
      <c r="AV30">
        <v>0</v>
      </c>
      <c r="AW30">
        <v>2</v>
      </c>
      <c r="AX30">
        <v>34749041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5.5440000000000003E-2</v>
      </c>
      <c r="CY30">
        <f>AB30</f>
        <v>821.38</v>
      </c>
      <c r="CZ30">
        <f>AF30</f>
        <v>65.709999999999994</v>
      </c>
      <c r="DA30">
        <f>AJ30</f>
        <v>12.5</v>
      </c>
      <c r="DB30">
        <f>ROUND((ROUND(AT30*CZ30,2)*0.6),2)</f>
        <v>8.68</v>
      </c>
      <c r="DC30">
        <f>ROUND((ROUND(AT30*AG30,2)*0.6),2)</f>
        <v>1.53</v>
      </c>
      <c r="GQ30">
        <v>-1</v>
      </c>
      <c r="GR30">
        <v>-1</v>
      </c>
    </row>
    <row r="31" spans="1:200" x14ac:dyDescent="0.2">
      <c r="A31">
        <f>ROW(Source!A29)</f>
        <v>29</v>
      </c>
      <c r="B31">
        <v>34748936</v>
      </c>
      <c r="C31">
        <v>34749031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214</v>
      </c>
      <c r="J31" t="s">
        <v>215</v>
      </c>
      <c r="K31" t="s">
        <v>216</v>
      </c>
      <c r="L31">
        <v>1368</v>
      </c>
      <c r="N31">
        <v>1011</v>
      </c>
      <c r="O31" t="s">
        <v>207</v>
      </c>
      <c r="P31" t="s">
        <v>207</v>
      </c>
      <c r="Q31">
        <v>1</v>
      </c>
      <c r="W31">
        <v>0</v>
      </c>
      <c r="X31">
        <v>-353815937</v>
      </c>
      <c r="Y31">
        <v>4.3499999999999996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7.25</v>
      </c>
      <c r="AU31" t="s">
        <v>19</v>
      </c>
      <c r="AV31">
        <v>0</v>
      </c>
      <c r="AW31">
        <v>2</v>
      </c>
      <c r="AX31">
        <v>34749042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1.8269999999999997</v>
      </c>
      <c r="CY31">
        <f>AB31</f>
        <v>101.25</v>
      </c>
      <c r="CZ31">
        <f>AF31</f>
        <v>8.1</v>
      </c>
      <c r="DA31">
        <f>AJ31</f>
        <v>12.5</v>
      </c>
      <c r="DB31">
        <f>ROUND((ROUND(AT31*CZ31,2)*0.6),2)</f>
        <v>35.24</v>
      </c>
      <c r="DC31">
        <f>ROUND((ROUND(AT31*AG31,2)*0.6),2)</f>
        <v>0</v>
      </c>
      <c r="GQ31">
        <v>-1</v>
      </c>
      <c r="GR31">
        <v>-1</v>
      </c>
    </row>
    <row r="32" spans="1:200" x14ac:dyDescent="0.2">
      <c r="A32">
        <f>ROW(Source!A29)</f>
        <v>29</v>
      </c>
      <c r="B32">
        <v>34748936</v>
      </c>
      <c r="C32">
        <v>34749031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217</v>
      </c>
      <c r="J32" t="s">
        <v>218</v>
      </c>
      <c r="K32" t="s">
        <v>219</v>
      </c>
      <c r="L32">
        <v>1368</v>
      </c>
      <c r="N32">
        <v>1011</v>
      </c>
      <c r="O32" t="s">
        <v>207</v>
      </c>
      <c r="P32" t="s">
        <v>207</v>
      </c>
      <c r="Q32">
        <v>1</v>
      </c>
      <c r="W32">
        <v>0</v>
      </c>
      <c r="X32">
        <v>-1272894116</v>
      </c>
      <c r="Y32">
        <v>4.1280000000000001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6.88</v>
      </c>
      <c r="AU32" t="s">
        <v>19</v>
      </c>
      <c r="AV32">
        <v>0</v>
      </c>
      <c r="AW32">
        <v>2</v>
      </c>
      <c r="AX32">
        <v>34749043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1.73376</v>
      </c>
      <c r="CY32">
        <f>AB32</f>
        <v>190.5</v>
      </c>
      <c r="CZ32">
        <f>AF32</f>
        <v>15.24</v>
      </c>
      <c r="DA32">
        <f>AJ32</f>
        <v>12.5</v>
      </c>
      <c r="DB32">
        <f>ROUND((ROUND(AT32*CZ32,2)*0.6),2)</f>
        <v>62.91</v>
      </c>
      <c r="DC32">
        <f>ROUND((ROUND(AT32*AG32,2)*0.6),2)</f>
        <v>41.53</v>
      </c>
      <c r="GQ32">
        <v>-1</v>
      </c>
      <c r="GR32">
        <v>-1</v>
      </c>
    </row>
    <row r="33" spans="1:200" x14ac:dyDescent="0.2">
      <c r="A33">
        <f>ROW(Source!A30)</f>
        <v>30</v>
      </c>
      <c r="B33">
        <v>34748935</v>
      </c>
      <c r="C33">
        <v>34749050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220</v>
      </c>
      <c r="J33" t="s">
        <v>3</v>
      </c>
      <c r="K33" t="s">
        <v>221</v>
      </c>
      <c r="L33">
        <v>1191</v>
      </c>
      <c r="N33">
        <v>1013</v>
      </c>
      <c r="O33" t="s">
        <v>201</v>
      </c>
      <c r="P33" t="s">
        <v>201</v>
      </c>
      <c r="Q33">
        <v>1</v>
      </c>
      <c r="W33">
        <v>0</v>
      </c>
      <c r="X33">
        <v>-1081351934</v>
      </c>
      <c r="Y33">
        <v>11.4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19</v>
      </c>
      <c r="AU33" t="s">
        <v>19</v>
      </c>
      <c r="AV33">
        <v>1</v>
      </c>
      <c r="AW33">
        <v>2</v>
      </c>
      <c r="AX33">
        <v>34749056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3.1920000000000006</v>
      </c>
      <c r="CY33">
        <f>AD33</f>
        <v>9.4</v>
      </c>
      <c r="CZ33">
        <f>AH33</f>
        <v>9.4</v>
      </c>
      <c r="DA33">
        <f>AL33</f>
        <v>1</v>
      </c>
      <c r="DB33">
        <f>ROUND((ROUND(AT33*CZ33,2)*0.6),2)</f>
        <v>107.16</v>
      </c>
      <c r="DC33">
        <f>ROUND((ROUND(AT33*AG33,2)*0.6),2)</f>
        <v>0</v>
      </c>
      <c r="GQ33">
        <v>-1</v>
      </c>
      <c r="GR33">
        <v>-1</v>
      </c>
    </row>
    <row r="34" spans="1:200" x14ac:dyDescent="0.2">
      <c r="A34">
        <f>ROW(Source!A30)</f>
        <v>30</v>
      </c>
      <c r="B34">
        <v>34748935</v>
      </c>
      <c r="C34">
        <v>34749050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202</v>
      </c>
      <c r="J34" t="s">
        <v>3</v>
      </c>
      <c r="K34" t="s">
        <v>203</v>
      </c>
      <c r="L34">
        <v>1191</v>
      </c>
      <c r="N34">
        <v>1013</v>
      </c>
      <c r="O34" t="s">
        <v>201</v>
      </c>
      <c r="P34" t="s">
        <v>201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34749057</v>
      </c>
      <c r="AY34">
        <v>1</v>
      </c>
      <c r="AZ34">
        <v>2048</v>
      </c>
      <c r="BA34">
        <v>68</v>
      </c>
      <c r="BB34">
        <v>2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0.15200000000000002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0.10640000000000001</v>
      </c>
      <c r="CY34">
        <f>AD34</f>
        <v>0</v>
      </c>
      <c r="CZ34">
        <f>AH34</f>
        <v>0</v>
      </c>
      <c r="DA34">
        <f>AL34</f>
        <v>1</v>
      </c>
      <c r="DB34">
        <f>ROUND(ROUND(AT34*CZ34,2),2)</f>
        <v>0</v>
      </c>
      <c r="DC34">
        <f>ROUND(ROUND(AT34*AG34,2),2)</f>
        <v>0</v>
      </c>
      <c r="GQ34">
        <v>-1</v>
      </c>
      <c r="GR34">
        <v>-1</v>
      </c>
    </row>
    <row r="35" spans="1:200" x14ac:dyDescent="0.2">
      <c r="A35">
        <f>ROW(Source!A30)</f>
        <v>30</v>
      </c>
      <c r="B35">
        <v>34748935</v>
      </c>
      <c r="C35">
        <v>34749050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204</v>
      </c>
      <c r="J35" t="s">
        <v>205</v>
      </c>
      <c r="K35" t="s">
        <v>206</v>
      </c>
      <c r="L35">
        <v>1368</v>
      </c>
      <c r="N35">
        <v>1011</v>
      </c>
      <c r="O35" t="s">
        <v>207</v>
      </c>
      <c r="P35" t="s">
        <v>207</v>
      </c>
      <c r="Q35">
        <v>1</v>
      </c>
      <c r="W35">
        <v>0</v>
      </c>
      <c r="X35">
        <v>-1718674368</v>
      </c>
      <c r="Y35">
        <v>0.11399999999999999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0.19</v>
      </c>
      <c r="AU35" t="s">
        <v>19</v>
      </c>
      <c r="AV35">
        <v>0</v>
      </c>
      <c r="AW35">
        <v>2</v>
      </c>
      <c r="AX35">
        <v>34749058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3.1919999999999997E-2</v>
      </c>
      <c r="CY35">
        <f>AB35</f>
        <v>111.99</v>
      </c>
      <c r="CZ35">
        <f>AF35</f>
        <v>111.99</v>
      </c>
      <c r="DA35">
        <f>AJ35</f>
        <v>1</v>
      </c>
      <c r="DB35">
        <f>ROUND((ROUND(AT35*CZ35,2)*0.6),2)</f>
        <v>12.77</v>
      </c>
      <c r="DC35">
        <f>ROUND((ROUND(AT35*AG35,2)*0.6),2)</f>
        <v>1.54</v>
      </c>
      <c r="GQ35">
        <v>-1</v>
      </c>
      <c r="GR35">
        <v>-1</v>
      </c>
    </row>
    <row r="36" spans="1:200" x14ac:dyDescent="0.2">
      <c r="A36">
        <f>ROW(Source!A30)</f>
        <v>30</v>
      </c>
      <c r="B36">
        <v>34748935</v>
      </c>
      <c r="C36">
        <v>34749050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208</v>
      </c>
      <c r="J36" t="s">
        <v>209</v>
      </c>
      <c r="K36" t="s">
        <v>210</v>
      </c>
      <c r="L36">
        <v>1368</v>
      </c>
      <c r="N36">
        <v>1011</v>
      </c>
      <c r="O36" t="s">
        <v>207</v>
      </c>
      <c r="P36" t="s">
        <v>207</v>
      </c>
      <c r="Q36">
        <v>1</v>
      </c>
      <c r="W36">
        <v>0</v>
      </c>
      <c r="X36">
        <v>1372534845</v>
      </c>
      <c r="Y36">
        <v>0.11399999999999999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0.19</v>
      </c>
      <c r="AU36" t="s">
        <v>19</v>
      </c>
      <c r="AV36">
        <v>0</v>
      </c>
      <c r="AW36">
        <v>2</v>
      </c>
      <c r="AX36">
        <v>34749059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3.1919999999999997E-2</v>
      </c>
      <c r="CY36">
        <f>AB36</f>
        <v>65.709999999999994</v>
      </c>
      <c r="CZ36">
        <f>AF36</f>
        <v>65.709999999999994</v>
      </c>
      <c r="DA36">
        <f>AJ36</f>
        <v>1</v>
      </c>
      <c r="DB36">
        <f>ROUND((ROUND(AT36*CZ36,2)*0.6),2)</f>
        <v>7.49</v>
      </c>
      <c r="DC36">
        <f>ROUND((ROUND(AT36*AG36,2)*0.6),2)</f>
        <v>1.32</v>
      </c>
      <c r="GQ36">
        <v>-1</v>
      </c>
      <c r="GR36">
        <v>-1</v>
      </c>
    </row>
    <row r="37" spans="1:200" x14ac:dyDescent="0.2">
      <c r="A37">
        <f>ROW(Source!A30)</f>
        <v>30</v>
      </c>
      <c r="B37">
        <v>34748935</v>
      </c>
      <c r="C37">
        <v>34749050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214</v>
      </c>
      <c r="J37" t="s">
        <v>215</v>
      </c>
      <c r="K37" t="s">
        <v>216</v>
      </c>
      <c r="L37">
        <v>1368</v>
      </c>
      <c r="N37">
        <v>1011</v>
      </c>
      <c r="O37" t="s">
        <v>207</v>
      </c>
      <c r="P37" t="s">
        <v>207</v>
      </c>
      <c r="Q37">
        <v>1</v>
      </c>
      <c r="W37">
        <v>0</v>
      </c>
      <c r="X37">
        <v>-353815937</v>
      </c>
      <c r="Y37">
        <v>2.016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3.36</v>
      </c>
      <c r="AU37" t="s">
        <v>19</v>
      </c>
      <c r="AV37">
        <v>0</v>
      </c>
      <c r="AW37">
        <v>2</v>
      </c>
      <c r="AX37">
        <v>34749060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0.56448000000000009</v>
      </c>
      <c r="CY37">
        <f>AB37</f>
        <v>8.1</v>
      </c>
      <c r="CZ37">
        <f>AF37</f>
        <v>8.1</v>
      </c>
      <c r="DA37">
        <f>AJ37</f>
        <v>1</v>
      </c>
      <c r="DB37">
        <f>ROUND((ROUND(AT37*CZ37,2)*0.6),2)</f>
        <v>16.329999999999998</v>
      </c>
      <c r="DC37">
        <f>ROUND((ROUND(AT37*AG37,2)*0.6),2)</f>
        <v>0</v>
      </c>
      <c r="GQ37">
        <v>-1</v>
      </c>
      <c r="GR37">
        <v>-1</v>
      </c>
    </row>
    <row r="38" spans="1:200" x14ac:dyDescent="0.2">
      <c r="A38">
        <f>ROW(Source!A31)</f>
        <v>31</v>
      </c>
      <c r="B38">
        <v>34748936</v>
      </c>
      <c r="C38">
        <v>34749050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220</v>
      </c>
      <c r="J38" t="s">
        <v>3</v>
      </c>
      <c r="K38" t="s">
        <v>221</v>
      </c>
      <c r="L38">
        <v>1191</v>
      </c>
      <c r="N38">
        <v>1013</v>
      </c>
      <c r="O38" t="s">
        <v>201</v>
      </c>
      <c r="P38" t="s">
        <v>201</v>
      </c>
      <c r="Q38">
        <v>1</v>
      </c>
      <c r="W38">
        <v>0</v>
      </c>
      <c r="X38">
        <v>-1081351934</v>
      </c>
      <c r="Y38">
        <v>11.4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19</v>
      </c>
      <c r="AU38" t="s">
        <v>19</v>
      </c>
      <c r="AV38">
        <v>1</v>
      </c>
      <c r="AW38">
        <v>2</v>
      </c>
      <c r="AX38">
        <v>34749056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3.1920000000000006</v>
      </c>
      <c r="CY38">
        <f>AD38</f>
        <v>172.02</v>
      </c>
      <c r="CZ38">
        <f>AH38</f>
        <v>9.4</v>
      </c>
      <c r="DA38">
        <f>AL38</f>
        <v>18.3</v>
      </c>
      <c r="DB38">
        <f>ROUND((ROUND(AT38*CZ38,2)*0.6),2)</f>
        <v>107.16</v>
      </c>
      <c r="DC38">
        <f>ROUND((ROUND(AT38*AG38,2)*0.6),2)</f>
        <v>0</v>
      </c>
      <c r="GQ38">
        <v>-1</v>
      </c>
      <c r="GR38">
        <v>-1</v>
      </c>
    </row>
    <row r="39" spans="1:200" x14ac:dyDescent="0.2">
      <c r="A39">
        <f>ROW(Source!A31)</f>
        <v>31</v>
      </c>
      <c r="B39">
        <v>34748936</v>
      </c>
      <c r="C39">
        <v>34749050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202</v>
      </c>
      <c r="J39" t="s">
        <v>3</v>
      </c>
      <c r="K39" t="s">
        <v>203</v>
      </c>
      <c r="L39">
        <v>1191</v>
      </c>
      <c r="N39">
        <v>1013</v>
      </c>
      <c r="O39" t="s">
        <v>201</v>
      </c>
      <c r="P39" t="s">
        <v>201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34749057</v>
      </c>
      <c r="AY39">
        <v>1</v>
      </c>
      <c r="AZ39">
        <v>2048</v>
      </c>
      <c r="BA39">
        <v>77</v>
      </c>
      <c r="BB39">
        <v>2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0.15200000000000002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0.10640000000000001</v>
      </c>
      <c r="CY39">
        <f>AD39</f>
        <v>0</v>
      </c>
      <c r="CZ39">
        <f>AH39</f>
        <v>0</v>
      </c>
      <c r="DA39">
        <f>AL39</f>
        <v>1</v>
      </c>
      <c r="DB39">
        <f>ROUND(ROUND(AT39*CZ39,2),2)</f>
        <v>0</v>
      </c>
      <c r="DC39">
        <f>ROUND(ROUND(AT39*AG39,2),2)</f>
        <v>0</v>
      </c>
      <c r="GQ39">
        <v>-1</v>
      </c>
      <c r="GR39">
        <v>-1</v>
      </c>
    </row>
    <row r="40" spans="1:200" x14ac:dyDescent="0.2">
      <c r="A40">
        <f>ROW(Source!A31)</f>
        <v>31</v>
      </c>
      <c r="B40">
        <v>34748936</v>
      </c>
      <c r="C40">
        <v>34749050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204</v>
      </c>
      <c r="J40" t="s">
        <v>205</v>
      </c>
      <c r="K40" t="s">
        <v>206</v>
      </c>
      <c r="L40">
        <v>1368</v>
      </c>
      <c r="N40">
        <v>1011</v>
      </c>
      <c r="O40" t="s">
        <v>207</v>
      </c>
      <c r="P40" t="s">
        <v>207</v>
      </c>
      <c r="Q40">
        <v>1</v>
      </c>
      <c r="W40">
        <v>0</v>
      </c>
      <c r="X40">
        <v>-1718674368</v>
      </c>
      <c r="Y40">
        <v>0.11399999999999999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0.19</v>
      </c>
      <c r="AU40" t="s">
        <v>19</v>
      </c>
      <c r="AV40">
        <v>0</v>
      </c>
      <c r="AW40">
        <v>2</v>
      </c>
      <c r="AX40">
        <v>34749058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3.1919999999999997E-2</v>
      </c>
      <c r="CY40">
        <f>AB40</f>
        <v>1399.88</v>
      </c>
      <c r="CZ40">
        <f>AF40</f>
        <v>111.99</v>
      </c>
      <c r="DA40">
        <f>AJ40</f>
        <v>12.5</v>
      </c>
      <c r="DB40">
        <f>ROUND((ROUND(AT40*CZ40,2)*0.6),2)</f>
        <v>12.77</v>
      </c>
      <c r="DC40">
        <f>ROUND((ROUND(AT40*AG40,2)*0.6),2)</f>
        <v>1.54</v>
      </c>
      <c r="GQ40">
        <v>-1</v>
      </c>
      <c r="GR40">
        <v>-1</v>
      </c>
    </row>
    <row r="41" spans="1:200" x14ac:dyDescent="0.2">
      <c r="A41">
        <f>ROW(Source!A31)</f>
        <v>31</v>
      </c>
      <c r="B41">
        <v>34748936</v>
      </c>
      <c r="C41">
        <v>34749050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208</v>
      </c>
      <c r="J41" t="s">
        <v>209</v>
      </c>
      <c r="K41" t="s">
        <v>210</v>
      </c>
      <c r="L41">
        <v>1368</v>
      </c>
      <c r="N41">
        <v>1011</v>
      </c>
      <c r="O41" t="s">
        <v>207</v>
      </c>
      <c r="P41" t="s">
        <v>207</v>
      </c>
      <c r="Q41">
        <v>1</v>
      </c>
      <c r="W41">
        <v>0</v>
      </c>
      <c r="X41">
        <v>1372534845</v>
      </c>
      <c r="Y41">
        <v>0.11399999999999999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0.19</v>
      </c>
      <c r="AU41" t="s">
        <v>19</v>
      </c>
      <c r="AV41">
        <v>0</v>
      </c>
      <c r="AW41">
        <v>2</v>
      </c>
      <c r="AX41">
        <v>34749059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3.1919999999999997E-2</v>
      </c>
      <c r="CY41">
        <f>AB41</f>
        <v>821.38</v>
      </c>
      <c r="CZ41">
        <f>AF41</f>
        <v>65.709999999999994</v>
      </c>
      <c r="DA41">
        <f>AJ41</f>
        <v>12.5</v>
      </c>
      <c r="DB41">
        <f>ROUND((ROUND(AT41*CZ41,2)*0.6),2)</f>
        <v>7.49</v>
      </c>
      <c r="DC41">
        <f>ROUND((ROUND(AT41*AG41,2)*0.6),2)</f>
        <v>1.32</v>
      </c>
      <c r="GQ41">
        <v>-1</v>
      </c>
      <c r="GR41">
        <v>-1</v>
      </c>
    </row>
    <row r="42" spans="1:200" x14ac:dyDescent="0.2">
      <c r="A42">
        <f>ROW(Source!A31)</f>
        <v>31</v>
      </c>
      <c r="B42">
        <v>34748936</v>
      </c>
      <c r="C42">
        <v>34749050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214</v>
      </c>
      <c r="J42" t="s">
        <v>215</v>
      </c>
      <c r="K42" t="s">
        <v>216</v>
      </c>
      <c r="L42">
        <v>1368</v>
      </c>
      <c r="N42">
        <v>1011</v>
      </c>
      <c r="O42" t="s">
        <v>207</v>
      </c>
      <c r="P42" t="s">
        <v>207</v>
      </c>
      <c r="Q42">
        <v>1</v>
      </c>
      <c r="W42">
        <v>0</v>
      </c>
      <c r="X42">
        <v>-353815937</v>
      </c>
      <c r="Y42">
        <v>2.016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3.36</v>
      </c>
      <c r="AU42" t="s">
        <v>19</v>
      </c>
      <c r="AV42">
        <v>0</v>
      </c>
      <c r="AW42">
        <v>2</v>
      </c>
      <c r="AX42">
        <v>34749060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0.56448000000000009</v>
      </c>
      <c r="CY42">
        <f>AB42</f>
        <v>101.25</v>
      </c>
      <c r="CZ42">
        <f>AF42</f>
        <v>8.1</v>
      </c>
      <c r="DA42">
        <f>AJ42</f>
        <v>12.5</v>
      </c>
      <c r="DB42">
        <f>ROUND((ROUND(AT42*CZ42,2)*0.6),2)</f>
        <v>16.329999999999998</v>
      </c>
      <c r="DC42">
        <f>ROUND((ROUND(AT42*AG42,2)*0.6),2)</f>
        <v>0</v>
      </c>
      <c r="GQ42">
        <v>-1</v>
      </c>
      <c r="GR42">
        <v>-1</v>
      </c>
    </row>
    <row r="43" spans="1:200" x14ac:dyDescent="0.2">
      <c r="A43">
        <f>ROW(Source!A32)</f>
        <v>32</v>
      </c>
      <c r="B43">
        <v>34748935</v>
      </c>
      <c r="C43">
        <v>34749065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199</v>
      </c>
      <c r="J43" t="s">
        <v>3</v>
      </c>
      <c r="K43" t="s">
        <v>200</v>
      </c>
      <c r="L43">
        <v>1191</v>
      </c>
      <c r="N43">
        <v>1013</v>
      </c>
      <c r="O43" t="s">
        <v>201</v>
      </c>
      <c r="P43" t="s">
        <v>201</v>
      </c>
      <c r="Q43">
        <v>1</v>
      </c>
      <c r="W43">
        <v>0</v>
      </c>
      <c r="X43">
        <v>1069510174</v>
      </c>
      <c r="Y43">
        <v>23.5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23.5</v>
      </c>
      <c r="AU43" t="s">
        <v>3</v>
      </c>
      <c r="AV43">
        <v>1</v>
      </c>
      <c r="AW43">
        <v>2</v>
      </c>
      <c r="AX43">
        <v>34749070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141</v>
      </c>
      <c r="CY43">
        <f>AD43</f>
        <v>9.6199999999999992</v>
      </c>
      <c r="CZ43">
        <f>AH43</f>
        <v>9.6199999999999992</v>
      </c>
      <c r="DA43">
        <f>AL43</f>
        <v>1</v>
      </c>
      <c r="DB43">
        <f t="shared" ref="DB43:DB74" si="0">ROUND(ROUND(AT43*CZ43,2),2)</f>
        <v>226.07</v>
      </c>
      <c r="DC43">
        <f t="shared" ref="DC43:DC74" si="1">ROUND(ROUND(AT43*AG43,2),2)</f>
        <v>0</v>
      </c>
      <c r="GQ43">
        <v>-1</v>
      </c>
      <c r="GR43">
        <v>-1</v>
      </c>
    </row>
    <row r="44" spans="1:200" x14ac:dyDescent="0.2">
      <c r="A44">
        <f>ROW(Source!A32)</f>
        <v>32</v>
      </c>
      <c r="B44">
        <v>34748935</v>
      </c>
      <c r="C44">
        <v>34749065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202</v>
      </c>
      <c r="J44" t="s">
        <v>3</v>
      </c>
      <c r="K44" t="s">
        <v>203</v>
      </c>
      <c r="L44">
        <v>1191</v>
      </c>
      <c r="N44">
        <v>1013</v>
      </c>
      <c r="O44" t="s">
        <v>201</v>
      </c>
      <c r="P44" t="s">
        <v>201</v>
      </c>
      <c r="Q44">
        <v>1</v>
      </c>
      <c r="W44">
        <v>0</v>
      </c>
      <c r="X44">
        <v>-1417349443</v>
      </c>
      <c r="Y44">
        <v>0.88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0.88</v>
      </c>
      <c r="AU44" t="s">
        <v>3</v>
      </c>
      <c r="AV44">
        <v>2</v>
      </c>
      <c r="AW44">
        <v>2</v>
      </c>
      <c r="AX44">
        <v>34749071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5.28</v>
      </c>
      <c r="CY44">
        <f>AD44</f>
        <v>0</v>
      </c>
      <c r="CZ44">
        <f>AH44</f>
        <v>0</v>
      </c>
      <c r="DA44">
        <f>AL44</f>
        <v>1</v>
      </c>
      <c r="DB44">
        <f t="shared" si="0"/>
        <v>0</v>
      </c>
      <c r="DC44">
        <f t="shared" si="1"/>
        <v>0</v>
      </c>
      <c r="GQ44">
        <v>-1</v>
      </c>
      <c r="GR44">
        <v>-1</v>
      </c>
    </row>
    <row r="45" spans="1:200" x14ac:dyDescent="0.2">
      <c r="A45">
        <f>ROW(Source!A32)</f>
        <v>32</v>
      </c>
      <c r="B45">
        <v>34748935</v>
      </c>
      <c r="C45">
        <v>34749065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204</v>
      </c>
      <c r="J45" t="s">
        <v>205</v>
      </c>
      <c r="K45" t="s">
        <v>206</v>
      </c>
      <c r="L45">
        <v>1368</v>
      </c>
      <c r="N45">
        <v>1011</v>
      </c>
      <c r="O45" t="s">
        <v>207</v>
      </c>
      <c r="P45" t="s">
        <v>207</v>
      </c>
      <c r="Q45">
        <v>1</v>
      </c>
      <c r="W45">
        <v>0</v>
      </c>
      <c r="X45">
        <v>-1718674368</v>
      </c>
      <c r="Y45">
        <v>0.44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0.44</v>
      </c>
      <c r="AU45" t="s">
        <v>3</v>
      </c>
      <c r="AV45">
        <v>0</v>
      </c>
      <c r="AW45">
        <v>2</v>
      </c>
      <c r="AX45">
        <v>34749072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2.64</v>
      </c>
      <c r="CY45">
        <f>AB45</f>
        <v>111.99</v>
      </c>
      <c r="CZ45">
        <f>AF45</f>
        <v>111.99</v>
      </c>
      <c r="DA45">
        <f>AJ45</f>
        <v>1</v>
      </c>
      <c r="DB45">
        <f t="shared" si="0"/>
        <v>49.28</v>
      </c>
      <c r="DC45">
        <f t="shared" si="1"/>
        <v>5.94</v>
      </c>
      <c r="GQ45">
        <v>-1</v>
      </c>
      <c r="GR45">
        <v>-1</v>
      </c>
    </row>
    <row r="46" spans="1:200" x14ac:dyDescent="0.2">
      <c r="A46">
        <f>ROW(Source!A32)</f>
        <v>32</v>
      </c>
      <c r="B46">
        <v>34748935</v>
      </c>
      <c r="C46">
        <v>34749065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208</v>
      </c>
      <c r="J46" t="s">
        <v>209</v>
      </c>
      <c r="K46" t="s">
        <v>210</v>
      </c>
      <c r="L46">
        <v>1368</v>
      </c>
      <c r="N46">
        <v>1011</v>
      </c>
      <c r="O46" t="s">
        <v>207</v>
      </c>
      <c r="P46" t="s">
        <v>207</v>
      </c>
      <c r="Q46">
        <v>1</v>
      </c>
      <c r="W46">
        <v>0</v>
      </c>
      <c r="X46">
        <v>1372534845</v>
      </c>
      <c r="Y46">
        <v>0.44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0.44</v>
      </c>
      <c r="AU46" t="s">
        <v>3</v>
      </c>
      <c r="AV46">
        <v>0</v>
      </c>
      <c r="AW46">
        <v>2</v>
      </c>
      <c r="AX46">
        <v>34749073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2.64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f t="shared" si="0"/>
        <v>28.91</v>
      </c>
      <c r="DC46">
        <f t="shared" si="1"/>
        <v>5.0999999999999996</v>
      </c>
      <c r="GQ46">
        <v>-1</v>
      </c>
      <c r="GR46">
        <v>-1</v>
      </c>
    </row>
    <row r="47" spans="1:200" x14ac:dyDescent="0.2">
      <c r="A47">
        <f>ROW(Source!A33)</f>
        <v>33</v>
      </c>
      <c r="B47">
        <v>34748936</v>
      </c>
      <c r="C47">
        <v>34749065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199</v>
      </c>
      <c r="J47" t="s">
        <v>3</v>
      </c>
      <c r="K47" t="s">
        <v>200</v>
      </c>
      <c r="L47">
        <v>1191</v>
      </c>
      <c r="N47">
        <v>1013</v>
      </c>
      <c r="O47" t="s">
        <v>201</v>
      </c>
      <c r="P47" t="s">
        <v>201</v>
      </c>
      <c r="Q47">
        <v>1</v>
      </c>
      <c r="W47">
        <v>0</v>
      </c>
      <c r="X47">
        <v>1069510174</v>
      </c>
      <c r="Y47">
        <v>23.5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23.5</v>
      </c>
      <c r="AU47" t="s">
        <v>3</v>
      </c>
      <c r="AV47">
        <v>1</v>
      </c>
      <c r="AW47">
        <v>2</v>
      </c>
      <c r="AX47">
        <v>34749070</v>
      </c>
      <c r="AY47">
        <v>1</v>
      </c>
      <c r="AZ47">
        <v>0</v>
      </c>
      <c r="BA47">
        <v>93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141</v>
      </c>
      <c r="CY47">
        <f>AD47</f>
        <v>176.05</v>
      </c>
      <c r="CZ47">
        <f>AH47</f>
        <v>9.6199999999999992</v>
      </c>
      <c r="DA47">
        <f>AL47</f>
        <v>18.3</v>
      </c>
      <c r="DB47">
        <f t="shared" si="0"/>
        <v>226.07</v>
      </c>
      <c r="DC47">
        <f t="shared" si="1"/>
        <v>0</v>
      </c>
      <c r="GQ47">
        <v>-1</v>
      </c>
      <c r="GR47">
        <v>-1</v>
      </c>
    </row>
    <row r="48" spans="1:200" x14ac:dyDescent="0.2">
      <c r="A48">
        <f>ROW(Source!A33)</f>
        <v>33</v>
      </c>
      <c r="B48">
        <v>34748936</v>
      </c>
      <c r="C48">
        <v>34749065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202</v>
      </c>
      <c r="J48" t="s">
        <v>3</v>
      </c>
      <c r="K48" t="s">
        <v>203</v>
      </c>
      <c r="L48">
        <v>1191</v>
      </c>
      <c r="N48">
        <v>1013</v>
      </c>
      <c r="O48" t="s">
        <v>201</v>
      </c>
      <c r="P48" t="s">
        <v>201</v>
      </c>
      <c r="Q48">
        <v>1</v>
      </c>
      <c r="W48">
        <v>0</v>
      </c>
      <c r="X48">
        <v>-1417349443</v>
      </c>
      <c r="Y48">
        <v>0.88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0.88</v>
      </c>
      <c r="AU48" t="s">
        <v>3</v>
      </c>
      <c r="AV48">
        <v>2</v>
      </c>
      <c r="AW48">
        <v>2</v>
      </c>
      <c r="AX48">
        <v>34749071</v>
      </c>
      <c r="AY48">
        <v>1</v>
      </c>
      <c r="AZ48">
        <v>0</v>
      </c>
      <c r="BA48">
        <v>94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5.28</v>
      </c>
      <c r="CY48">
        <f>AD48</f>
        <v>0</v>
      </c>
      <c r="CZ48">
        <f>AH48</f>
        <v>0</v>
      </c>
      <c r="DA48">
        <f>AL48</f>
        <v>1</v>
      </c>
      <c r="DB48">
        <f t="shared" si="0"/>
        <v>0</v>
      </c>
      <c r="DC48">
        <f t="shared" si="1"/>
        <v>0</v>
      </c>
      <c r="GQ48">
        <v>-1</v>
      </c>
      <c r="GR48">
        <v>-1</v>
      </c>
    </row>
    <row r="49" spans="1:200" x14ac:dyDescent="0.2">
      <c r="A49">
        <f>ROW(Source!A33)</f>
        <v>33</v>
      </c>
      <c r="B49">
        <v>34748936</v>
      </c>
      <c r="C49">
        <v>34749065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204</v>
      </c>
      <c r="J49" t="s">
        <v>205</v>
      </c>
      <c r="K49" t="s">
        <v>206</v>
      </c>
      <c r="L49">
        <v>1368</v>
      </c>
      <c r="N49">
        <v>1011</v>
      </c>
      <c r="O49" t="s">
        <v>207</v>
      </c>
      <c r="P49" t="s">
        <v>207</v>
      </c>
      <c r="Q49">
        <v>1</v>
      </c>
      <c r="W49">
        <v>0</v>
      </c>
      <c r="X49">
        <v>-1718674368</v>
      </c>
      <c r="Y49">
        <v>0.44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0.44</v>
      </c>
      <c r="AU49" t="s">
        <v>3</v>
      </c>
      <c r="AV49">
        <v>0</v>
      </c>
      <c r="AW49">
        <v>2</v>
      </c>
      <c r="AX49">
        <v>34749072</v>
      </c>
      <c r="AY49">
        <v>1</v>
      </c>
      <c r="AZ49">
        <v>0</v>
      </c>
      <c r="BA49">
        <v>95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2.64</v>
      </c>
      <c r="CY49">
        <f>AB49</f>
        <v>1399.88</v>
      </c>
      <c r="CZ49">
        <f>AF49</f>
        <v>111.99</v>
      </c>
      <c r="DA49">
        <f>AJ49</f>
        <v>12.5</v>
      </c>
      <c r="DB49">
        <f t="shared" si="0"/>
        <v>49.28</v>
      </c>
      <c r="DC49">
        <f t="shared" si="1"/>
        <v>5.94</v>
      </c>
      <c r="GQ49">
        <v>-1</v>
      </c>
      <c r="GR49">
        <v>-1</v>
      </c>
    </row>
    <row r="50" spans="1:200" x14ac:dyDescent="0.2">
      <c r="A50">
        <f>ROW(Source!A33)</f>
        <v>33</v>
      </c>
      <c r="B50">
        <v>34748936</v>
      </c>
      <c r="C50">
        <v>34749065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208</v>
      </c>
      <c r="J50" t="s">
        <v>209</v>
      </c>
      <c r="K50" t="s">
        <v>210</v>
      </c>
      <c r="L50">
        <v>1368</v>
      </c>
      <c r="N50">
        <v>1011</v>
      </c>
      <c r="O50" t="s">
        <v>207</v>
      </c>
      <c r="P50" t="s">
        <v>207</v>
      </c>
      <c r="Q50">
        <v>1</v>
      </c>
      <c r="W50">
        <v>0</v>
      </c>
      <c r="X50">
        <v>1372534845</v>
      </c>
      <c r="Y50">
        <v>0.44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0.44</v>
      </c>
      <c r="AU50" t="s">
        <v>3</v>
      </c>
      <c r="AV50">
        <v>0</v>
      </c>
      <c r="AW50">
        <v>2</v>
      </c>
      <c r="AX50">
        <v>34749073</v>
      </c>
      <c r="AY50">
        <v>1</v>
      </c>
      <c r="AZ50">
        <v>0</v>
      </c>
      <c r="BA50">
        <v>96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2.64</v>
      </c>
      <c r="CY50">
        <f>AB50</f>
        <v>821.38</v>
      </c>
      <c r="CZ50">
        <f>AF50</f>
        <v>65.709999999999994</v>
      </c>
      <c r="DA50">
        <f>AJ50</f>
        <v>12.5</v>
      </c>
      <c r="DB50">
        <f t="shared" si="0"/>
        <v>28.91</v>
      </c>
      <c r="DC50">
        <f t="shared" si="1"/>
        <v>5.0999999999999996</v>
      </c>
      <c r="GQ50">
        <v>-1</v>
      </c>
      <c r="GR50">
        <v>-1</v>
      </c>
    </row>
    <row r="51" spans="1:200" x14ac:dyDescent="0.2">
      <c r="A51">
        <f>ROW(Source!A34)</f>
        <v>34</v>
      </c>
      <c r="B51">
        <v>34748935</v>
      </c>
      <c r="C51">
        <v>34749078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199</v>
      </c>
      <c r="J51" t="s">
        <v>3</v>
      </c>
      <c r="K51" t="s">
        <v>200</v>
      </c>
      <c r="L51">
        <v>1191</v>
      </c>
      <c r="N51">
        <v>1013</v>
      </c>
      <c r="O51" t="s">
        <v>201</v>
      </c>
      <c r="P51" t="s">
        <v>201</v>
      </c>
      <c r="Q51">
        <v>1</v>
      </c>
      <c r="W51">
        <v>0</v>
      </c>
      <c r="X51">
        <v>1069510174</v>
      </c>
      <c r="Y51">
        <v>2.2999999999999998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2.2999999999999998</v>
      </c>
      <c r="AU51" t="s">
        <v>3</v>
      </c>
      <c r="AV51">
        <v>1</v>
      </c>
      <c r="AW51">
        <v>2</v>
      </c>
      <c r="AX51">
        <v>34749085</v>
      </c>
      <c r="AY51">
        <v>1</v>
      </c>
      <c r="AZ51">
        <v>0</v>
      </c>
      <c r="BA51">
        <v>101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13.799999999999999</v>
      </c>
      <c r="CY51">
        <f>AD51</f>
        <v>9.6199999999999992</v>
      </c>
      <c r="CZ51">
        <f>AH51</f>
        <v>9.6199999999999992</v>
      </c>
      <c r="DA51">
        <f>AL51</f>
        <v>1</v>
      </c>
      <c r="DB51">
        <f t="shared" si="0"/>
        <v>22.13</v>
      </c>
      <c r="DC51">
        <f t="shared" si="1"/>
        <v>0</v>
      </c>
      <c r="GQ51">
        <v>-1</v>
      </c>
      <c r="GR51">
        <v>-1</v>
      </c>
    </row>
    <row r="52" spans="1:200" x14ac:dyDescent="0.2">
      <c r="A52">
        <f>ROW(Source!A34)</f>
        <v>34</v>
      </c>
      <c r="B52">
        <v>34748935</v>
      </c>
      <c r="C52">
        <v>34749078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202</v>
      </c>
      <c r="J52" t="s">
        <v>3</v>
      </c>
      <c r="K52" t="s">
        <v>203</v>
      </c>
      <c r="L52">
        <v>1191</v>
      </c>
      <c r="N52">
        <v>1013</v>
      </c>
      <c r="O52" t="s">
        <v>201</v>
      </c>
      <c r="P52" t="s">
        <v>201</v>
      </c>
      <c r="Q52">
        <v>1</v>
      </c>
      <c r="W52">
        <v>0</v>
      </c>
      <c r="X52">
        <v>-1417349443</v>
      </c>
      <c r="Y52">
        <v>0.47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0.47</v>
      </c>
      <c r="AU52" t="s">
        <v>3</v>
      </c>
      <c r="AV52">
        <v>2</v>
      </c>
      <c r="AW52">
        <v>2</v>
      </c>
      <c r="AX52">
        <v>34749086</v>
      </c>
      <c r="AY52">
        <v>1</v>
      </c>
      <c r="AZ52">
        <v>0</v>
      </c>
      <c r="BA52">
        <v>102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Y52*Source!I34</f>
        <v>2.82</v>
      </c>
      <c r="CY52">
        <f>AD52</f>
        <v>0</v>
      </c>
      <c r="CZ52">
        <f>AH52</f>
        <v>0</v>
      </c>
      <c r="DA52">
        <f>AL52</f>
        <v>1</v>
      </c>
      <c r="DB52">
        <f t="shared" si="0"/>
        <v>0</v>
      </c>
      <c r="DC52">
        <f t="shared" si="1"/>
        <v>0</v>
      </c>
      <c r="GQ52">
        <v>-1</v>
      </c>
      <c r="GR52">
        <v>-1</v>
      </c>
    </row>
    <row r="53" spans="1:200" x14ac:dyDescent="0.2">
      <c r="A53">
        <f>ROW(Source!A34)</f>
        <v>34</v>
      </c>
      <c r="B53">
        <v>34748935</v>
      </c>
      <c r="C53">
        <v>34749078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204</v>
      </c>
      <c r="J53" t="s">
        <v>205</v>
      </c>
      <c r="K53" t="s">
        <v>206</v>
      </c>
      <c r="L53">
        <v>1368</v>
      </c>
      <c r="N53">
        <v>1011</v>
      </c>
      <c r="O53" t="s">
        <v>207</v>
      </c>
      <c r="P53" t="s">
        <v>207</v>
      </c>
      <c r="Q53">
        <v>1</v>
      </c>
      <c r="W53">
        <v>0</v>
      </c>
      <c r="X53">
        <v>-1718674368</v>
      </c>
      <c r="Y53">
        <v>0.33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0.33</v>
      </c>
      <c r="AU53" t="s">
        <v>3</v>
      </c>
      <c r="AV53">
        <v>0</v>
      </c>
      <c r="AW53">
        <v>2</v>
      </c>
      <c r="AX53">
        <v>34749087</v>
      </c>
      <c r="AY53">
        <v>1</v>
      </c>
      <c r="AZ53">
        <v>0</v>
      </c>
      <c r="BA53">
        <v>103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Y53*Source!I34</f>
        <v>1.98</v>
      </c>
      <c r="CY53">
        <f>AB53</f>
        <v>111.99</v>
      </c>
      <c r="CZ53">
        <f>AF53</f>
        <v>111.99</v>
      </c>
      <c r="DA53">
        <f>AJ53</f>
        <v>1</v>
      </c>
      <c r="DB53">
        <f t="shared" si="0"/>
        <v>36.96</v>
      </c>
      <c r="DC53">
        <f t="shared" si="1"/>
        <v>4.46</v>
      </c>
      <c r="GQ53">
        <v>-1</v>
      </c>
      <c r="GR53">
        <v>-1</v>
      </c>
    </row>
    <row r="54" spans="1:200" x14ac:dyDescent="0.2">
      <c r="A54">
        <f>ROW(Source!A34)</f>
        <v>34</v>
      </c>
      <c r="B54">
        <v>34748935</v>
      </c>
      <c r="C54">
        <v>34749078</v>
      </c>
      <c r="D54">
        <v>31527035</v>
      </c>
      <c r="E54">
        <v>1</v>
      </c>
      <c r="F54">
        <v>1</v>
      </c>
      <c r="G54">
        <v>1</v>
      </c>
      <c r="H54">
        <v>2</v>
      </c>
      <c r="I54" t="s">
        <v>211</v>
      </c>
      <c r="J54" t="s">
        <v>212</v>
      </c>
      <c r="K54" t="s">
        <v>213</v>
      </c>
      <c r="L54">
        <v>1368</v>
      </c>
      <c r="N54">
        <v>1011</v>
      </c>
      <c r="O54" t="s">
        <v>207</v>
      </c>
      <c r="P54" t="s">
        <v>207</v>
      </c>
      <c r="Q54">
        <v>1</v>
      </c>
      <c r="W54">
        <v>0</v>
      </c>
      <c r="X54">
        <v>68519795</v>
      </c>
      <c r="Y54">
        <v>0.11</v>
      </c>
      <c r="AA54">
        <v>0</v>
      </c>
      <c r="AB54">
        <v>29.6</v>
      </c>
      <c r="AC54">
        <v>10.06</v>
      </c>
      <c r="AD54">
        <v>0</v>
      </c>
      <c r="AE54">
        <v>0</v>
      </c>
      <c r="AF54">
        <v>29.6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0.11</v>
      </c>
      <c r="AU54" t="s">
        <v>3</v>
      </c>
      <c r="AV54">
        <v>0</v>
      </c>
      <c r="AW54">
        <v>2</v>
      </c>
      <c r="AX54">
        <v>34749088</v>
      </c>
      <c r="AY54">
        <v>1</v>
      </c>
      <c r="AZ54">
        <v>0</v>
      </c>
      <c r="BA54">
        <v>104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Y54*Source!I34</f>
        <v>0.66</v>
      </c>
      <c r="CY54">
        <f>AB54</f>
        <v>29.6</v>
      </c>
      <c r="CZ54">
        <f>AF54</f>
        <v>29.6</v>
      </c>
      <c r="DA54">
        <f>AJ54</f>
        <v>1</v>
      </c>
      <c r="DB54">
        <f t="shared" si="0"/>
        <v>3.26</v>
      </c>
      <c r="DC54">
        <f t="shared" si="1"/>
        <v>1.1100000000000001</v>
      </c>
      <c r="GQ54">
        <v>-1</v>
      </c>
      <c r="GR54">
        <v>-1</v>
      </c>
    </row>
    <row r="55" spans="1:200" x14ac:dyDescent="0.2">
      <c r="A55">
        <f>ROW(Source!A34)</f>
        <v>34</v>
      </c>
      <c r="B55">
        <v>34748935</v>
      </c>
      <c r="C55">
        <v>34749078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208</v>
      </c>
      <c r="J55" t="s">
        <v>209</v>
      </c>
      <c r="K55" t="s">
        <v>210</v>
      </c>
      <c r="L55">
        <v>1368</v>
      </c>
      <c r="N55">
        <v>1011</v>
      </c>
      <c r="O55" t="s">
        <v>207</v>
      </c>
      <c r="P55" t="s">
        <v>207</v>
      </c>
      <c r="Q55">
        <v>1</v>
      </c>
      <c r="W55">
        <v>0</v>
      </c>
      <c r="X55">
        <v>1372534845</v>
      </c>
      <c r="Y55">
        <v>0.03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0.03</v>
      </c>
      <c r="AU55" t="s">
        <v>3</v>
      </c>
      <c r="AV55">
        <v>0</v>
      </c>
      <c r="AW55">
        <v>2</v>
      </c>
      <c r="AX55">
        <v>34749089</v>
      </c>
      <c r="AY55">
        <v>1</v>
      </c>
      <c r="AZ55">
        <v>0</v>
      </c>
      <c r="BA55">
        <v>105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Y55*Source!I34</f>
        <v>0.18</v>
      </c>
      <c r="CY55">
        <f>AB55</f>
        <v>65.709999999999994</v>
      </c>
      <c r="CZ55">
        <f>AF55</f>
        <v>65.709999999999994</v>
      </c>
      <c r="DA55">
        <f>AJ55</f>
        <v>1</v>
      </c>
      <c r="DB55">
        <f t="shared" si="0"/>
        <v>1.97</v>
      </c>
      <c r="DC55">
        <f t="shared" si="1"/>
        <v>0.35</v>
      </c>
      <c r="GQ55">
        <v>-1</v>
      </c>
      <c r="GR55">
        <v>-1</v>
      </c>
    </row>
    <row r="56" spans="1:200" x14ac:dyDescent="0.2">
      <c r="A56">
        <f>ROW(Source!A34)</f>
        <v>34</v>
      </c>
      <c r="B56">
        <v>34748935</v>
      </c>
      <c r="C56">
        <v>34749078</v>
      </c>
      <c r="D56">
        <v>31528446</v>
      </c>
      <c r="E56">
        <v>1</v>
      </c>
      <c r="F56">
        <v>1</v>
      </c>
      <c r="G56">
        <v>1</v>
      </c>
      <c r="H56">
        <v>2</v>
      </c>
      <c r="I56" t="s">
        <v>214</v>
      </c>
      <c r="J56" t="s">
        <v>215</v>
      </c>
      <c r="K56" t="s">
        <v>216</v>
      </c>
      <c r="L56">
        <v>1368</v>
      </c>
      <c r="N56">
        <v>1011</v>
      </c>
      <c r="O56" t="s">
        <v>207</v>
      </c>
      <c r="P56" t="s">
        <v>207</v>
      </c>
      <c r="Q56">
        <v>1</v>
      </c>
      <c r="W56">
        <v>0</v>
      </c>
      <c r="X56">
        <v>-353815937</v>
      </c>
      <c r="Y56">
        <v>0.14000000000000001</v>
      </c>
      <c r="AA56">
        <v>0</v>
      </c>
      <c r="AB56">
        <v>8.1</v>
      </c>
      <c r="AC56">
        <v>0</v>
      </c>
      <c r="AD56">
        <v>0</v>
      </c>
      <c r="AE56">
        <v>0</v>
      </c>
      <c r="AF56">
        <v>8.1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0.14000000000000001</v>
      </c>
      <c r="AU56" t="s">
        <v>3</v>
      </c>
      <c r="AV56">
        <v>0</v>
      </c>
      <c r="AW56">
        <v>2</v>
      </c>
      <c r="AX56">
        <v>34749090</v>
      </c>
      <c r="AY56">
        <v>1</v>
      </c>
      <c r="AZ56">
        <v>0</v>
      </c>
      <c r="BA56">
        <v>106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Y56*Source!I34</f>
        <v>0.84000000000000008</v>
      </c>
      <c r="CY56">
        <f>AB56</f>
        <v>8.1</v>
      </c>
      <c r="CZ56">
        <f>AF56</f>
        <v>8.1</v>
      </c>
      <c r="DA56">
        <f>AJ56</f>
        <v>1</v>
      </c>
      <c r="DB56">
        <f t="shared" si="0"/>
        <v>1.1299999999999999</v>
      </c>
      <c r="DC56">
        <f t="shared" si="1"/>
        <v>0</v>
      </c>
      <c r="GQ56">
        <v>-1</v>
      </c>
      <c r="GR56">
        <v>-1</v>
      </c>
    </row>
    <row r="57" spans="1:200" x14ac:dyDescent="0.2">
      <c r="A57">
        <f>ROW(Source!A35)</f>
        <v>35</v>
      </c>
      <c r="B57">
        <v>34748936</v>
      </c>
      <c r="C57">
        <v>34749078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199</v>
      </c>
      <c r="J57" t="s">
        <v>3</v>
      </c>
      <c r="K57" t="s">
        <v>200</v>
      </c>
      <c r="L57">
        <v>1191</v>
      </c>
      <c r="N57">
        <v>1013</v>
      </c>
      <c r="O57" t="s">
        <v>201</v>
      </c>
      <c r="P57" t="s">
        <v>201</v>
      </c>
      <c r="Q57">
        <v>1</v>
      </c>
      <c r="W57">
        <v>0</v>
      </c>
      <c r="X57">
        <v>1069510174</v>
      </c>
      <c r="Y57">
        <v>2.2999999999999998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2.2999999999999998</v>
      </c>
      <c r="AU57" t="s">
        <v>3</v>
      </c>
      <c r="AV57">
        <v>1</v>
      </c>
      <c r="AW57">
        <v>2</v>
      </c>
      <c r="AX57">
        <v>34749085</v>
      </c>
      <c r="AY57">
        <v>1</v>
      </c>
      <c r="AZ57">
        <v>0</v>
      </c>
      <c r="BA57">
        <v>114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Y57*Source!I35</f>
        <v>13.799999999999999</v>
      </c>
      <c r="CY57">
        <f>AD57</f>
        <v>176.05</v>
      </c>
      <c r="CZ57">
        <f>AH57</f>
        <v>9.6199999999999992</v>
      </c>
      <c r="DA57">
        <f>AL57</f>
        <v>18.3</v>
      </c>
      <c r="DB57">
        <f t="shared" si="0"/>
        <v>22.13</v>
      </c>
      <c r="DC57">
        <f t="shared" si="1"/>
        <v>0</v>
      </c>
      <c r="GQ57">
        <v>-1</v>
      </c>
      <c r="GR57">
        <v>-1</v>
      </c>
    </row>
    <row r="58" spans="1:200" x14ac:dyDescent="0.2">
      <c r="A58">
        <f>ROW(Source!A35)</f>
        <v>35</v>
      </c>
      <c r="B58">
        <v>34748936</v>
      </c>
      <c r="C58">
        <v>34749078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202</v>
      </c>
      <c r="J58" t="s">
        <v>3</v>
      </c>
      <c r="K58" t="s">
        <v>203</v>
      </c>
      <c r="L58">
        <v>1191</v>
      </c>
      <c r="N58">
        <v>1013</v>
      </c>
      <c r="O58" t="s">
        <v>201</v>
      </c>
      <c r="P58" t="s">
        <v>201</v>
      </c>
      <c r="Q58">
        <v>1</v>
      </c>
      <c r="W58">
        <v>0</v>
      </c>
      <c r="X58">
        <v>-1417349443</v>
      </c>
      <c r="Y58">
        <v>0.47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0.47</v>
      </c>
      <c r="AU58" t="s">
        <v>3</v>
      </c>
      <c r="AV58">
        <v>2</v>
      </c>
      <c r="AW58">
        <v>2</v>
      </c>
      <c r="AX58">
        <v>34749086</v>
      </c>
      <c r="AY58">
        <v>1</v>
      </c>
      <c r="AZ58">
        <v>0</v>
      </c>
      <c r="BA58">
        <v>115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Y58*Source!I35</f>
        <v>2.82</v>
      </c>
      <c r="CY58">
        <f>AD58</f>
        <v>0</v>
      </c>
      <c r="CZ58">
        <f>AH58</f>
        <v>0</v>
      </c>
      <c r="DA58">
        <f>AL58</f>
        <v>1</v>
      </c>
      <c r="DB58">
        <f t="shared" si="0"/>
        <v>0</v>
      </c>
      <c r="DC58">
        <f t="shared" si="1"/>
        <v>0</v>
      </c>
      <c r="GQ58">
        <v>-1</v>
      </c>
      <c r="GR58">
        <v>-1</v>
      </c>
    </row>
    <row r="59" spans="1:200" x14ac:dyDescent="0.2">
      <c r="A59">
        <f>ROW(Source!A35)</f>
        <v>35</v>
      </c>
      <c r="B59">
        <v>34748936</v>
      </c>
      <c r="C59">
        <v>34749078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204</v>
      </c>
      <c r="J59" t="s">
        <v>205</v>
      </c>
      <c r="K59" t="s">
        <v>206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W59">
        <v>0</v>
      </c>
      <c r="X59">
        <v>-1718674368</v>
      </c>
      <c r="Y59">
        <v>0.33</v>
      </c>
      <c r="AA59">
        <v>0</v>
      </c>
      <c r="AB59">
        <v>1399.88</v>
      </c>
      <c r="AC59">
        <v>247.05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0.33</v>
      </c>
      <c r="AU59" t="s">
        <v>3</v>
      </c>
      <c r="AV59">
        <v>0</v>
      </c>
      <c r="AW59">
        <v>2</v>
      </c>
      <c r="AX59">
        <v>34749087</v>
      </c>
      <c r="AY59">
        <v>1</v>
      </c>
      <c r="AZ59">
        <v>0</v>
      </c>
      <c r="BA59">
        <v>116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</f>
        <v>1.98</v>
      </c>
      <c r="CY59">
        <f>AB59</f>
        <v>1399.88</v>
      </c>
      <c r="CZ59">
        <f>AF59</f>
        <v>111.99</v>
      </c>
      <c r="DA59">
        <f>AJ59</f>
        <v>12.5</v>
      </c>
      <c r="DB59">
        <f t="shared" si="0"/>
        <v>36.96</v>
      </c>
      <c r="DC59">
        <f t="shared" si="1"/>
        <v>4.46</v>
      </c>
      <c r="GQ59">
        <v>-1</v>
      </c>
      <c r="GR59">
        <v>-1</v>
      </c>
    </row>
    <row r="60" spans="1:200" x14ac:dyDescent="0.2">
      <c r="A60">
        <f>ROW(Source!A35)</f>
        <v>35</v>
      </c>
      <c r="B60">
        <v>34748936</v>
      </c>
      <c r="C60">
        <v>34749078</v>
      </c>
      <c r="D60">
        <v>31527035</v>
      </c>
      <c r="E60">
        <v>1</v>
      </c>
      <c r="F60">
        <v>1</v>
      </c>
      <c r="G60">
        <v>1</v>
      </c>
      <c r="H60">
        <v>2</v>
      </c>
      <c r="I60" t="s">
        <v>211</v>
      </c>
      <c r="J60" t="s">
        <v>212</v>
      </c>
      <c r="K60" t="s">
        <v>213</v>
      </c>
      <c r="L60">
        <v>1368</v>
      </c>
      <c r="N60">
        <v>1011</v>
      </c>
      <c r="O60" t="s">
        <v>207</v>
      </c>
      <c r="P60" t="s">
        <v>207</v>
      </c>
      <c r="Q60">
        <v>1</v>
      </c>
      <c r="W60">
        <v>0</v>
      </c>
      <c r="X60">
        <v>68519795</v>
      </c>
      <c r="Y60">
        <v>0.11</v>
      </c>
      <c r="AA60">
        <v>0</v>
      </c>
      <c r="AB60">
        <v>370</v>
      </c>
      <c r="AC60">
        <v>184.1</v>
      </c>
      <c r="AD60">
        <v>0</v>
      </c>
      <c r="AE60">
        <v>0</v>
      </c>
      <c r="AF60">
        <v>29.6</v>
      </c>
      <c r="AG60">
        <v>10.06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0.11</v>
      </c>
      <c r="AU60" t="s">
        <v>3</v>
      </c>
      <c r="AV60">
        <v>0</v>
      </c>
      <c r="AW60">
        <v>2</v>
      </c>
      <c r="AX60">
        <v>34749088</v>
      </c>
      <c r="AY60">
        <v>1</v>
      </c>
      <c r="AZ60">
        <v>0</v>
      </c>
      <c r="BA60">
        <v>117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Y60*Source!I35</f>
        <v>0.66</v>
      </c>
      <c r="CY60">
        <f>AB60</f>
        <v>370</v>
      </c>
      <c r="CZ60">
        <f>AF60</f>
        <v>29.6</v>
      </c>
      <c r="DA60">
        <f>AJ60</f>
        <v>12.5</v>
      </c>
      <c r="DB60">
        <f t="shared" si="0"/>
        <v>3.26</v>
      </c>
      <c r="DC60">
        <f t="shared" si="1"/>
        <v>1.1100000000000001</v>
      </c>
      <c r="GQ60">
        <v>-1</v>
      </c>
      <c r="GR60">
        <v>-1</v>
      </c>
    </row>
    <row r="61" spans="1:200" x14ac:dyDescent="0.2">
      <c r="A61">
        <f>ROW(Source!A35)</f>
        <v>35</v>
      </c>
      <c r="B61">
        <v>34748936</v>
      </c>
      <c r="C61">
        <v>34749078</v>
      </c>
      <c r="D61">
        <v>31528142</v>
      </c>
      <c r="E61">
        <v>1</v>
      </c>
      <c r="F61">
        <v>1</v>
      </c>
      <c r="G61">
        <v>1</v>
      </c>
      <c r="H61">
        <v>2</v>
      </c>
      <c r="I61" t="s">
        <v>208</v>
      </c>
      <c r="J61" t="s">
        <v>209</v>
      </c>
      <c r="K61" t="s">
        <v>210</v>
      </c>
      <c r="L61">
        <v>1368</v>
      </c>
      <c r="N61">
        <v>1011</v>
      </c>
      <c r="O61" t="s">
        <v>207</v>
      </c>
      <c r="P61" t="s">
        <v>207</v>
      </c>
      <c r="Q61">
        <v>1</v>
      </c>
      <c r="W61">
        <v>0</v>
      </c>
      <c r="X61">
        <v>1372534845</v>
      </c>
      <c r="Y61">
        <v>0.03</v>
      </c>
      <c r="AA61">
        <v>0</v>
      </c>
      <c r="AB61">
        <v>821.38</v>
      </c>
      <c r="AC61">
        <v>212.28</v>
      </c>
      <c r="AD61">
        <v>0</v>
      </c>
      <c r="AE61">
        <v>0</v>
      </c>
      <c r="AF61">
        <v>65.709999999999994</v>
      </c>
      <c r="AG61">
        <v>11.6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0.03</v>
      </c>
      <c r="AU61" t="s">
        <v>3</v>
      </c>
      <c r="AV61">
        <v>0</v>
      </c>
      <c r="AW61">
        <v>2</v>
      </c>
      <c r="AX61">
        <v>34749089</v>
      </c>
      <c r="AY61">
        <v>1</v>
      </c>
      <c r="AZ61">
        <v>0</v>
      </c>
      <c r="BA61">
        <v>118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Y61*Source!I35</f>
        <v>0.18</v>
      </c>
      <c r="CY61">
        <f>AB61</f>
        <v>821.38</v>
      </c>
      <c r="CZ61">
        <f>AF61</f>
        <v>65.709999999999994</v>
      </c>
      <c r="DA61">
        <f>AJ61</f>
        <v>12.5</v>
      </c>
      <c r="DB61">
        <f t="shared" si="0"/>
        <v>1.97</v>
      </c>
      <c r="DC61">
        <f t="shared" si="1"/>
        <v>0.35</v>
      </c>
      <c r="GQ61">
        <v>-1</v>
      </c>
      <c r="GR61">
        <v>-1</v>
      </c>
    </row>
    <row r="62" spans="1:200" x14ac:dyDescent="0.2">
      <c r="A62">
        <f>ROW(Source!A35)</f>
        <v>35</v>
      </c>
      <c r="B62">
        <v>34748936</v>
      </c>
      <c r="C62">
        <v>34749078</v>
      </c>
      <c r="D62">
        <v>31528446</v>
      </c>
      <c r="E62">
        <v>1</v>
      </c>
      <c r="F62">
        <v>1</v>
      </c>
      <c r="G62">
        <v>1</v>
      </c>
      <c r="H62">
        <v>2</v>
      </c>
      <c r="I62" t="s">
        <v>214</v>
      </c>
      <c r="J62" t="s">
        <v>215</v>
      </c>
      <c r="K62" t="s">
        <v>216</v>
      </c>
      <c r="L62">
        <v>1368</v>
      </c>
      <c r="N62">
        <v>1011</v>
      </c>
      <c r="O62" t="s">
        <v>207</v>
      </c>
      <c r="P62" t="s">
        <v>207</v>
      </c>
      <c r="Q62">
        <v>1</v>
      </c>
      <c r="W62">
        <v>0</v>
      </c>
      <c r="X62">
        <v>-353815937</v>
      </c>
      <c r="Y62">
        <v>0.14000000000000001</v>
      </c>
      <c r="AA62">
        <v>0</v>
      </c>
      <c r="AB62">
        <v>101.25</v>
      </c>
      <c r="AC62">
        <v>0</v>
      </c>
      <c r="AD62">
        <v>0</v>
      </c>
      <c r="AE62">
        <v>0</v>
      </c>
      <c r="AF62">
        <v>8.1</v>
      </c>
      <c r="AG62">
        <v>0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0.14000000000000001</v>
      </c>
      <c r="AU62" t="s">
        <v>3</v>
      </c>
      <c r="AV62">
        <v>0</v>
      </c>
      <c r="AW62">
        <v>2</v>
      </c>
      <c r="AX62">
        <v>34749090</v>
      </c>
      <c r="AY62">
        <v>1</v>
      </c>
      <c r="AZ62">
        <v>0</v>
      </c>
      <c r="BA62">
        <v>119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Y62*Source!I35</f>
        <v>0.84000000000000008</v>
      </c>
      <c r="CY62">
        <f>AB62</f>
        <v>101.25</v>
      </c>
      <c r="CZ62">
        <f>AF62</f>
        <v>8.1</v>
      </c>
      <c r="DA62">
        <f>AJ62</f>
        <v>12.5</v>
      </c>
      <c r="DB62">
        <f t="shared" si="0"/>
        <v>1.1299999999999999</v>
      </c>
      <c r="DC62">
        <f t="shared" si="1"/>
        <v>0</v>
      </c>
      <c r="GQ62">
        <v>-1</v>
      </c>
      <c r="GR62">
        <v>-1</v>
      </c>
    </row>
    <row r="63" spans="1:200" x14ac:dyDescent="0.2">
      <c r="A63">
        <f>ROW(Source!A36)</f>
        <v>36</v>
      </c>
      <c r="B63">
        <v>34748935</v>
      </c>
      <c r="C63">
        <v>34749098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199</v>
      </c>
      <c r="J63" t="s">
        <v>3</v>
      </c>
      <c r="K63" t="s">
        <v>200</v>
      </c>
      <c r="L63">
        <v>1191</v>
      </c>
      <c r="N63">
        <v>1013</v>
      </c>
      <c r="O63" t="s">
        <v>201</v>
      </c>
      <c r="P63" t="s">
        <v>201</v>
      </c>
      <c r="Q63">
        <v>1</v>
      </c>
      <c r="W63">
        <v>0</v>
      </c>
      <c r="X63">
        <v>1069510174</v>
      </c>
      <c r="Y63">
        <v>58.6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58.6</v>
      </c>
      <c r="AU63" t="s">
        <v>3</v>
      </c>
      <c r="AV63">
        <v>1</v>
      </c>
      <c r="AW63">
        <v>2</v>
      </c>
      <c r="AX63">
        <v>34749105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Y63*Source!I36</f>
        <v>24.611999999999998</v>
      </c>
      <c r="CY63">
        <f>AD63</f>
        <v>9.6199999999999992</v>
      </c>
      <c r="CZ63">
        <f>AH63</f>
        <v>9.6199999999999992</v>
      </c>
      <c r="DA63">
        <f>AL63</f>
        <v>1</v>
      </c>
      <c r="DB63">
        <f t="shared" si="0"/>
        <v>563.73</v>
      </c>
      <c r="DC63">
        <f t="shared" si="1"/>
        <v>0</v>
      </c>
      <c r="GQ63">
        <v>-1</v>
      </c>
      <c r="GR63">
        <v>-1</v>
      </c>
    </row>
    <row r="64" spans="1:200" x14ac:dyDescent="0.2">
      <c r="A64">
        <f>ROW(Source!A36)</f>
        <v>36</v>
      </c>
      <c r="B64">
        <v>34748935</v>
      </c>
      <c r="C64">
        <v>34749098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202</v>
      </c>
      <c r="J64" t="s">
        <v>3</v>
      </c>
      <c r="K64" t="s">
        <v>203</v>
      </c>
      <c r="L64">
        <v>1191</v>
      </c>
      <c r="N64">
        <v>1013</v>
      </c>
      <c r="O64" t="s">
        <v>201</v>
      </c>
      <c r="P64" t="s">
        <v>201</v>
      </c>
      <c r="Q64">
        <v>1</v>
      </c>
      <c r="W64">
        <v>0</v>
      </c>
      <c r="X64">
        <v>-1417349443</v>
      </c>
      <c r="Y64">
        <v>7.32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7.32</v>
      </c>
      <c r="AU64" t="s">
        <v>3</v>
      </c>
      <c r="AV64">
        <v>2</v>
      </c>
      <c r="AW64">
        <v>2</v>
      </c>
      <c r="AX64">
        <v>34749106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Y64*Source!I36</f>
        <v>3.0743999999999998</v>
      </c>
      <c r="CY64">
        <f>AD64</f>
        <v>0</v>
      </c>
      <c r="CZ64">
        <f>AH64</f>
        <v>0</v>
      </c>
      <c r="DA64">
        <f>AL64</f>
        <v>1</v>
      </c>
      <c r="DB64">
        <f t="shared" si="0"/>
        <v>0</v>
      </c>
      <c r="DC64">
        <f t="shared" si="1"/>
        <v>0</v>
      </c>
      <c r="GQ64">
        <v>-1</v>
      </c>
      <c r="GR64">
        <v>-1</v>
      </c>
    </row>
    <row r="65" spans="1:200" x14ac:dyDescent="0.2">
      <c r="A65">
        <f>ROW(Source!A36)</f>
        <v>36</v>
      </c>
      <c r="B65">
        <v>34748935</v>
      </c>
      <c r="C65">
        <v>34749098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204</v>
      </c>
      <c r="J65" t="s">
        <v>205</v>
      </c>
      <c r="K65" t="s">
        <v>206</v>
      </c>
      <c r="L65">
        <v>1368</v>
      </c>
      <c r="N65">
        <v>1011</v>
      </c>
      <c r="O65" t="s">
        <v>207</v>
      </c>
      <c r="P65" t="s">
        <v>207</v>
      </c>
      <c r="Q65">
        <v>1</v>
      </c>
      <c r="W65">
        <v>0</v>
      </c>
      <c r="X65">
        <v>-1718674368</v>
      </c>
      <c r="Y65">
        <v>0.22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0.22</v>
      </c>
      <c r="AU65" t="s">
        <v>3</v>
      </c>
      <c r="AV65">
        <v>0</v>
      </c>
      <c r="AW65">
        <v>2</v>
      </c>
      <c r="AX65">
        <v>34749107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Y65*Source!I36</f>
        <v>9.2399999999999996E-2</v>
      </c>
      <c r="CY65">
        <f>AB65</f>
        <v>111.99</v>
      </c>
      <c r="CZ65">
        <f>AF65</f>
        <v>111.99</v>
      </c>
      <c r="DA65">
        <f>AJ65</f>
        <v>1</v>
      </c>
      <c r="DB65">
        <f t="shared" si="0"/>
        <v>24.64</v>
      </c>
      <c r="DC65">
        <f t="shared" si="1"/>
        <v>2.97</v>
      </c>
      <c r="GQ65">
        <v>-1</v>
      </c>
      <c r="GR65">
        <v>-1</v>
      </c>
    </row>
    <row r="66" spans="1:200" x14ac:dyDescent="0.2">
      <c r="A66">
        <f>ROW(Source!A36)</f>
        <v>36</v>
      </c>
      <c r="B66">
        <v>34748935</v>
      </c>
      <c r="C66">
        <v>34749098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208</v>
      </c>
      <c r="J66" t="s">
        <v>209</v>
      </c>
      <c r="K66" t="s">
        <v>210</v>
      </c>
      <c r="L66">
        <v>1368</v>
      </c>
      <c r="N66">
        <v>1011</v>
      </c>
      <c r="O66" t="s">
        <v>207</v>
      </c>
      <c r="P66" t="s">
        <v>207</v>
      </c>
      <c r="Q66">
        <v>1</v>
      </c>
      <c r="W66">
        <v>0</v>
      </c>
      <c r="X66">
        <v>1372534845</v>
      </c>
      <c r="Y66">
        <v>0.22</v>
      </c>
      <c r="AA66">
        <v>0</v>
      </c>
      <c r="AB66">
        <v>65.709999999999994</v>
      </c>
      <c r="AC66">
        <v>11.6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0.22</v>
      </c>
      <c r="AU66" t="s">
        <v>3</v>
      </c>
      <c r="AV66">
        <v>0</v>
      </c>
      <c r="AW66">
        <v>2</v>
      </c>
      <c r="AX66">
        <v>34749108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Y66*Source!I36</f>
        <v>9.2399999999999996E-2</v>
      </c>
      <c r="CY66">
        <f>AB66</f>
        <v>65.709999999999994</v>
      </c>
      <c r="CZ66">
        <f>AF66</f>
        <v>65.709999999999994</v>
      </c>
      <c r="DA66">
        <f>AJ66</f>
        <v>1</v>
      </c>
      <c r="DB66">
        <f t="shared" si="0"/>
        <v>14.46</v>
      </c>
      <c r="DC66">
        <f t="shared" si="1"/>
        <v>2.5499999999999998</v>
      </c>
      <c r="GQ66">
        <v>-1</v>
      </c>
      <c r="GR66">
        <v>-1</v>
      </c>
    </row>
    <row r="67" spans="1:200" x14ac:dyDescent="0.2">
      <c r="A67">
        <f>ROW(Source!A36)</f>
        <v>36</v>
      </c>
      <c r="B67">
        <v>34748935</v>
      </c>
      <c r="C67">
        <v>34749098</v>
      </c>
      <c r="D67">
        <v>31528446</v>
      </c>
      <c r="E67">
        <v>1</v>
      </c>
      <c r="F67">
        <v>1</v>
      </c>
      <c r="G67">
        <v>1</v>
      </c>
      <c r="H67">
        <v>2</v>
      </c>
      <c r="I67" t="s">
        <v>214</v>
      </c>
      <c r="J67" t="s">
        <v>215</v>
      </c>
      <c r="K67" t="s">
        <v>216</v>
      </c>
      <c r="L67">
        <v>1368</v>
      </c>
      <c r="N67">
        <v>1011</v>
      </c>
      <c r="O67" t="s">
        <v>207</v>
      </c>
      <c r="P67" t="s">
        <v>207</v>
      </c>
      <c r="Q67">
        <v>1</v>
      </c>
      <c r="W67">
        <v>0</v>
      </c>
      <c r="X67">
        <v>-353815937</v>
      </c>
      <c r="Y67">
        <v>7.25</v>
      </c>
      <c r="AA67">
        <v>0</v>
      </c>
      <c r="AB67">
        <v>8.1</v>
      </c>
      <c r="AC67">
        <v>0</v>
      </c>
      <c r="AD67">
        <v>0</v>
      </c>
      <c r="AE67">
        <v>0</v>
      </c>
      <c r="AF67">
        <v>8.1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7.25</v>
      </c>
      <c r="AU67" t="s">
        <v>3</v>
      </c>
      <c r="AV67">
        <v>0</v>
      </c>
      <c r="AW67">
        <v>2</v>
      </c>
      <c r="AX67">
        <v>34749109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Y67*Source!I36</f>
        <v>3.0449999999999999</v>
      </c>
      <c r="CY67">
        <f>AB67</f>
        <v>8.1</v>
      </c>
      <c r="CZ67">
        <f>AF67</f>
        <v>8.1</v>
      </c>
      <c r="DA67">
        <f>AJ67</f>
        <v>1</v>
      </c>
      <c r="DB67">
        <f t="shared" si="0"/>
        <v>58.73</v>
      </c>
      <c r="DC67">
        <f t="shared" si="1"/>
        <v>0</v>
      </c>
      <c r="GQ67">
        <v>-1</v>
      </c>
      <c r="GR67">
        <v>-1</v>
      </c>
    </row>
    <row r="68" spans="1:200" x14ac:dyDescent="0.2">
      <c r="A68">
        <f>ROW(Source!A36)</f>
        <v>36</v>
      </c>
      <c r="B68">
        <v>34748935</v>
      </c>
      <c r="C68">
        <v>34749098</v>
      </c>
      <c r="D68">
        <v>31529331</v>
      </c>
      <c r="E68">
        <v>1</v>
      </c>
      <c r="F68">
        <v>1</v>
      </c>
      <c r="G68">
        <v>1</v>
      </c>
      <c r="H68">
        <v>2</v>
      </c>
      <c r="I68" t="s">
        <v>217</v>
      </c>
      <c r="J68" t="s">
        <v>218</v>
      </c>
      <c r="K68" t="s">
        <v>219</v>
      </c>
      <c r="L68">
        <v>1368</v>
      </c>
      <c r="N68">
        <v>1011</v>
      </c>
      <c r="O68" t="s">
        <v>207</v>
      </c>
      <c r="P68" t="s">
        <v>207</v>
      </c>
      <c r="Q68">
        <v>1</v>
      </c>
      <c r="W68">
        <v>0</v>
      </c>
      <c r="X68">
        <v>-734522426</v>
      </c>
      <c r="Y68">
        <v>6.88</v>
      </c>
      <c r="AA68">
        <v>0</v>
      </c>
      <c r="AB68">
        <v>15.24</v>
      </c>
      <c r="AC68">
        <v>10.06</v>
      </c>
      <c r="AD68">
        <v>0</v>
      </c>
      <c r="AE68">
        <v>0</v>
      </c>
      <c r="AF68">
        <v>15.24</v>
      </c>
      <c r="AG68">
        <v>10.06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6.88</v>
      </c>
      <c r="AU68" t="s">
        <v>3</v>
      </c>
      <c r="AV68">
        <v>0</v>
      </c>
      <c r="AW68">
        <v>2</v>
      </c>
      <c r="AX68">
        <v>34749110</v>
      </c>
      <c r="AY68">
        <v>1</v>
      </c>
      <c r="AZ68">
        <v>0</v>
      </c>
      <c r="BA68">
        <v>132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Y68*Source!I36</f>
        <v>2.8895999999999997</v>
      </c>
      <c r="CY68">
        <f>AB68</f>
        <v>15.24</v>
      </c>
      <c r="CZ68">
        <f>AF68</f>
        <v>15.24</v>
      </c>
      <c r="DA68">
        <f>AJ68</f>
        <v>1</v>
      </c>
      <c r="DB68">
        <f t="shared" si="0"/>
        <v>104.85</v>
      </c>
      <c r="DC68">
        <f t="shared" si="1"/>
        <v>69.209999999999994</v>
      </c>
      <c r="GQ68">
        <v>-1</v>
      </c>
      <c r="GR68">
        <v>-1</v>
      </c>
    </row>
    <row r="69" spans="1:200" x14ac:dyDescent="0.2">
      <c r="A69">
        <f>ROW(Source!A37)</f>
        <v>37</v>
      </c>
      <c r="B69">
        <v>34748936</v>
      </c>
      <c r="C69">
        <v>34749098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199</v>
      </c>
      <c r="J69" t="s">
        <v>3</v>
      </c>
      <c r="K69" t="s">
        <v>200</v>
      </c>
      <c r="L69">
        <v>1191</v>
      </c>
      <c r="N69">
        <v>1013</v>
      </c>
      <c r="O69" t="s">
        <v>201</v>
      </c>
      <c r="P69" t="s">
        <v>201</v>
      </c>
      <c r="Q69">
        <v>1</v>
      </c>
      <c r="W69">
        <v>0</v>
      </c>
      <c r="X69">
        <v>1069510174</v>
      </c>
      <c r="Y69">
        <v>58.6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58.6</v>
      </c>
      <c r="AU69" t="s">
        <v>3</v>
      </c>
      <c r="AV69">
        <v>1</v>
      </c>
      <c r="AW69">
        <v>2</v>
      </c>
      <c r="AX69">
        <v>34749105</v>
      </c>
      <c r="AY69">
        <v>1</v>
      </c>
      <c r="AZ69">
        <v>0</v>
      </c>
      <c r="BA69">
        <v>139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Y69*Source!I37</f>
        <v>24.611999999999998</v>
      </c>
      <c r="CY69">
        <f>AD69</f>
        <v>176.05</v>
      </c>
      <c r="CZ69">
        <f>AH69</f>
        <v>9.6199999999999992</v>
      </c>
      <c r="DA69">
        <f>AL69</f>
        <v>18.3</v>
      </c>
      <c r="DB69">
        <f t="shared" si="0"/>
        <v>563.73</v>
      </c>
      <c r="DC69">
        <f t="shared" si="1"/>
        <v>0</v>
      </c>
      <c r="GQ69">
        <v>-1</v>
      </c>
      <c r="GR69">
        <v>-1</v>
      </c>
    </row>
    <row r="70" spans="1:200" x14ac:dyDescent="0.2">
      <c r="A70">
        <f>ROW(Source!A37)</f>
        <v>37</v>
      </c>
      <c r="B70">
        <v>34748936</v>
      </c>
      <c r="C70">
        <v>34749098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202</v>
      </c>
      <c r="J70" t="s">
        <v>3</v>
      </c>
      <c r="K70" t="s">
        <v>203</v>
      </c>
      <c r="L70">
        <v>1191</v>
      </c>
      <c r="N70">
        <v>1013</v>
      </c>
      <c r="O70" t="s">
        <v>201</v>
      </c>
      <c r="P70" t="s">
        <v>201</v>
      </c>
      <c r="Q70">
        <v>1</v>
      </c>
      <c r="W70">
        <v>0</v>
      </c>
      <c r="X70">
        <v>-1417349443</v>
      </c>
      <c r="Y70">
        <v>7.32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7.32</v>
      </c>
      <c r="AU70" t="s">
        <v>3</v>
      </c>
      <c r="AV70">
        <v>2</v>
      </c>
      <c r="AW70">
        <v>2</v>
      </c>
      <c r="AX70">
        <v>34749106</v>
      </c>
      <c r="AY70">
        <v>1</v>
      </c>
      <c r="AZ70">
        <v>0</v>
      </c>
      <c r="BA70">
        <v>140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Y70*Source!I37</f>
        <v>3.0743999999999998</v>
      </c>
      <c r="CY70">
        <f>AD70</f>
        <v>0</v>
      </c>
      <c r="CZ70">
        <f>AH70</f>
        <v>0</v>
      </c>
      <c r="DA70">
        <f>AL70</f>
        <v>1</v>
      </c>
      <c r="DB70">
        <f t="shared" si="0"/>
        <v>0</v>
      </c>
      <c r="DC70">
        <f t="shared" si="1"/>
        <v>0</v>
      </c>
      <c r="GQ70">
        <v>-1</v>
      </c>
      <c r="GR70">
        <v>-1</v>
      </c>
    </row>
    <row r="71" spans="1:200" x14ac:dyDescent="0.2">
      <c r="A71">
        <f>ROW(Source!A37)</f>
        <v>37</v>
      </c>
      <c r="B71">
        <v>34748936</v>
      </c>
      <c r="C71">
        <v>34749098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204</v>
      </c>
      <c r="J71" t="s">
        <v>205</v>
      </c>
      <c r="K71" t="s">
        <v>206</v>
      </c>
      <c r="L71">
        <v>1368</v>
      </c>
      <c r="N71">
        <v>1011</v>
      </c>
      <c r="O71" t="s">
        <v>207</v>
      </c>
      <c r="P71" t="s">
        <v>207</v>
      </c>
      <c r="Q71">
        <v>1</v>
      </c>
      <c r="W71">
        <v>0</v>
      </c>
      <c r="X71">
        <v>-1718674368</v>
      </c>
      <c r="Y71">
        <v>0.22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0.22</v>
      </c>
      <c r="AU71" t="s">
        <v>3</v>
      </c>
      <c r="AV71">
        <v>0</v>
      </c>
      <c r="AW71">
        <v>2</v>
      </c>
      <c r="AX71">
        <v>34749107</v>
      </c>
      <c r="AY71">
        <v>1</v>
      </c>
      <c r="AZ71">
        <v>0</v>
      </c>
      <c r="BA71">
        <v>141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Y71*Source!I37</f>
        <v>9.2399999999999996E-2</v>
      </c>
      <c r="CY71">
        <f>AB71</f>
        <v>1399.88</v>
      </c>
      <c r="CZ71">
        <f>AF71</f>
        <v>111.99</v>
      </c>
      <c r="DA71">
        <f>AJ71</f>
        <v>12.5</v>
      </c>
      <c r="DB71">
        <f t="shared" si="0"/>
        <v>24.64</v>
      </c>
      <c r="DC71">
        <f t="shared" si="1"/>
        <v>2.97</v>
      </c>
      <c r="GQ71">
        <v>-1</v>
      </c>
      <c r="GR71">
        <v>-1</v>
      </c>
    </row>
    <row r="72" spans="1:200" x14ac:dyDescent="0.2">
      <c r="A72">
        <f>ROW(Source!A37)</f>
        <v>37</v>
      </c>
      <c r="B72">
        <v>34748936</v>
      </c>
      <c r="C72">
        <v>34749098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208</v>
      </c>
      <c r="J72" t="s">
        <v>209</v>
      </c>
      <c r="K72" t="s">
        <v>210</v>
      </c>
      <c r="L72">
        <v>1368</v>
      </c>
      <c r="N72">
        <v>1011</v>
      </c>
      <c r="O72" t="s">
        <v>207</v>
      </c>
      <c r="P72" t="s">
        <v>207</v>
      </c>
      <c r="Q72">
        <v>1</v>
      </c>
      <c r="W72">
        <v>0</v>
      </c>
      <c r="X72">
        <v>1372534845</v>
      </c>
      <c r="Y72">
        <v>0.22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0.22</v>
      </c>
      <c r="AU72" t="s">
        <v>3</v>
      </c>
      <c r="AV72">
        <v>0</v>
      </c>
      <c r="AW72">
        <v>2</v>
      </c>
      <c r="AX72">
        <v>34749108</v>
      </c>
      <c r="AY72">
        <v>1</v>
      </c>
      <c r="AZ72">
        <v>0</v>
      </c>
      <c r="BA72">
        <v>142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Y72*Source!I37</f>
        <v>9.2399999999999996E-2</v>
      </c>
      <c r="CY72">
        <f>AB72</f>
        <v>821.38</v>
      </c>
      <c r="CZ72">
        <f>AF72</f>
        <v>65.709999999999994</v>
      </c>
      <c r="DA72">
        <f>AJ72</f>
        <v>12.5</v>
      </c>
      <c r="DB72">
        <f t="shared" si="0"/>
        <v>14.46</v>
      </c>
      <c r="DC72">
        <f t="shared" si="1"/>
        <v>2.5499999999999998</v>
      </c>
      <c r="GQ72">
        <v>-1</v>
      </c>
      <c r="GR72">
        <v>-1</v>
      </c>
    </row>
    <row r="73" spans="1:200" x14ac:dyDescent="0.2">
      <c r="A73">
        <f>ROW(Source!A37)</f>
        <v>37</v>
      </c>
      <c r="B73">
        <v>34748936</v>
      </c>
      <c r="C73">
        <v>34749098</v>
      </c>
      <c r="D73">
        <v>31528446</v>
      </c>
      <c r="E73">
        <v>1</v>
      </c>
      <c r="F73">
        <v>1</v>
      </c>
      <c r="G73">
        <v>1</v>
      </c>
      <c r="H73">
        <v>2</v>
      </c>
      <c r="I73" t="s">
        <v>214</v>
      </c>
      <c r="J73" t="s">
        <v>215</v>
      </c>
      <c r="K73" t="s">
        <v>216</v>
      </c>
      <c r="L73">
        <v>1368</v>
      </c>
      <c r="N73">
        <v>1011</v>
      </c>
      <c r="O73" t="s">
        <v>207</v>
      </c>
      <c r="P73" t="s">
        <v>207</v>
      </c>
      <c r="Q73">
        <v>1</v>
      </c>
      <c r="W73">
        <v>0</v>
      </c>
      <c r="X73">
        <v>-353815937</v>
      </c>
      <c r="Y73">
        <v>7.25</v>
      </c>
      <c r="AA73">
        <v>0</v>
      </c>
      <c r="AB73">
        <v>101.25</v>
      </c>
      <c r="AC73">
        <v>0</v>
      </c>
      <c r="AD73">
        <v>0</v>
      </c>
      <c r="AE73">
        <v>0</v>
      </c>
      <c r="AF73">
        <v>8.1</v>
      </c>
      <c r="AG73">
        <v>0</v>
      </c>
      <c r="AH73">
        <v>0</v>
      </c>
      <c r="AI73">
        <v>1</v>
      </c>
      <c r="AJ73">
        <v>12.5</v>
      </c>
      <c r="AK73">
        <v>18.3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7.25</v>
      </c>
      <c r="AU73" t="s">
        <v>3</v>
      </c>
      <c r="AV73">
        <v>0</v>
      </c>
      <c r="AW73">
        <v>2</v>
      </c>
      <c r="AX73">
        <v>34749109</v>
      </c>
      <c r="AY73">
        <v>1</v>
      </c>
      <c r="AZ73">
        <v>0</v>
      </c>
      <c r="BA73">
        <v>143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Y73*Source!I37</f>
        <v>3.0449999999999999</v>
      </c>
      <c r="CY73">
        <f>AB73</f>
        <v>101.25</v>
      </c>
      <c r="CZ73">
        <f>AF73</f>
        <v>8.1</v>
      </c>
      <c r="DA73">
        <f>AJ73</f>
        <v>12.5</v>
      </c>
      <c r="DB73">
        <f t="shared" si="0"/>
        <v>58.73</v>
      </c>
      <c r="DC73">
        <f t="shared" si="1"/>
        <v>0</v>
      </c>
      <c r="GQ73">
        <v>-1</v>
      </c>
      <c r="GR73">
        <v>-1</v>
      </c>
    </row>
    <row r="74" spans="1:200" x14ac:dyDescent="0.2">
      <c r="A74">
        <f>ROW(Source!A37)</f>
        <v>37</v>
      </c>
      <c r="B74">
        <v>34748936</v>
      </c>
      <c r="C74">
        <v>34749098</v>
      </c>
      <c r="D74">
        <v>31529331</v>
      </c>
      <c r="E74">
        <v>1</v>
      </c>
      <c r="F74">
        <v>1</v>
      </c>
      <c r="G74">
        <v>1</v>
      </c>
      <c r="H74">
        <v>2</v>
      </c>
      <c r="I74" t="s">
        <v>217</v>
      </c>
      <c r="J74" t="s">
        <v>218</v>
      </c>
      <c r="K74" t="s">
        <v>219</v>
      </c>
      <c r="L74">
        <v>1368</v>
      </c>
      <c r="N74">
        <v>1011</v>
      </c>
      <c r="O74" t="s">
        <v>207</v>
      </c>
      <c r="P74" t="s">
        <v>207</v>
      </c>
      <c r="Q74">
        <v>1</v>
      </c>
      <c r="W74">
        <v>0</v>
      </c>
      <c r="X74">
        <v>-734522426</v>
      </c>
      <c r="Y74">
        <v>6.88</v>
      </c>
      <c r="AA74">
        <v>0</v>
      </c>
      <c r="AB74">
        <v>190.5</v>
      </c>
      <c r="AC74">
        <v>184.1</v>
      </c>
      <c r="AD74">
        <v>0</v>
      </c>
      <c r="AE74">
        <v>0</v>
      </c>
      <c r="AF74">
        <v>15.24</v>
      </c>
      <c r="AG74">
        <v>10.06</v>
      </c>
      <c r="AH74">
        <v>0</v>
      </c>
      <c r="AI74">
        <v>1</v>
      </c>
      <c r="AJ74">
        <v>12.5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6.88</v>
      </c>
      <c r="AU74" t="s">
        <v>3</v>
      </c>
      <c r="AV74">
        <v>0</v>
      </c>
      <c r="AW74">
        <v>2</v>
      </c>
      <c r="AX74">
        <v>34749110</v>
      </c>
      <c r="AY74">
        <v>1</v>
      </c>
      <c r="AZ74">
        <v>0</v>
      </c>
      <c r="BA74">
        <v>144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Y74*Source!I37</f>
        <v>2.8895999999999997</v>
      </c>
      <c r="CY74">
        <f>AB74</f>
        <v>190.5</v>
      </c>
      <c r="CZ74">
        <f>AF74</f>
        <v>15.24</v>
      </c>
      <c r="DA74">
        <f>AJ74</f>
        <v>12.5</v>
      </c>
      <c r="DB74">
        <f t="shared" si="0"/>
        <v>104.85</v>
      </c>
      <c r="DC74">
        <f t="shared" si="1"/>
        <v>69.209999999999994</v>
      </c>
      <c r="GQ74">
        <v>-1</v>
      </c>
      <c r="GR74">
        <v>-1</v>
      </c>
    </row>
    <row r="75" spans="1:200" x14ac:dyDescent="0.2">
      <c r="A75">
        <f>ROW(Source!A38)</f>
        <v>38</v>
      </c>
      <c r="B75">
        <v>34748935</v>
      </c>
      <c r="C75">
        <v>34749117</v>
      </c>
      <c r="D75">
        <v>31709494</v>
      </c>
      <c r="E75">
        <v>1</v>
      </c>
      <c r="F75">
        <v>1</v>
      </c>
      <c r="G75">
        <v>1</v>
      </c>
      <c r="H75">
        <v>1</v>
      </c>
      <c r="I75" t="s">
        <v>220</v>
      </c>
      <c r="J75" t="s">
        <v>3</v>
      </c>
      <c r="K75" t="s">
        <v>221</v>
      </c>
      <c r="L75">
        <v>1191</v>
      </c>
      <c r="N75">
        <v>1013</v>
      </c>
      <c r="O75" t="s">
        <v>201</v>
      </c>
      <c r="P75" t="s">
        <v>201</v>
      </c>
      <c r="Q75">
        <v>1</v>
      </c>
      <c r="W75">
        <v>0</v>
      </c>
      <c r="X75">
        <v>-1081351934</v>
      </c>
      <c r="Y75">
        <v>19</v>
      </c>
      <c r="AA75">
        <v>0</v>
      </c>
      <c r="AB75">
        <v>0</v>
      </c>
      <c r="AC75">
        <v>0</v>
      </c>
      <c r="AD75">
        <v>9.4</v>
      </c>
      <c r="AE75">
        <v>0</v>
      </c>
      <c r="AF75">
        <v>0</v>
      </c>
      <c r="AG75">
        <v>0</v>
      </c>
      <c r="AH75">
        <v>9.4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19</v>
      </c>
      <c r="AU75" t="s">
        <v>3</v>
      </c>
      <c r="AV75">
        <v>1</v>
      </c>
      <c r="AW75">
        <v>2</v>
      </c>
      <c r="AX75">
        <v>34749123</v>
      </c>
      <c r="AY75">
        <v>1</v>
      </c>
      <c r="AZ75">
        <v>0</v>
      </c>
      <c r="BA75">
        <v>151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Y75*Source!I38</f>
        <v>4.5763400000000001</v>
      </c>
      <c r="CY75">
        <f>AD75</f>
        <v>9.4</v>
      </c>
      <c r="CZ75">
        <f>AH75</f>
        <v>9.4</v>
      </c>
      <c r="DA75">
        <f>AL75</f>
        <v>1</v>
      </c>
      <c r="DB75">
        <f t="shared" ref="DB75:DB100" si="2">ROUND(ROUND(AT75*CZ75,2),2)</f>
        <v>178.6</v>
      </c>
      <c r="DC75">
        <f t="shared" ref="DC75:DC100" si="3">ROUND(ROUND(AT75*AG75,2),2)</f>
        <v>0</v>
      </c>
      <c r="GQ75">
        <v>-1</v>
      </c>
      <c r="GR75">
        <v>-1</v>
      </c>
    </row>
    <row r="76" spans="1:200" x14ac:dyDescent="0.2">
      <c r="A76">
        <f>ROW(Source!A38)</f>
        <v>38</v>
      </c>
      <c r="B76">
        <v>34748935</v>
      </c>
      <c r="C76">
        <v>34749117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202</v>
      </c>
      <c r="J76" t="s">
        <v>3</v>
      </c>
      <c r="K76" t="s">
        <v>203</v>
      </c>
      <c r="L76">
        <v>1191</v>
      </c>
      <c r="N76">
        <v>1013</v>
      </c>
      <c r="O76" t="s">
        <v>201</v>
      </c>
      <c r="P76" t="s">
        <v>201</v>
      </c>
      <c r="Q76">
        <v>1</v>
      </c>
      <c r="W76">
        <v>0</v>
      </c>
      <c r="X76">
        <v>-1417349443</v>
      </c>
      <c r="Y76">
        <v>0.38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0.38</v>
      </c>
      <c r="AU76" t="s">
        <v>3</v>
      </c>
      <c r="AV76">
        <v>2</v>
      </c>
      <c r="AW76">
        <v>2</v>
      </c>
      <c r="AX76">
        <v>34749124</v>
      </c>
      <c r="AY76">
        <v>1</v>
      </c>
      <c r="AZ76">
        <v>0</v>
      </c>
      <c r="BA76">
        <v>152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Y76*Source!I38</f>
        <v>9.1526799999999991E-2</v>
      </c>
      <c r="CY76">
        <f>AD76</f>
        <v>0</v>
      </c>
      <c r="CZ76">
        <f>AH76</f>
        <v>0</v>
      </c>
      <c r="DA76">
        <f>AL76</f>
        <v>1</v>
      </c>
      <c r="DB76">
        <f t="shared" si="2"/>
        <v>0</v>
      </c>
      <c r="DC76">
        <f t="shared" si="3"/>
        <v>0</v>
      </c>
      <c r="GQ76">
        <v>-1</v>
      </c>
      <c r="GR76">
        <v>-1</v>
      </c>
    </row>
    <row r="77" spans="1:200" x14ac:dyDescent="0.2">
      <c r="A77">
        <f>ROW(Source!A38)</f>
        <v>38</v>
      </c>
      <c r="B77">
        <v>34748935</v>
      </c>
      <c r="C77">
        <v>34749117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204</v>
      </c>
      <c r="J77" t="s">
        <v>205</v>
      </c>
      <c r="K77" t="s">
        <v>206</v>
      </c>
      <c r="L77">
        <v>1368</v>
      </c>
      <c r="N77">
        <v>1011</v>
      </c>
      <c r="O77" t="s">
        <v>207</v>
      </c>
      <c r="P77" t="s">
        <v>207</v>
      </c>
      <c r="Q77">
        <v>1</v>
      </c>
      <c r="W77">
        <v>0</v>
      </c>
      <c r="X77">
        <v>-1718674368</v>
      </c>
      <c r="Y77">
        <v>0.19</v>
      </c>
      <c r="AA77">
        <v>0</v>
      </c>
      <c r="AB77">
        <v>111.99</v>
      </c>
      <c r="AC77">
        <v>13.5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0.19</v>
      </c>
      <c r="AU77" t="s">
        <v>3</v>
      </c>
      <c r="AV77">
        <v>0</v>
      </c>
      <c r="AW77">
        <v>2</v>
      </c>
      <c r="AX77">
        <v>34749125</v>
      </c>
      <c r="AY77">
        <v>1</v>
      </c>
      <c r="AZ77">
        <v>0</v>
      </c>
      <c r="BA77">
        <v>153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Y77*Source!I38</f>
        <v>4.5763399999999996E-2</v>
      </c>
      <c r="CY77">
        <f>AB77</f>
        <v>111.99</v>
      </c>
      <c r="CZ77">
        <f>AF77</f>
        <v>111.99</v>
      </c>
      <c r="DA77">
        <f>AJ77</f>
        <v>1</v>
      </c>
      <c r="DB77">
        <f t="shared" si="2"/>
        <v>21.28</v>
      </c>
      <c r="DC77">
        <f t="shared" si="3"/>
        <v>2.57</v>
      </c>
      <c r="GQ77">
        <v>-1</v>
      </c>
      <c r="GR77">
        <v>-1</v>
      </c>
    </row>
    <row r="78" spans="1:200" x14ac:dyDescent="0.2">
      <c r="A78">
        <f>ROW(Source!A38)</f>
        <v>38</v>
      </c>
      <c r="B78">
        <v>34748935</v>
      </c>
      <c r="C78">
        <v>34749117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208</v>
      </c>
      <c r="J78" t="s">
        <v>209</v>
      </c>
      <c r="K78" t="s">
        <v>210</v>
      </c>
      <c r="L78">
        <v>1368</v>
      </c>
      <c r="N78">
        <v>1011</v>
      </c>
      <c r="O78" t="s">
        <v>207</v>
      </c>
      <c r="P78" t="s">
        <v>207</v>
      </c>
      <c r="Q78">
        <v>1</v>
      </c>
      <c r="W78">
        <v>0</v>
      </c>
      <c r="X78">
        <v>1372534845</v>
      </c>
      <c r="Y78">
        <v>0.19</v>
      </c>
      <c r="AA78">
        <v>0</v>
      </c>
      <c r="AB78">
        <v>65.709999999999994</v>
      </c>
      <c r="AC78">
        <v>11.6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0.19</v>
      </c>
      <c r="AU78" t="s">
        <v>3</v>
      </c>
      <c r="AV78">
        <v>0</v>
      </c>
      <c r="AW78">
        <v>2</v>
      </c>
      <c r="AX78">
        <v>34749126</v>
      </c>
      <c r="AY78">
        <v>1</v>
      </c>
      <c r="AZ78">
        <v>0</v>
      </c>
      <c r="BA78">
        <v>154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Y78*Source!I38</f>
        <v>4.5763399999999996E-2</v>
      </c>
      <c r="CY78">
        <f>AB78</f>
        <v>65.709999999999994</v>
      </c>
      <c r="CZ78">
        <f>AF78</f>
        <v>65.709999999999994</v>
      </c>
      <c r="DA78">
        <f>AJ78</f>
        <v>1</v>
      </c>
      <c r="DB78">
        <f t="shared" si="2"/>
        <v>12.48</v>
      </c>
      <c r="DC78">
        <f t="shared" si="3"/>
        <v>2.2000000000000002</v>
      </c>
      <c r="GQ78">
        <v>-1</v>
      </c>
      <c r="GR78">
        <v>-1</v>
      </c>
    </row>
    <row r="79" spans="1:200" x14ac:dyDescent="0.2">
      <c r="A79">
        <f>ROW(Source!A38)</f>
        <v>38</v>
      </c>
      <c r="B79">
        <v>34748935</v>
      </c>
      <c r="C79">
        <v>34749117</v>
      </c>
      <c r="D79">
        <v>31528446</v>
      </c>
      <c r="E79">
        <v>1</v>
      </c>
      <c r="F79">
        <v>1</v>
      </c>
      <c r="G79">
        <v>1</v>
      </c>
      <c r="H79">
        <v>2</v>
      </c>
      <c r="I79" t="s">
        <v>214</v>
      </c>
      <c r="J79" t="s">
        <v>215</v>
      </c>
      <c r="K79" t="s">
        <v>216</v>
      </c>
      <c r="L79">
        <v>1368</v>
      </c>
      <c r="N79">
        <v>1011</v>
      </c>
      <c r="O79" t="s">
        <v>207</v>
      </c>
      <c r="P79" t="s">
        <v>207</v>
      </c>
      <c r="Q79">
        <v>1</v>
      </c>
      <c r="W79">
        <v>0</v>
      </c>
      <c r="X79">
        <v>-353815937</v>
      </c>
      <c r="Y79">
        <v>3.36</v>
      </c>
      <c r="AA79">
        <v>0</v>
      </c>
      <c r="AB79">
        <v>8.1</v>
      </c>
      <c r="AC79">
        <v>0</v>
      </c>
      <c r="AD79">
        <v>0</v>
      </c>
      <c r="AE79">
        <v>0</v>
      </c>
      <c r="AF79">
        <v>8.1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3.36</v>
      </c>
      <c r="AU79" t="s">
        <v>3</v>
      </c>
      <c r="AV79">
        <v>0</v>
      </c>
      <c r="AW79">
        <v>2</v>
      </c>
      <c r="AX79">
        <v>34749127</v>
      </c>
      <c r="AY79">
        <v>1</v>
      </c>
      <c r="AZ79">
        <v>0</v>
      </c>
      <c r="BA79">
        <v>155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Y79*Source!I38</f>
        <v>0.80928959999999994</v>
      </c>
      <c r="CY79">
        <f>AB79</f>
        <v>8.1</v>
      </c>
      <c r="CZ79">
        <f>AF79</f>
        <v>8.1</v>
      </c>
      <c r="DA79">
        <f>AJ79</f>
        <v>1</v>
      </c>
      <c r="DB79">
        <f t="shared" si="2"/>
        <v>27.22</v>
      </c>
      <c r="DC79">
        <f t="shared" si="3"/>
        <v>0</v>
      </c>
      <c r="GQ79">
        <v>-1</v>
      </c>
      <c r="GR79">
        <v>-1</v>
      </c>
    </row>
    <row r="80" spans="1:200" x14ac:dyDescent="0.2">
      <c r="A80">
        <f>ROW(Source!A39)</f>
        <v>39</v>
      </c>
      <c r="B80">
        <v>34748936</v>
      </c>
      <c r="C80">
        <v>34749117</v>
      </c>
      <c r="D80">
        <v>31709494</v>
      </c>
      <c r="E80">
        <v>1</v>
      </c>
      <c r="F80">
        <v>1</v>
      </c>
      <c r="G80">
        <v>1</v>
      </c>
      <c r="H80">
        <v>1</v>
      </c>
      <c r="I80" t="s">
        <v>220</v>
      </c>
      <c r="J80" t="s">
        <v>3</v>
      </c>
      <c r="K80" t="s">
        <v>221</v>
      </c>
      <c r="L80">
        <v>1191</v>
      </c>
      <c r="N80">
        <v>1013</v>
      </c>
      <c r="O80" t="s">
        <v>201</v>
      </c>
      <c r="P80" t="s">
        <v>201</v>
      </c>
      <c r="Q80">
        <v>1</v>
      </c>
      <c r="W80">
        <v>0</v>
      </c>
      <c r="X80">
        <v>-1081351934</v>
      </c>
      <c r="Y80">
        <v>19</v>
      </c>
      <c r="AA80">
        <v>0</v>
      </c>
      <c r="AB80">
        <v>0</v>
      </c>
      <c r="AC80">
        <v>0</v>
      </c>
      <c r="AD80">
        <v>172.02</v>
      </c>
      <c r="AE80">
        <v>0</v>
      </c>
      <c r="AF80">
        <v>0</v>
      </c>
      <c r="AG80">
        <v>0</v>
      </c>
      <c r="AH80">
        <v>9.4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19</v>
      </c>
      <c r="AU80" t="s">
        <v>3</v>
      </c>
      <c r="AV80">
        <v>1</v>
      </c>
      <c r="AW80">
        <v>2</v>
      </c>
      <c r="AX80">
        <v>34749123</v>
      </c>
      <c r="AY80">
        <v>1</v>
      </c>
      <c r="AZ80">
        <v>0</v>
      </c>
      <c r="BA80">
        <v>160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4.5763400000000001</v>
      </c>
      <c r="CY80">
        <f>AD80</f>
        <v>172.02</v>
      </c>
      <c r="CZ80">
        <f>AH80</f>
        <v>9.4</v>
      </c>
      <c r="DA80">
        <f>AL80</f>
        <v>18.3</v>
      </c>
      <c r="DB80">
        <f t="shared" si="2"/>
        <v>178.6</v>
      </c>
      <c r="DC80">
        <f t="shared" si="3"/>
        <v>0</v>
      </c>
      <c r="GQ80">
        <v>-1</v>
      </c>
      <c r="GR80">
        <v>-1</v>
      </c>
    </row>
    <row r="81" spans="1:200" x14ac:dyDescent="0.2">
      <c r="A81">
        <f>ROW(Source!A39)</f>
        <v>39</v>
      </c>
      <c r="B81">
        <v>34748936</v>
      </c>
      <c r="C81">
        <v>34749117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202</v>
      </c>
      <c r="J81" t="s">
        <v>3</v>
      </c>
      <c r="K81" t="s">
        <v>203</v>
      </c>
      <c r="L81">
        <v>1191</v>
      </c>
      <c r="N81">
        <v>1013</v>
      </c>
      <c r="O81" t="s">
        <v>201</v>
      </c>
      <c r="P81" t="s">
        <v>201</v>
      </c>
      <c r="Q81">
        <v>1</v>
      </c>
      <c r="W81">
        <v>0</v>
      </c>
      <c r="X81">
        <v>-1417349443</v>
      </c>
      <c r="Y81">
        <v>0.38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0.38</v>
      </c>
      <c r="AU81" t="s">
        <v>3</v>
      </c>
      <c r="AV81">
        <v>2</v>
      </c>
      <c r="AW81">
        <v>2</v>
      </c>
      <c r="AX81">
        <v>34749124</v>
      </c>
      <c r="AY81">
        <v>1</v>
      </c>
      <c r="AZ81">
        <v>0</v>
      </c>
      <c r="BA81">
        <v>161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9.1526799999999991E-2</v>
      </c>
      <c r="CY81">
        <f>AD81</f>
        <v>0</v>
      </c>
      <c r="CZ81">
        <f>AH81</f>
        <v>0</v>
      </c>
      <c r="DA81">
        <f>AL81</f>
        <v>1</v>
      </c>
      <c r="DB81">
        <f t="shared" si="2"/>
        <v>0</v>
      </c>
      <c r="DC81">
        <f t="shared" si="3"/>
        <v>0</v>
      </c>
      <c r="GQ81">
        <v>-1</v>
      </c>
      <c r="GR81">
        <v>-1</v>
      </c>
    </row>
    <row r="82" spans="1:200" x14ac:dyDescent="0.2">
      <c r="A82">
        <f>ROW(Source!A39)</f>
        <v>39</v>
      </c>
      <c r="B82">
        <v>34748936</v>
      </c>
      <c r="C82">
        <v>34749117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204</v>
      </c>
      <c r="J82" t="s">
        <v>205</v>
      </c>
      <c r="K82" t="s">
        <v>206</v>
      </c>
      <c r="L82">
        <v>1368</v>
      </c>
      <c r="N82">
        <v>1011</v>
      </c>
      <c r="O82" t="s">
        <v>207</v>
      </c>
      <c r="P82" t="s">
        <v>207</v>
      </c>
      <c r="Q82">
        <v>1</v>
      </c>
      <c r="W82">
        <v>0</v>
      </c>
      <c r="X82">
        <v>-1718674368</v>
      </c>
      <c r="Y82">
        <v>0.19</v>
      </c>
      <c r="AA82">
        <v>0</v>
      </c>
      <c r="AB82">
        <v>1399.88</v>
      </c>
      <c r="AC82">
        <v>247.05</v>
      </c>
      <c r="AD82">
        <v>0</v>
      </c>
      <c r="AE82">
        <v>0</v>
      </c>
      <c r="AF82">
        <v>111.99</v>
      </c>
      <c r="AG82">
        <v>13.5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0.19</v>
      </c>
      <c r="AU82" t="s">
        <v>3</v>
      </c>
      <c r="AV82">
        <v>0</v>
      </c>
      <c r="AW82">
        <v>2</v>
      </c>
      <c r="AX82">
        <v>34749125</v>
      </c>
      <c r="AY82">
        <v>1</v>
      </c>
      <c r="AZ82">
        <v>0</v>
      </c>
      <c r="BA82">
        <v>162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4.5763399999999996E-2</v>
      </c>
      <c r="CY82">
        <f>AB82</f>
        <v>1399.88</v>
      </c>
      <c r="CZ82">
        <f>AF82</f>
        <v>111.99</v>
      </c>
      <c r="DA82">
        <f>AJ82</f>
        <v>12.5</v>
      </c>
      <c r="DB82">
        <f t="shared" si="2"/>
        <v>21.28</v>
      </c>
      <c r="DC82">
        <f t="shared" si="3"/>
        <v>2.57</v>
      </c>
      <c r="GQ82">
        <v>-1</v>
      </c>
      <c r="GR82">
        <v>-1</v>
      </c>
    </row>
    <row r="83" spans="1:200" x14ac:dyDescent="0.2">
      <c r="A83">
        <f>ROW(Source!A39)</f>
        <v>39</v>
      </c>
      <c r="B83">
        <v>34748936</v>
      </c>
      <c r="C83">
        <v>34749117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208</v>
      </c>
      <c r="J83" t="s">
        <v>209</v>
      </c>
      <c r="K83" t="s">
        <v>210</v>
      </c>
      <c r="L83">
        <v>1368</v>
      </c>
      <c r="N83">
        <v>1011</v>
      </c>
      <c r="O83" t="s">
        <v>207</v>
      </c>
      <c r="P83" t="s">
        <v>207</v>
      </c>
      <c r="Q83">
        <v>1</v>
      </c>
      <c r="W83">
        <v>0</v>
      </c>
      <c r="X83">
        <v>1372534845</v>
      </c>
      <c r="Y83">
        <v>0.19</v>
      </c>
      <c r="AA83">
        <v>0</v>
      </c>
      <c r="AB83">
        <v>821.38</v>
      </c>
      <c r="AC83">
        <v>212.28</v>
      </c>
      <c r="AD83">
        <v>0</v>
      </c>
      <c r="AE83">
        <v>0</v>
      </c>
      <c r="AF83">
        <v>65.709999999999994</v>
      </c>
      <c r="AG83">
        <v>11.6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0.19</v>
      </c>
      <c r="AU83" t="s">
        <v>3</v>
      </c>
      <c r="AV83">
        <v>0</v>
      </c>
      <c r="AW83">
        <v>2</v>
      </c>
      <c r="AX83">
        <v>34749126</v>
      </c>
      <c r="AY83">
        <v>1</v>
      </c>
      <c r="AZ83">
        <v>0</v>
      </c>
      <c r="BA83">
        <v>163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4.5763399999999996E-2</v>
      </c>
      <c r="CY83">
        <f>AB83</f>
        <v>821.38</v>
      </c>
      <c r="CZ83">
        <f>AF83</f>
        <v>65.709999999999994</v>
      </c>
      <c r="DA83">
        <f>AJ83</f>
        <v>12.5</v>
      </c>
      <c r="DB83">
        <f t="shared" si="2"/>
        <v>12.48</v>
      </c>
      <c r="DC83">
        <f t="shared" si="3"/>
        <v>2.2000000000000002</v>
      </c>
      <c r="GQ83">
        <v>-1</v>
      </c>
      <c r="GR83">
        <v>-1</v>
      </c>
    </row>
    <row r="84" spans="1:200" x14ac:dyDescent="0.2">
      <c r="A84">
        <f>ROW(Source!A39)</f>
        <v>39</v>
      </c>
      <c r="B84">
        <v>34748936</v>
      </c>
      <c r="C84">
        <v>34749117</v>
      </c>
      <c r="D84">
        <v>31528446</v>
      </c>
      <c r="E84">
        <v>1</v>
      </c>
      <c r="F84">
        <v>1</v>
      </c>
      <c r="G84">
        <v>1</v>
      </c>
      <c r="H84">
        <v>2</v>
      </c>
      <c r="I84" t="s">
        <v>214</v>
      </c>
      <c r="J84" t="s">
        <v>215</v>
      </c>
      <c r="K84" t="s">
        <v>216</v>
      </c>
      <c r="L84">
        <v>1368</v>
      </c>
      <c r="N84">
        <v>1011</v>
      </c>
      <c r="O84" t="s">
        <v>207</v>
      </c>
      <c r="P84" t="s">
        <v>207</v>
      </c>
      <c r="Q84">
        <v>1</v>
      </c>
      <c r="W84">
        <v>0</v>
      </c>
      <c r="X84">
        <v>-353815937</v>
      </c>
      <c r="Y84">
        <v>3.36</v>
      </c>
      <c r="AA84">
        <v>0</v>
      </c>
      <c r="AB84">
        <v>101.25</v>
      </c>
      <c r="AC84">
        <v>0</v>
      </c>
      <c r="AD84">
        <v>0</v>
      </c>
      <c r="AE84">
        <v>0</v>
      </c>
      <c r="AF84">
        <v>8.1</v>
      </c>
      <c r="AG84">
        <v>0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3.36</v>
      </c>
      <c r="AU84" t="s">
        <v>3</v>
      </c>
      <c r="AV84">
        <v>0</v>
      </c>
      <c r="AW84">
        <v>2</v>
      </c>
      <c r="AX84">
        <v>34749127</v>
      </c>
      <c r="AY84">
        <v>1</v>
      </c>
      <c r="AZ84">
        <v>0</v>
      </c>
      <c r="BA84">
        <v>164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0.80928959999999994</v>
      </c>
      <c r="CY84">
        <f>AB84</f>
        <v>101.25</v>
      </c>
      <c r="CZ84">
        <f>AF84</f>
        <v>8.1</v>
      </c>
      <c r="DA84">
        <f>AJ84</f>
        <v>12.5</v>
      </c>
      <c r="DB84">
        <f t="shared" si="2"/>
        <v>27.22</v>
      </c>
      <c r="DC84">
        <f t="shared" si="3"/>
        <v>0</v>
      </c>
      <c r="GQ84">
        <v>-1</v>
      </c>
      <c r="GR84">
        <v>-1</v>
      </c>
    </row>
    <row r="85" spans="1:200" x14ac:dyDescent="0.2">
      <c r="A85">
        <f>ROW(Source!A40)</f>
        <v>40</v>
      </c>
      <c r="B85">
        <v>34748935</v>
      </c>
      <c r="C85">
        <v>34749132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222</v>
      </c>
      <c r="J85" t="s">
        <v>3</v>
      </c>
      <c r="K85" t="s">
        <v>223</v>
      </c>
      <c r="L85">
        <v>1191</v>
      </c>
      <c r="N85">
        <v>1013</v>
      </c>
      <c r="O85" t="s">
        <v>201</v>
      </c>
      <c r="P85" t="s">
        <v>201</v>
      </c>
      <c r="Q85">
        <v>1</v>
      </c>
      <c r="W85">
        <v>0</v>
      </c>
      <c r="X85">
        <v>1197411217</v>
      </c>
      <c r="Y85">
        <v>4.32</v>
      </c>
      <c r="AA85">
        <v>0</v>
      </c>
      <c r="AB85">
        <v>0</v>
      </c>
      <c r="AC85">
        <v>0</v>
      </c>
      <c r="AD85">
        <v>9.6199999999999992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4.32</v>
      </c>
      <c r="AU85" t="s">
        <v>3</v>
      </c>
      <c r="AV85">
        <v>1</v>
      </c>
      <c r="AW85">
        <v>2</v>
      </c>
      <c r="AX85">
        <v>34749136</v>
      </c>
      <c r="AY85">
        <v>1</v>
      </c>
      <c r="AZ85">
        <v>0</v>
      </c>
      <c r="BA85">
        <v>169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Y85*Source!I40</f>
        <v>8.64</v>
      </c>
      <c r="CY85">
        <f t="shared" ref="CY85:CY100" si="4">AD85</f>
        <v>9.6199999999999992</v>
      </c>
      <c r="CZ85">
        <f t="shared" ref="CZ85:CZ100" si="5">AH85</f>
        <v>9.6199999999999992</v>
      </c>
      <c r="DA85">
        <f t="shared" ref="DA85:DA100" si="6">AL85</f>
        <v>1</v>
      </c>
      <c r="DB85">
        <f t="shared" si="2"/>
        <v>41.56</v>
      </c>
      <c r="DC85">
        <f t="shared" si="3"/>
        <v>0</v>
      </c>
      <c r="GQ85">
        <v>-1</v>
      </c>
      <c r="GR85">
        <v>-1</v>
      </c>
    </row>
    <row r="86" spans="1:200" x14ac:dyDescent="0.2">
      <c r="A86">
        <f>ROW(Source!A40)</f>
        <v>40</v>
      </c>
      <c r="B86">
        <v>34748935</v>
      </c>
      <c r="C86">
        <v>34749132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224</v>
      </c>
      <c r="J86" t="s">
        <v>3</v>
      </c>
      <c r="K86" t="s">
        <v>225</v>
      </c>
      <c r="L86">
        <v>1191</v>
      </c>
      <c r="N86">
        <v>1013</v>
      </c>
      <c r="O86" t="s">
        <v>201</v>
      </c>
      <c r="P86" t="s">
        <v>201</v>
      </c>
      <c r="Q86">
        <v>1</v>
      </c>
      <c r="W86">
        <v>0</v>
      </c>
      <c r="X86">
        <v>-1309109184</v>
      </c>
      <c r="Y86">
        <v>4.32</v>
      </c>
      <c r="AA86">
        <v>0</v>
      </c>
      <c r="AB86">
        <v>0</v>
      </c>
      <c r="AC86">
        <v>0</v>
      </c>
      <c r="AD86">
        <v>9.17</v>
      </c>
      <c r="AE86">
        <v>0</v>
      </c>
      <c r="AF86">
        <v>0</v>
      </c>
      <c r="AG86">
        <v>0</v>
      </c>
      <c r="AH86">
        <v>9.17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4.32</v>
      </c>
      <c r="AU86" t="s">
        <v>3</v>
      </c>
      <c r="AV86">
        <v>1</v>
      </c>
      <c r="AW86">
        <v>2</v>
      </c>
      <c r="AX86">
        <v>34749137</v>
      </c>
      <c r="AY86">
        <v>1</v>
      </c>
      <c r="AZ86">
        <v>0</v>
      </c>
      <c r="BA86">
        <v>170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Y86*Source!I40</f>
        <v>8.64</v>
      </c>
      <c r="CY86">
        <f t="shared" si="4"/>
        <v>9.17</v>
      </c>
      <c r="CZ86">
        <f t="shared" si="5"/>
        <v>9.17</v>
      </c>
      <c r="DA86">
        <f t="shared" si="6"/>
        <v>1</v>
      </c>
      <c r="DB86">
        <f t="shared" si="2"/>
        <v>39.61</v>
      </c>
      <c r="DC86">
        <f t="shared" si="3"/>
        <v>0</v>
      </c>
      <c r="GQ86">
        <v>-1</v>
      </c>
      <c r="GR86">
        <v>-1</v>
      </c>
    </row>
    <row r="87" spans="1:200" x14ac:dyDescent="0.2">
      <c r="A87">
        <f>ROW(Source!A40)</f>
        <v>40</v>
      </c>
      <c r="B87">
        <v>34748935</v>
      </c>
      <c r="C87">
        <v>34749132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226</v>
      </c>
      <c r="J87" t="s">
        <v>3</v>
      </c>
      <c r="K87" t="s">
        <v>227</v>
      </c>
      <c r="L87">
        <v>1191</v>
      </c>
      <c r="N87">
        <v>1013</v>
      </c>
      <c r="O87" t="s">
        <v>201</v>
      </c>
      <c r="P87" t="s">
        <v>201</v>
      </c>
      <c r="Q87">
        <v>1</v>
      </c>
      <c r="W87">
        <v>0</v>
      </c>
      <c r="X87">
        <v>1818203118</v>
      </c>
      <c r="Y87">
        <v>12.96</v>
      </c>
      <c r="AA87">
        <v>0</v>
      </c>
      <c r="AB87">
        <v>0</v>
      </c>
      <c r="AC87">
        <v>0</v>
      </c>
      <c r="AD87">
        <v>14.09</v>
      </c>
      <c r="AE87">
        <v>0</v>
      </c>
      <c r="AF87">
        <v>0</v>
      </c>
      <c r="AG87">
        <v>0</v>
      </c>
      <c r="AH87">
        <v>14.09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12.96</v>
      </c>
      <c r="AU87" t="s">
        <v>3</v>
      </c>
      <c r="AV87">
        <v>1</v>
      </c>
      <c r="AW87">
        <v>2</v>
      </c>
      <c r="AX87">
        <v>34749138</v>
      </c>
      <c r="AY87">
        <v>1</v>
      </c>
      <c r="AZ87">
        <v>0</v>
      </c>
      <c r="BA87">
        <v>171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Y87*Source!I40</f>
        <v>25.92</v>
      </c>
      <c r="CY87">
        <f t="shared" si="4"/>
        <v>14.09</v>
      </c>
      <c r="CZ87">
        <f t="shared" si="5"/>
        <v>14.09</v>
      </c>
      <c r="DA87">
        <f t="shared" si="6"/>
        <v>1</v>
      </c>
      <c r="DB87">
        <f t="shared" si="2"/>
        <v>182.61</v>
      </c>
      <c r="DC87">
        <f t="shared" si="3"/>
        <v>0</v>
      </c>
      <c r="GQ87">
        <v>-1</v>
      </c>
      <c r="GR87">
        <v>-1</v>
      </c>
    </row>
    <row r="88" spans="1:200" x14ac:dyDescent="0.2">
      <c r="A88">
        <f>ROW(Source!A41)</f>
        <v>41</v>
      </c>
      <c r="B88">
        <v>34748936</v>
      </c>
      <c r="C88">
        <v>34749132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222</v>
      </c>
      <c r="J88" t="s">
        <v>3</v>
      </c>
      <c r="K88" t="s">
        <v>223</v>
      </c>
      <c r="L88">
        <v>1191</v>
      </c>
      <c r="N88">
        <v>1013</v>
      </c>
      <c r="O88" t="s">
        <v>201</v>
      </c>
      <c r="P88" t="s">
        <v>201</v>
      </c>
      <c r="Q88">
        <v>1</v>
      </c>
      <c r="W88">
        <v>0</v>
      </c>
      <c r="X88">
        <v>1197411217</v>
      </c>
      <c r="Y88">
        <v>4.32</v>
      </c>
      <c r="AA88">
        <v>0</v>
      </c>
      <c r="AB88">
        <v>0</v>
      </c>
      <c r="AC88">
        <v>0</v>
      </c>
      <c r="AD88">
        <v>176.05</v>
      </c>
      <c r="AE88">
        <v>0</v>
      </c>
      <c r="AF88">
        <v>0</v>
      </c>
      <c r="AG88">
        <v>0</v>
      </c>
      <c r="AH88">
        <v>9.6199999999999992</v>
      </c>
      <c r="AI88">
        <v>1</v>
      </c>
      <c r="AJ88">
        <v>1</v>
      </c>
      <c r="AK88">
        <v>1</v>
      </c>
      <c r="AL88">
        <v>18.3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4.32</v>
      </c>
      <c r="AU88" t="s">
        <v>3</v>
      </c>
      <c r="AV88">
        <v>1</v>
      </c>
      <c r="AW88">
        <v>2</v>
      </c>
      <c r="AX88">
        <v>34749136</v>
      </c>
      <c r="AY88">
        <v>1</v>
      </c>
      <c r="AZ88">
        <v>0</v>
      </c>
      <c r="BA88">
        <v>172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Y88*Source!I41</f>
        <v>8.64</v>
      </c>
      <c r="CY88">
        <f t="shared" si="4"/>
        <v>176.05</v>
      </c>
      <c r="CZ88">
        <f t="shared" si="5"/>
        <v>9.6199999999999992</v>
      </c>
      <c r="DA88">
        <f t="shared" si="6"/>
        <v>18.3</v>
      </c>
      <c r="DB88">
        <f t="shared" si="2"/>
        <v>41.56</v>
      </c>
      <c r="DC88">
        <f t="shared" si="3"/>
        <v>0</v>
      </c>
      <c r="GQ88">
        <v>-1</v>
      </c>
      <c r="GR88">
        <v>-1</v>
      </c>
    </row>
    <row r="89" spans="1:200" x14ac:dyDescent="0.2">
      <c r="A89">
        <f>ROW(Source!A41)</f>
        <v>41</v>
      </c>
      <c r="B89">
        <v>34748936</v>
      </c>
      <c r="C89">
        <v>34749132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224</v>
      </c>
      <c r="J89" t="s">
        <v>3</v>
      </c>
      <c r="K89" t="s">
        <v>225</v>
      </c>
      <c r="L89">
        <v>1191</v>
      </c>
      <c r="N89">
        <v>1013</v>
      </c>
      <c r="O89" t="s">
        <v>201</v>
      </c>
      <c r="P89" t="s">
        <v>201</v>
      </c>
      <c r="Q89">
        <v>1</v>
      </c>
      <c r="W89">
        <v>0</v>
      </c>
      <c r="X89">
        <v>-1309109184</v>
      </c>
      <c r="Y89">
        <v>4.32</v>
      </c>
      <c r="AA89">
        <v>0</v>
      </c>
      <c r="AB89">
        <v>0</v>
      </c>
      <c r="AC89">
        <v>0</v>
      </c>
      <c r="AD89">
        <v>167.81</v>
      </c>
      <c r="AE89">
        <v>0</v>
      </c>
      <c r="AF89">
        <v>0</v>
      </c>
      <c r="AG89">
        <v>0</v>
      </c>
      <c r="AH89">
        <v>9.17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4.32</v>
      </c>
      <c r="AU89" t="s">
        <v>3</v>
      </c>
      <c r="AV89">
        <v>1</v>
      </c>
      <c r="AW89">
        <v>2</v>
      </c>
      <c r="AX89">
        <v>34749137</v>
      </c>
      <c r="AY89">
        <v>1</v>
      </c>
      <c r="AZ89">
        <v>0</v>
      </c>
      <c r="BA89">
        <v>173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Y89*Source!I41</f>
        <v>8.64</v>
      </c>
      <c r="CY89">
        <f t="shared" si="4"/>
        <v>167.81</v>
      </c>
      <c r="CZ89">
        <f t="shared" si="5"/>
        <v>9.17</v>
      </c>
      <c r="DA89">
        <f t="shared" si="6"/>
        <v>18.3</v>
      </c>
      <c r="DB89">
        <f t="shared" si="2"/>
        <v>39.61</v>
      </c>
      <c r="DC89">
        <f t="shared" si="3"/>
        <v>0</v>
      </c>
      <c r="GQ89">
        <v>-1</v>
      </c>
      <c r="GR89">
        <v>-1</v>
      </c>
    </row>
    <row r="90" spans="1:200" x14ac:dyDescent="0.2">
      <c r="A90">
        <f>ROW(Source!A41)</f>
        <v>41</v>
      </c>
      <c r="B90">
        <v>34748936</v>
      </c>
      <c r="C90">
        <v>34749132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226</v>
      </c>
      <c r="J90" t="s">
        <v>3</v>
      </c>
      <c r="K90" t="s">
        <v>227</v>
      </c>
      <c r="L90">
        <v>1191</v>
      </c>
      <c r="N90">
        <v>1013</v>
      </c>
      <c r="O90" t="s">
        <v>201</v>
      </c>
      <c r="P90" t="s">
        <v>201</v>
      </c>
      <c r="Q90">
        <v>1</v>
      </c>
      <c r="W90">
        <v>0</v>
      </c>
      <c r="X90">
        <v>1818203118</v>
      </c>
      <c r="Y90">
        <v>12.96</v>
      </c>
      <c r="AA90">
        <v>0</v>
      </c>
      <c r="AB90">
        <v>0</v>
      </c>
      <c r="AC90">
        <v>0</v>
      </c>
      <c r="AD90">
        <v>257.85000000000002</v>
      </c>
      <c r="AE90">
        <v>0</v>
      </c>
      <c r="AF90">
        <v>0</v>
      </c>
      <c r="AG90">
        <v>0</v>
      </c>
      <c r="AH90">
        <v>14.09</v>
      </c>
      <c r="AI90">
        <v>1</v>
      </c>
      <c r="AJ90">
        <v>1</v>
      </c>
      <c r="AK90">
        <v>1</v>
      </c>
      <c r="AL90">
        <v>18.3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12.96</v>
      </c>
      <c r="AU90" t="s">
        <v>3</v>
      </c>
      <c r="AV90">
        <v>1</v>
      </c>
      <c r="AW90">
        <v>2</v>
      </c>
      <c r="AX90">
        <v>34749138</v>
      </c>
      <c r="AY90">
        <v>1</v>
      </c>
      <c r="AZ90">
        <v>0</v>
      </c>
      <c r="BA90">
        <v>174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Y90*Source!I41</f>
        <v>25.92</v>
      </c>
      <c r="CY90">
        <f t="shared" si="4"/>
        <v>257.85000000000002</v>
      </c>
      <c r="CZ90">
        <f t="shared" si="5"/>
        <v>14.09</v>
      </c>
      <c r="DA90">
        <f t="shared" si="6"/>
        <v>18.3</v>
      </c>
      <c r="DB90">
        <f t="shared" si="2"/>
        <v>182.61</v>
      </c>
      <c r="DC90">
        <f t="shared" si="3"/>
        <v>0</v>
      </c>
      <c r="GQ90">
        <v>-1</v>
      </c>
      <c r="GR90">
        <v>-1</v>
      </c>
    </row>
    <row r="91" spans="1:200" x14ac:dyDescent="0.2">
      <c r="A91">
        <f>ROW(Source!A42)</f>
        <v>42</v>
      </c>
      <c r="B91">
        <v>34748935</v>
      </c>
      <c r="C91">
        <v>34749139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222</v>
      </c>
      <c r="J91" t="s">
        <v>3</v>
      </c>
      <c r="K91" t="s">
        <v>223</v>
      </c>
      <c r="L91">
        <v>1191</v>
      </c>
      <c r="N91">
        <v>1013</v>
      </c>
      <c r="O91" t="s">
        <v>201</v>
      </c>
      <c r="P91" t="s">
        <v>201</v>
      </c>
      <c r="Q91">
        <v>1</v>
      </c>
      <c r="W91">
        <v>0</v>
      </c>
      <c r="X91">
        <v>1197411217</v>
      </c>
      <c r="Y91">
        <v>1.08</v>
      </c>
      <c r="AA91">
        <v>0</v>
      </c>
      <c r="AB91">
        <v>0</v>
      </c>
      <c r="AC91">
        <v>0</v>
      </c>
      <c r="AD91">
        <v>9.6199999999999992</v>
      </c>
      <c r="AE91">
        <v>0</v>
      </c>
      <c r="AF91">
        <v>0</v>
      </c>
      <c r="AG91">
        <v>0</v>
      </c>
      <c r="AH91">
        <v>9.6199999999999992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1.08</v>
      </c>
      <c r="AU91" t="s">
        <v>3</v>
      </c>
      <c r="AV91">
        <v>1</v>
      </c>
      <c r="AW91">
        <v>2</v>
      </c>
      <c r="AX91">
        <v>34749143</v>
      </c>
      <c r="AY91">
        <v>1</v>
      </c>
      <c r="AZ91">
        <v>0</v>
      </c>
      <c r="BA91">
        <v>175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Y91*Source!I42</f>
        <v>6.48</v>
      </c>
      <c r="CY91">
        <f t="shared" si="4"/>
        <v>9.6199999999999992</v>
      </c>
      <c r="CZ91">
        <f t="shared" si="5"/>
        <v>9.6199999999999992</v>
      </c>
      <c r="DA91">
        <f t="shared" si="6"/>
        <v>1</v>
      </c>
      <c r="DB91">
        <f t="shared" si="2"/>
        <v>10.39</v>
      </c>
      <c r="DC91">
        <f t="shared" si="3"/>
        <v>0</v>
      </c>
      <c r="GQ91">
        <v>-1</v>
      </c>
      <c r="GR91">
        <v>-1</v>
      </c>
    </row>
    <row r="92" spans="1:200" x14ac:dyDescent="0.2">
      <c r="A92">
        <f>ROW(Source!A42)</f>
        <v>42</v>
      </c>
      <c r="B92">
        <v>34748935</v>
      </c>
      <c r="C92">
        <v>34749139</v>
      </c>
      <c r="D92">
        <v>32163326</v>
      </c>
      <c r="E92">
        <v>1</v>
      </c>
      <c r="F92">
        <v>1</v>
      </c>
      <c r="G92">
        <v>1</v>
      </c>
      <c r="H92">
        <v>1</v>
      </c>
      <c r="I92" t="s">
        <v>224</v>
      </c>
      <c r="J92" t="s">
        <v>3</v>
      </c>
      <c r="K92" t="s">
        <v>225</v>
      </c>
      <c r="L92">
        <v>1191</v>
      </c>
      <c r="N92">
        <v>1013</v>
      </c>
      <c r="O92" t="s">
        <v>201</v>
      </c>
      <c r="P92" t="s">
        <v>201</v>
      </c>
      <c r="Q92">
        <v>1</v>
      </c>
      <c r="W92">
        <v>0</v>
      </c>
      <c r="X92">
        <v>-1309109184</v>
      </c>
      <c r="Y92">
        <v>1.08</v>
      </c>
      <c r="AA92">
        <v>0</v>
      </c>
      <c r="AB92">
        <v>0</v>
      </c>
      <c r="AC92">
        <v>0</v>
      </c>
      <c r="AD92">
        <v>9.17</v>
      </c>
      <c r="AE92">
        <v>0</v>
      </c>
      <c r="AF92">
        <v>0</v>
      </c>
      <c r="AG92">
        <v>0</v>
      </c>
      <c r="AH92">
        <v>9.17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1.08</v>
      </c>
      <c r="AU92" t="s">
        <v>3</v>
      </c>
      <c r="AV92">
        <v>1</v>
      </c>
      <c r="AW92">
        <v>2</v>
      </c>
      <c r="AX92">
        <v>34749144</v>
      </c>
      <c r="AY92">
        <v>1</v>
      </c>
      <c r="AZ92">
        <v>0</v>
      </c>
      <c r="BA92">
        <v>176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Y92*Source!I42</f>
        <v>6.48</v>
      </c>
      <c r="CY92">
        <f t="shared" si="4"/>
        <v>9.17</v>
      </c>
      <c r="CZ92">
        <f t="shared" si="5"/>
        <v>9.17</v>
      </c>
      <c r="DA92">
        <f t="shared" si="6"/>
        <v>1</v>
      </c>
      <c r="DB92">
        <f t="shared" si="2"/>
        <v>9.9</v>
      </c>
      <c r="DC92">
        <f t="shared" si="3"/>
        <v>0</v>
      </c>
      <c r="GQ92">
        <v>-1</v>
      </c>
      <c r="GR92">
        <v>-1</v>
      </c>
    </row>
    <row r="93" spans="1:200" x14ac:dyDescent="0.2">
      <c r="A93">
        <f>ROW(Source!A42)</f>
        <v>42</v>
      </c>
      <c r="B93">
        <v>34748935</v>
      </c>
      <c r="C93">
        <v>34749139</v>
      </c>
      <c r="D93">
        <v>32163380</v>
      </c>
      <c r="E93">
        <v>1</v>
      </c>
      <c r="F93">
        <v>1</v>
      </c>
      <c r="G93">
        <v>1</v>
      </c>
      <c r="H93">
        <v>1</v>
      </c>
      <c r="I93" t="s">
        <v>226</v>
      </c>
      <c r="J93" t="s">
        <v>3</v>
      </c>
      <c r="K93" t="s">
        <v>227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W93">
        <v>0</v>
      </c>
      <c r="X93">
        <v>1818203118</v>
      </c>
      <c r="Y93">
        <v>3.24</v>
      </c>
      <c r="AA93">
        <v>0</v>
      </c>
      <c r="AB93">
        <v>0</v>
      </c>
      <c r="AC93">
        <v>0</v>
      </c>
      <c r="AD93">
        <v>14.09</v>
      </c>
      <c r="AE93">
        <v>0</v>
      </c>
      <c r="AF93">
        <v>0</v>
      </c>
      <c r="AG93">
        <v>0</v>
      </c>
      <c r="AH93">
        <v>14.09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3.24</v>
      </c>
      <c r="AU93" t="s">
        <v>3</v>
      </c>
      <c r="AV93">
        <v>1</v>
      </c>
      <c r="AW93">
        <v>2</v>
      </c>
      <c r="AX93">
        <v>34749145</v>
      </c>
      <c r="AY93">
        <v>1</v>
      </c>
      <c r="AZ93">
        <v>0</v>
      </c>
      <c r="BA93">
        <v>177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Y93*Source!I42</f>
        <v>19.440000000000001</v>
      </c>
      <c r="CY93">
        <f t="shared" si="4"/>
        <v>14.09</v>
      </c>
      <c r="CZ93">
        <f t="shared" si="5"/>
        <v>14.09</v>
      </c>
      <c r="DA93">
        <f t="shared" si="6"/>
        <v>1</v>
      </c>
      <c r="DB93">
        <f t="shared" si="2"/>
        <v>45.65</v>
      </c>
      <c r="DC93">
        <f t="shared" si="3"/>
        <v>0</v>
      </c>
      <c r="GQ93">
        <v>-1</v>
      </c>
      <c r="GR93">
        <v>-1</v>
      </c>
    </row>
    <row r="94" spans="1:200" x14ac:dyDescent="0.2">
      <c r="A94">
        <f>ROW(Source!A43)</f>
        <v>43</v>
      </c>
      <c r="B94">
        <v>34748936</v>
      </c>
      <c r="C94">
        <v>34749139</v>
      </c>
      <c r="D94">
        <v>32163577</v>
      </c>
      <c r="E94">
        <v>1</v>
      </c>
      <c r="F94">
        <v>1</v>
      </c>
      <c r="G94">
        <v>1</v>
      </c>
      <c r="H94">
        <v>1</v>
      </c>
      <c r="I94" t="s">
        <v>222</v>
      </c>
      <c r="J94" t="s">
        <v>3</v>
      </c>
      <c r="K94" t="s">
        <v>223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W94">
        <v>0</v>
      </c>
      <c r="X94">
        <v>1197411217</v>
      </c>
      <c r="Y94">
        <v>1.08</v>
      </c>
      <c r="AA94">
        <v>0</v>
      </c>
      <c r="AB94">
        <v>0</v>
      </c>
      <c r="AC94">
        <v>0</v>
      </c>
      <c r="AD94">
        <v>176.05</v>
      </c>
      <c r="AE94">
        <v>0</v>
      </c>
      <c r="AF94">
        <v>0</v>
      </c>
      <c r="AG94">
        <v>0</v>
      </c>
      <c r="AH94">
        <v>9.6199999999999992</v>
      </c>
      <c r="AI94">
        <v>1</v>
      </c>
      <c r="AJ94">
        <v>1</v>
      </c>
      <c r="AK94">
        <v>1</v>
      </c>
      <c r="AL94">
        <v>18.3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1.08</v>
      </c>
      <c r="AU94" t="s">
        <v>3</v>
      </c>
      <c r="AV94">
        <v>1</v>
      </c>
      <c r="AW94">
        <v>2</v>
      </c>
      <c r="AX94">
        <v>34749143</v>
      </c>
      <c r="AY94">
        <v>1</v>
      </c>
      <c r="AZ94">
        <v>0</v>
      </c>
      <c r="BA94">
        <v>178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Y94*Source!I43</f>
        <v>6.48</v>
      </c>
      <c r="CY94">
        <f t="shared" si="4"/>
        <v>176.05</v>
      </c>
      <c r="CZ94">
        <f t="shared" si="5"/>
        <v>9.6199999999999992</v>
      </c>
      <c r="DA94">
        <f t="shared" si="6"/>
        <v>18.3</v>
      </c>
      <c r="DB94">
        <f t="shared" si="2"/>
        <v>10.39</v>
      </c>
      <c r="DC94">
        <f t="shared" si="3"/>
        <v>0</v>
      </c>
      <c r="GQ94">
        <v>-1</v>
      </c>
      <c r="GR94">
        <v>-1</v>
      </c>
    </row>
    <row r="95" spans="1:200" x14ac:dyDescent="0.2">
      <c r="A95">
        <f>ROW(Source!A43)</f>
        <v>43</v>
      </c>
      <c r="B95">
        <v>34748936</v>
      </c>
      <c r="C95">
        <v>34749139</v>
      </c>
      <c r="D95">
        <v>32163326</v>
      </c>
      <c r="E95">
        <v>1</v>
      </c>
      <c r="F95">
        <v>1</v>
      </c>
      <c r="G95">
        <v>1</v>
      </c>
      <c r="H95">
        <v>1</v>
      </c>
      <c r="I95" t="s">
        <v>224</v>
      </c>
      <c r="J95" t="s">
        <v>3</v>
      </c>
      <c r="K95" t="s">
        <v>225</v>
      </c>
      <c r="L95">
        <v>1191</v>
      </c>
      <c r="N95">
        <v>1013</v>
      </c>
      <c r="O95" t="s">
        <v>201</v>
      </c>
      <c r="P95" t="s">
        <v>201</v>
      </c>
      <c r="Q95">
        <v>1</v>
      </c>
      <c r="W95">
        <v>0</v>
      </c>
      <c r="X95">
        <v>-1309109184</v>
      </c>
      <c r="Y95">
        <v>1.08</v>
      </c>
      <c r="AA95">
        <v>0</v>
      </c>
      <c r="AB95">
        <v>0</v>
      </c>
      <c r="AC95">
        <v>0</v>
      </c>
      <c r="AD95">
        <v>167.81</v>
      </c>
      <c r="AE95">
        <v>0</v>
      </c>
      <c r="AF95">
        <v>0</v>
      </c>
      <c r="AG95">
        <v>0</v>
      </c>
      <c r="AH95">
        <v>9.17</v>
      </c>
      <c r="AI95">
        <v>1</v>
      </c>
      <c r="AJ95">
        <v>1</v>
      </c>
      <c r="AK95">
        <v>1</v>
      </c>
      <c r="AL95">
        <v>18.3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1.08</v>
      </c>
      <c r="AU95" t="s">
        <v>3</v>
      </c>
      <c r="AV95">
        <v>1</v>
      </c>
      <c r="AW95">
        <v>2</v>
      </c>
      <c r="AX95">
        <v>34749144</v>
      </c>
      <c r="AY95">
        <v>1</v>
      </c>
      <c r="AZ95">
        <v>0</v>
      </c>
      <c r="BA95">
        <v>179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Y95*Source!I43</f>
        <v>6.48</v>
      </c>
      <c r="CY95">
        <f t="shared" si="4"/>
        <v>167.81</v>
      </c>
      <c r="CZ95">
        <f t="shared" si="5"/>
        <v>9.17</v>
      </c>
      <c r="DA95">
        <f t="shared" si="6"/>
        <v>18.3</v>
      </c>
      <c r="DB95">
        <f t="shared" si="2"/>
        <v>9.9</v>
      </c>
      <c r="DC95">
        <f t="shared" si="3"/>
        <v>0</v>
      </c>
      <c r="GQ95">
        <v>-1</v>
      </c>
      <c r="GR95">
        <v>-1</v>
      </c>
    </row>
    <row r="96" spans="1:200" x14ac:dyDescent="0.2">
      <c r="A96">
        <f>ROW(Source!A43)</f>
        <v>43</v>
      </c>
      <c r="B96">
        <v>34748936</v>
      </c>
      <c r="C96">
        <v>34749139</v>
      </c>
      <c r="D96">
        <v>32163380</v>
      </c>
      <c r="E96">
        <v>1</v>
      </c>
      <c r="F96">
        <v>1</v>
      </c>
      <c r="G96">
        <v>1</v>
      </c>
      <c r="H96">
        <v>1</v>
      </c>
      <c r="I96" t="s">
        <v>226</v>
      </c>
      <c r="J96" t="s">
        <v>3</v>
      </c>
      <c r="K96" t="s">
        <v>227</v>
      </c>
      <c r="L96">
        <v>1191</v>
      </c>
      <c r="N96">
        <v>1013</v>
      </c>
      <c r="O96" t="s">
        <v>201</v>
      </c>
      <c r="P96" t="s">
        <v>201</v>
      </c>
      <c r="Q96">
        <v>1</v>
      </c>
      <c r="W96">
        <v>0</v>
      </c>
      <c r="X96">
        <v>1818203118</v>
      </c>
      <c r="Y96">
        <v>3.24</v>
      </c>
      <c r="AA96">
        <v>0</v>
      </c>
      <c r="AB96">
        <v>0</v>
      </c>
      <c r="AC96">
        <v>0</v>
      </c>
      <c r="AD96">
        <v>257.85000000000002</v>
      </c>
      <c r="AE96">
        <v>0</v>
      </c>
      <c r="AF96">
        <v>0</v>
      </c>
      <c r="AG96">
        <v>0</v>
      </c>
      <c r="AH96">
        <v>14.09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3.24</v>
      </c>
      <c r="AU96" t="s">
        <v>3</v>
      </c>
      <c r="AV96">
        <v>1</v>
      </c>
      <c r="AW96">
        <v>2</v>
      </c>
      <c r="AX96">
        <v>34749145</v>
      </c>
      <c r="AY96">
        <v>1</v>
      </c>
      <c r="AZ96">
        <v>0</v>
      </c>
      <c r="BA96">
        <v>180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Y96*Source!I43</f>
        <v>19.440000000000001</v>
      </c>
      <c r="CY96">
        <f t="shared" si="4"/>
        <v>257.85000000000002</v>
      </c>
      <c r="CZ96">
        <f t="shared" si="5"/>
        <v>14.09</v>
      </c>
      <c r="DA96">
        <f t="shared" si="6"/>
        <v>18.3</v>
      </c>
      <c r="DB96">
        <f t="shared" si="2"/>
        <v>45.65</v>
      </c>
      <c r="DC96">
        <f t="shared" si="3"/>
        <v>0</v>
      </c>
      <c r="GQ96">
        <v>-1</v>
      </c>
      <c r="GR96">
        <v>-1</v>
      </c>
    </row>
    <row r="97" spans="1:200" x14ac:dyDescent="0.2">
      <c r="A97">
        <f>ROW(Source!A44)</f>
        <v>44</v>
      </c>
      <c r="B97">
        <v>34748935</v>
      </c>
      <c r="C97">
        <v>34749146</v>
      </c>
      <c r="D97">
        <v>32163577</v>
      </c>
      <c r="E97">
        <v>1</v>
      </c>
      <c r="F97">
        <v>1</v>
      </c>
      <c r="G97">
        <v>1</v>
      </c>
      <c r="H97">
        <v>1</v>
      </c>
      <c r="I97" t="s">
        <v>222</v>
      </c>
      <c r="J97" t="s">
        <v>3</v>
      </c>
      <c r="K97" t="s">
        <v>223</v>
      </c>
      <c r="L97">
        <v>1191</v>
      </c>
      <c r="N97">
        <v>1013</v>
      </c>
      <c r="O97" t="s">
        <v>201</v>
      </c>
      <c r="P97" t="s">
        <v>201</v>
      </c>
      <c r="Q97">
        <v>1</v>
      </c>
      <c r="W97">
        <v>0</v>
      </c>
      <c r="X97">
        <v>1197411217</v>
      </c>
      <c r="Y97">
        <v>2.92</v>
      </c>
      <c r="AA97">
        <v>0</v>
      </c>
      <c r="AB97">
        <v>0</v>
      </c>
      <c r="AC97">
        <v>0</v>
      </c>
      <c r="AD97">
        <v>9.6199999999999992</v>
      </c>
      <c r="AE97">
        <v>0</v>
      </c>
      <c r="AF97">
        <v>0</v>
      </c>
      <c r="AG97">
        <v>0</v>
      </c>
      <c r="AH97">
        <v>9.6199999999999992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2.92</v>
      </c>
      <c r="AU97" t="s">
        <v>3</v>
      </c>
      <c r="AV97">
        <v>1</v>
      </c>
      <c r="AW97">
        <v>2</v>
      </c>
      <c r="AX97">
        <v>34749149</v>
      </c>
      <c r="AY97">
        <v>1</v>
      </c>
      <c r="AZ97">
        <v>0</v>
      </c>
      <c r="BA97">
        <v>181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Y97*Source!I44</f>
        <v>17.52</v>
      </c>
      <c r="CY97">
        <f t="shared" si="4"/>
        <v>9.6199999999999992</v>
      </c>
      <c r="CZ97">
        <f t="shared" si="5"/>
        <v>9.6199999999999992</v>
      </c>
      <c r="DA97">
        <f t="shared" si="6"/>
        <v>1</v>
      </c>
      <c r="DB97">
        <f t="shared" si="2"/>
        <v>28.09</v>
      </c>
      <c r="DC97">
        <f t="shared" si="3"/>
        <v>0</v>
      </c>
      <c r="GQ97">
        <v>-1</v>
      </c>
      <c r="GR97">
        <v>-1</v>
      </c>
    </row>
    <row r="98" spans="1:200" x14ac:dyDescent="0.2">
      <c r="A98">
        <f>ROW(Source!A44)</f>
        <v>44</v>
      </c>
      <c r="B98">
        <v>34748935</v>
      </c>
      <c r="C98">
        <v>34749146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228</v>
      </c>
      <c r="J98" t="s">
        <v>3</v>
      </c>
      <c r="K98" t="s">
        <v>229</v>
      </c>
      <c r="L98">
        <v>1191</v>
      </c>
      <c r="N98">
        <v>1013</v>
      </c>
      <c r="O98" t="s">
        <v>201</v>
      </c>
      <c r="P98" t="s">
        <v>201</v>
      </c>
      <c r="Q98">
        <v>1</v>
      </c>
      <c r="W98">
        <v>0</v>
      </c>
      <c r="X98">
        <v>1776637054</v>
      </c>
      <c r="Y98">
        <v>4.37</v>
      </c>
      <c r="AA98">
        <v>0</v>
      </c>
      <c r="AB98">
        <v>0</v>
      </c>
      <c r="AC98">
        <v>0</v>
      </c>
      <c r="AD98">
        <v>12.69</v>
      </c>
      <c r="AE98">
        <v>0</v>
      </c>
      <c r="AF98">
        <v>0</v>
      </c>
      <c r="AG98">
        <v>0</v>
      </c>
      <c r="AH98">
        <v>12.69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4.37</v>
      </c>
      <c r="AU98" t="s">
        <v>3</v>
      </c>
      <c r="AV98">
        <v>1</v>
      </c>
      <c r="AW98">
        <v>2</v>
      </c>
      <c r="AX98">
        <v>34749150</v>
      </c>
      <c r="AY98">
        <v>1</v>
      </c>
      <c r="AZ98">
        <v>0</v>
      </c>
      <c r="BA98">
        <v>182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Y98*Source!I44</f>
        <v>26.22</v>
      </c>
      <c r="CY98">
        <f t="shared" si="4"/>
        <v>12.69</v>
      </c>
      <c r="CZ98">
        <f t="shared" si="5"/>
        <v>12.69</v>
      </c>
      <c r="DA98">
        <f t="shared" si="6"/>
        <v>1</v>
      </c>
      <c r="DB98">
        <f t="shared" si="2"/>
        <v>55.46</v>
      </c>
      <c r="DC98">
        <f t="shared" si="3"/>
        <v>0</v>
      </c>
      <c r="GQ98">
        <v>-1</v>
      </c>
      <c r="GR98">
        <v>-1</v>
      </c>
    </row>
    <row r="99" spans="1:200" x14ac:dyDescent="0.2">
      <c r="A99">
        <f>ROW(Source!A45)</f>
        <v>45</v>
      </c>
      <c r="B99">
        <v>34748936</v>
      </c>
      <c r="C99">
        <v>34749146</v>
      </c>
      <c r="D99">
        <v>32163577</v>
      </c>
      <c r="E99">
        <v>1</v>
      </c>
      <c r="F99">
        <v>1</v>
      </c>
      <c r="G99">
        <v>1</v>
      </c>
      <c r="H99">
        <v>1</v>
      </c>
      <c r="I99" t="s">
        <v>222</v>
      </c>
      <c r="J99" t="s">
        <v>3</v>
      </c>
      <c r="K99" t="s">
        <v>223</v>
      </c>
      <c r="L99">
        <v>1191</v>
      </c>
      <c r="N99">
        <v>1013</v>
      </c>
      <c r="O99" t="s">
        <v>201</v>
      </c>
      <c r="P99" t="s">
        <v>201</v>
      </c>
      <c r="Q99">
        <v>1</v>
      </c>
      <c r="W99">
        <v>0</v>
      </c>
      <c r="X99">
        <v>1197411217</v>
      </c>
      <c r="Y99">
        <v>2.92</v>
      </c>
      <c r="AA99">
        <v>0</v>
      </c>
      <c r="AB99">
        <v>0</v>
      </c>
      <c r="AC99">
        <v>0</v>
      </c>
      <c r="AD99">
        <v>176.05</v>
      </c>
      <c r="AE99">
        <v>0</v>
      </c>
      <c r="AF99">
        <v>0</v>
      </c>
      <c r="AG99">
        <v>0</v>
      </c>
      <c r="AH99">
        <v>9.6199999999999992</v>
      </c>
      <c r="AI99">
        <v>1</v>
      </c>
      <c r="AJ99">
        <v>1</v>
      </c>
      <c r="AK99">
        <v>1</v>
      </c>
      <c r="AL99">
        <v>18.3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2.92</v>
      </c>
      <c r="AU99" t="s">
        <v>3</v>
      </c>
      <c r="AV99">
        <v>1</v>
      </c>
      <c r="AW99">
        <v>2</v>
      </c>
      <c r="AX99">
        <v>34749149</v>
      </c>
      <c r="AY99">
        <v>1</v>
      </c>
      <c r="AZ99">
        <v>0</v>
      </c>
      <c r="BA99">
        <v>183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Y99*Source!I45</f>
        <v>17.52</v>
      </c>
      <c r="CY99">
        <f t="shared" si="4"/>
        <v>176.05</v>
      </c>
      <c r="CZ99">
        <f t="shared" si="5"/>
        <v>9.6199999999999992</v>
      </c>
      <c r="DA99">
        <f t="shared" si="6"/>
        <v>18.3</v>
      </c>
      <c r="DB99">
        <f t="shared" si="2"/>
        <v>28.09</v>
      </c>
      <c r="DC99">
        <f t="shared" si="3"/>
        <v>0</v>
      </c>
      <c r="GQ99">
        <v>-1</v>
      </c>
      <c r="GR99">
        <v>-1</v>
      </c>
    </row>
    <row r="100" spans="1:200" x14ac:dyDescent="0.2">
      <c r="A100">
        <f>ROW(Source!A45)</f>
        <v>45</v>
      </c>
      <c r="B100">
        <v>34748936</v>
      </c>
      <c r="C100">
        <v>34749146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228</v>
      </c>
      <c r="J100" t="s">
        <v>3</v>
      </c>
      <c r="K100" t="s">
        <v>229</v>
      </c>
      <c r="L100">
        <v>1191</v>
      </c>
      <c r="N100">
        <v>1013</v>
      </c>
      <c r="O100" t="s">
        <v>201</v>
      </c>
      <c r="P100" t="s">
        <v>201</v>
      </c>
      <c r="Q100">
        <v>1</v>
      </c>
      <c r="W100">
        <v>0</v>
      </c>
      <c r="X100">
        <v>1776637054</v>
      </c>
      <c r="Y100">
        <v>4.37</v>
      </c>
      <c r="AA100">
        <v>0</v>
      </c>
      <c r="AB100">
        <v>0</v>
      </c>
      <c r="AC100">
        <v>0</v>
      </c>
      <c r="AD100">
        <v>232.23</v>
      </c>
      <c r="AE100">
        <v>0</v>
      </c>
      <c r="AF100">
        <v>0</v>
      </c>
      <c r="AG100">
        <v>0</v>
      </c>
      <c r="AH100">
        <v>12.69</v>
      </c>
      <c r="AI100">
        <v>1</v>
      </c>
      <c r="AJ100">
        <v>1</v>
      </c>
      <c r="AK100">
        <v>1</v>
      </c>
      <c r="AL100">
        <v>18.3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4.37</v>
      </c>
      <c r="AU100" t="s">
        <v>3</v>
      </c>
      <c r="AV100">
        <v>1</v>
      </c>
      <c r="AW100">
        <v>2</v>
      </c>
      <c r="AX100">
        <v>34749150</v>
      </c>
      <c r="AY100">
        <v>1</v>
      </c>
      <c r="AZ100">
        <v>0</v>
      </c>
      <c r="BA100">
        <v>184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Y100*Source!I45</f>
        <v>26.22</v>
      </c>
      <c r="CY100">
        <f t="shared" si="4"/>
        <v>232.23</v>
      </c>
      <c r="CZ100">
        <f t="shared" si="5"/>
        <v>12.69</v>
      </c>
      <c r="DA100">
        <f t="shared" si="6"/>
        <v>18.3</v>
      </c>
      <c r="DB100">
        <f t="shared" si="2"/>
        <v>55.46</v>
      </c>
      <c r="DC100">
        <f t="shared" si="3"/>
        <v>0</v>
      </c>
      <c r="GQ100">
        <v>-1</v>
      </c>
      <c r="GR100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34749003</v>
      </c>
      <c r="C1">
        <v>34748998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199</v>
      </c>
      <c r="J1" t="s">
        <v>3</v>
      </c>
      <c r="K1" t="s">
        <v>200</v>
      </c>
      <c r="L1">
        <v>1191</v>
      </c>
      <c r="N1">
        <v>1013</v>
      </c>
      <c r="O1" t="s">
        <v>201</v>
      </c>
      <c r="P1" t="s">
        <v>201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14.1</v>
      </c>
      <c r="AH1">
        <v>2</v>
      </c>
      <c r="AI1">
        <v>34748999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34749004</v>
      </c>
      <c r="C2">
        <v>34748998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202</v>
      </c>
      <c r="J2" t="s">
        <v>3</v>
      </c>
      <c r="K2" t="s">
        <v>203</v>
      </c>
      <c r="L2">
        <v>1191</v>
      </c>
      <c r="N2">
        <v>1013</v>
      </c>
      <c r="O2" t="s">
        <v>201</v>
      </c>
      <c r="P2" t="s">
        <v>201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0.52800000000000002</v>
      </c>
      <c r="AH2">
        <v>2</v>
      </c>
      <c r="AI2">
        <v>34749000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34749005</v>
      </c>
      <c r="C3">
        <v>34748998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204</v>
      </c>
      <c r="J3" t="s">
        <v>205</v>
      </c>
      <c r="K3" t="s">
        <v>206</v>
      </c>
      <c r="L3">
        <v>1368</v>
      </c>
      <c r="N3">
        <v>1011</v>
      </c>
      <c r="O3" t="s">
        <v>207</v>
      </c>
      <c r="P3" t="s">
        <v>207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0.26400000000000001</v>
      </c>
      <c r="AH3">
        <v>2</v>
      </c>
      <c r="AI3">
        <v>34749001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34749006</v>
      </c>
      <c r="C4">
        <v>34748998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208</v>
      </c>
      <c r="J4" t="s">
        <v>209</v>
      </c>
      <c r="K4" t="s">
        <v>210</v>
      </c>
      <c r="L4">
        <v>1368</v>
      </c>
      <c r="N4">
        <v>1011</v>
      </c>
      <c r="O4" t="s">
        <v>207</v>
      </c>
      <c r="P4" t="s">
        <v>207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0.26400000000000001</v>
      </c>
      <c r="AH4">
        <v>2</v>
      </c>
      <c r="AI4">
        <v>34749002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34749007</v>
      </c>
      <c r="C5">
        <v>34748998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230</v>
      </c>
      <c r="J5" t="s">
        <v>231</v>
      </c>
      <c r="K5" t="s">
        <v>232</v>
      </c>
      <c r="L5">
        <v>1346</v>
      </c>
      <c r="N5">
        <v>1009</v>
      </c>
      <c r="O5" t="s">
        <v>73</v>
      </c>
      <c r="P5" t="s">
        <v>73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18</v>
      </c>
      <c r="AG5">
        <v>0</v>
      </c>
      <c r="AH5">
        <v>3</v>
      </c>
      <c r="AI5">
        <v>-1</v>
      </c>
      <c r="AJ5" t="s">
        <v>3</v>
      </c>
      <c r="AK5">
        <v>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34749008</v>
      </c>
      <c r="C6">
        <v>34748998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233</v>
      </c>
      <c r="J6" t="s">
        <v>234</v>
      </c>
      <c r="K6" t="s">
        <v>235</v>
      </c>
      <c r="L6">
        <v>1348</v>
      </c>
      <c r="N6">
        <v>1009</v>
      </c>
      <c r="O6" t="s">
        <v>236</v>
      </c>
      <c r="P6" t="s">
        <v>236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34749009</v>
      </c>
      <c r="C7">
        <v>34748998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237</v>
      </c>
      <c r="J7" t="s">
        <v>238</v>
      </c>
      <c r="K7" t="s">
        <v>239</v>
      </c>
      <c r="L7">
        <v>1346</v>
      </c>
      <c r="N7">
        <v>1009</v>
      </c>
      <c r="O7" t="s">
        <v>73</v>
      </c>
      <c r="P7" t="s">
        <v>73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34749010</v>
      </c>
      <c r="C8">
        <v>34748998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240</v>
      </c>
      <c r="J8" t="s">
        <v>3</v>
      </c>
      <c r="K8" t="s">
        <v>241</v>
      </c>
      <c r="L8">
        <v>1374</v>
      </c>
      <c r="N8">
        <v>1013</v>
      </c>
      <c r="O8" t="s">
        <v>242</v>
      </c>
      <c r="P8" t="s">
        <v>242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34749003</v>
      </c>
      <c r="C9">
        <v>34748998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199</v>
      </c>
      <c r="J9" t="s">
        <v>3</v>
      </c>
      <c r="K9" t="s">
        <v>200</v>
      </c>
      <c r="L9">
        <v>1191</v>
      </c>
      <c r="N9">
        <v>1013</v>
      </c>
      <c r="O9" t="s">
        <v>201</v>
      </c>
      <c r="P9" t="s">
        <v>201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19</v>
      </c>
      <c r="AG9">
        <v>14.1</v>
      </c>
      <c r="AH9">
        <v>2</v>
      </c>
      <c r="AI9">
        <v>34748999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34749004</v>
      </c>
      <c r="C10">
        <v>34748998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202</v>
      </c>
      <c r="J10" t="s">
        <v>3</v>
      </c>
      <c r="K10" t="s">
        <v>203</v>
      </c>
      <c r="L10">
        <v>1191</v>
      </c>
      <c r="N10">
        <v>1013</v>
      </c>
      <c r="O10" t="s">
        <v>201</v>
      </c>
      <c r="P10" t="s">
        <v>201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0.52800000000000002</v>
      </c>
      <c r="AH10">
        <v>2</v>
      </c>
      <c r="AI10">
        <v>34749000</v>
      </c>
      <c r="AJ10">
        <v>6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34749005</v>
      </c>
      <c r="C11">
        <v>34748998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204</v>
      </c>
      <c r="J11" t="s">
        <v>205</v>
      </c>
      <c r="K11" t="s">
        <v>206</v>
      </c>
      <c r="L11">
        <v>1368</v>
      </c>
      <c r="N11">
        <v>1011</v>
      </c>
      <c r="O11" t="s">
        <v>207</v>
      </c>
      <c r="P11" t="s">
        <v>207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0.26400000000000001</v>
      </c>
      <c r="AH11">
        <v>2</v>
      </c>
      <c r="AI11">
        <v>34749001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34749006</v>
      </c>
      <c r="C12">
        <v>34748998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208</v>
      </c>
      <c r="J12" t="s">
        <v>209</v>
      </c>
      <c r="K12" t="s">
        <v>210</v>
      </c>
      <c r="L12">
        <v>1368</v>
      </c>
      <c r="N12">
        <v>1011</v>
      </c>
      <c r="O12" t="s">
        <v>207</v>
      </c>
      <c r="P12" t="s">
        <v>207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0.26400000000000001</v>
      </c>
      <c r="AH12">
        <v>2</v>
      </c>
      <c r="AI12">
        <v>34749002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34749007</v>
      </c>
      <c r="C13">
        <v>34748998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230</v>
      </c>
      <c r="J13" t="s">
        <v>231</v>
      </c>
      <c r="K13" t="s">
        <v>232</v>
      </c>
      <c r="L13">
        <v>1346</v>
      </c>
      <c r="N13">
        <v>1009</v>
      </c>
      <c r="O13" t="s">
        <v>73</v>
      </c>
      <c r="P13" t="s">
        <v>73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18</v>
      </c>
      <c r="AG13">
        <v>0</v>
      </c>
      <c r="AH13">
        <v>3</v>
      </c>
      <c r="AI13">
        <v>-1</v>
      </c>
      <c r="AJ13" t="s">
        <v>3</v>
      </c>
      <c r="AK13">
        <v>4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34749008</v>
      </c>
      <c r="C14">
        <v>34748998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233</v>
      </c>
      <c r="J14" t="s">
        <v>234</v>
      </c>
      <c r="K14" t="s">
        <v>235</v>
      </c>
      <c r="L14">
        <v>1348</v>
      </c>
      <c r="N14">
        <v>1009</v>
      </c>
      <c r="O14" t="s">
        <v>236</v>
      </c>
      <c r="P14" t="s">
        <v>236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18</v>
      </c>
      <c r="AG14">
        <v>0</v>
      </c>
      <c r="AH14">
        <v>3</v>
      </c>
      <c r="AI14">
        <v>-1</v>
      </c>
      <c r="AJ14" t="s">
        <v>3</v>
      </c>
      <c r="AK14">
        <v>4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34749009</v>
      </c>
      <c r="C15">
        <v>34748998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237</v>
      </c>
      <c r="J15" t="s">
        <v>238</v>
      </c>
      <c r="K15" t="s">
        <v>239</v>
      </c>
      <c r="L15">
        <v>1346</v>
      </c>
      <c r="N15">
        <v>1009</v>
      </c>
      <c r="O15" t="s">
        <v>73</v>
      </c>
      <c r="P15" t="s">
        <v>73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0</v>
      </c>
      <c r="AH15">
        <v>3</v>
      </c>
      <c r="AI15">
        <v>-1</v>
      </c>
      <c r="AJ15" t="s">
        <v>3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34749010</v>
      </c>
      <c r="C16">
        <v>34748998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240</v>
      </c>
      <c r="J16" t="s">
        <v>3</v>
      </c>
      <c r="K16" t="s">
        <v>241</v>
      </c>
      <c r="L16">
        <v>1374</v>
      </c>
      <c r="N16">
        <v>1013</v>
      </c>
      <c r="O16" t="s">
        <v>242</v>
      </c>
      <c r="P16" t="s">
        <v>242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ROW(Source!A26)</f>
        <v>26</v>
      </c>
      <c r="B17">
        <v>34749018</v>
      </c>
      <c r="C17">
        <v>34749011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199</v>
      </c>
      <c r="J17" t="s">
        <v>3</v>
      </c>
      <c r="K17" t="s">
        <v>200</v>
      </c>
      <c r="L17">
        <v>1191</v>
      </c>
      <c r="N17">
        <v>1013</v>
      </c>
      <c r="O17" t="s">
        <v>201</v>
      </c>
      <c r="P17" t="s">
        <v>201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19</v>
      </c>
      <c r="AG17">
        <v>1.38</v>
      </c>
      <c r="AH17">
        <v>2</v>
      </c>
      <c r="AI17">
        <v>34749012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34749019</v>
      </c>
      <c r="C18">
        <v>34749011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202</v>
      </c>
      <c r="J18" t="s">
        <v>3</v>
      </c>
      <c r="K18" t="s">
        <v>203</v>
      </c>
      <c r="L18">
        <v>1191</v>
      </c>
      <c r="N18">
        <v>1013</v>
      </c>
      <c r="O18" t="s">
        <v>201</v>
      </c>
      <c r="P18" t="s">
        <v>201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0.28199999999999997</v>
      </c>
      <c r="AH18">
        <v>2</v>
      </c>
      <c r="AI18">
        <v>34749013</v>
      </c>
      <c r="AJ18">
        <v>10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34749020</v>
      </c>
      <c r="C19">
        <v>34749011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204</v>
      </c>
      <c r="J19" t="s">
        <v>205</v>
      </c>
      <c r="K19" t="s">
        <v>206</v>
      </c>
      <c r="L19">
        <v>1368</v>
      </c>
      <c r="N19">
        <v>1011</v>
      </c>
      <c r="O19" t="s">
        <v>207</v>
      </c>
      <c r="P19" t="s">
        <v>207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0.19800000000000001</v>
      </c>
      <c r="AH19">
        <v>2</v>
      </c>
      <c r="AI19">
        <v>34749014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34749021</v>
      </c>
      <c r="C20">
        <v>34749011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211</v>
      </c>
      <c r="J20" t="s">
        <v>212</v>
      </c>
      <c r="K20" t="s">
        <v>213</v>
      </c>
      <c r="L20">
        <v>1368</v>
      </c>
      <c r="N20">
        <v>1011</v>
      </c>
      <c r="O20" t="s">
        <v>207</v>
      </c>
      <c r="P20" t="s">
        <v>207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6.6000000000000003E-2</v>
      </c>
      <c r="AH20">
        <v>2</v>
      </c>
      <c r="AI20">
        <v>34749015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34749022</v>
      </c>
      <c r="C21">
        <v>34749011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208</v>
      </c>
      <c r="J21" t="s">
        <v>209</v>
      </c>
      <c r="K21" t="s">
        <v>210</v>
      </c>
      <c r="L21">
        <v>1368</v>
      </c>
      <c r="N21">
        <v>1011</v>
      </c>
      <c r="O21" t="s">
        <v>207</v>
      </c>
      <c r="P21" t="s">
        <v>207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1.7999999999999999E-2</v>
      </c>
      <c r="AH21">
        <v>2</v>
      </c>
      <c r="AI21">
        <v>34749016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34749023</v>
      </c>
      <c r="C22">
        <v>34749011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214</v>
      </c>
      <c r="J22" t="s">
        <v>215</v>
      </c>
      <c r="K22" t="s">
        <v>216</v>
      </c>
      <c r="L22">
        <v>1368</v>
      </c>
      <c r="N22">
        <v>1011</v>
      </c>
      <c r="O22" t="s">
        <v>207</v>
      </c>
      <c r="P22" t="s">
        <v>207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19</v>
      </c>
      <c r="AG22">
        <v>8.4000000000000005E-2</v>
      </c>
      <c r="AH22">
        <v>2</v>
      </c>
      <c r="AI22">
        <v>34749017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34749024</v>
      </c>
      <c r="C23">
        <v>34749011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243</v>
      </c>
      <c r="J23" t="s">
        <v>244</v>
      </c>
      <c r="K23" t="s">
        <v>245</v>
      </c>
      <c r="L23">
        <v>1348</v>
      </c>
      <c r="N23">
        <v>1009</v>
      </c>
      <c r="O23" t="s">
        <v>236</v>
      </c>
      <c r="P23" t="s">
        <v>236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34749025</v>
      </c>
      <c r="C24">
        <v>34749011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246</v>
      </c>
      <c r="J24" t="s">
        <v>247</v>
      </c>
      <c r="K24" t="s">
        <v>248</v>
      </c>
      <c r="L24">
        <v>1346</v>
      </c>
      <c r="N24">
        <v>1009</v>
      </c>
      <c r="O24" t="s">
        <v>73</v>
      </c>
      <c r="P24" t="s">
        <v>73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34749026</v>
      </c>
      <c r="C25">
        <v>34749011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230</v>
      </c>
      <c r="J25" t="s">
        <v>231</v>
      </c>
      <c r="K25" t="s">
        <v>232</v>
      </c>
      <c r="L25">
        <v>1346</v>
      </c>
      <c r="N25">
        <v>1009</v>
      </c>
      <c r="O25" t="s">
        <v>73</v>
      </c>
      <c r="P25" t="s">
        <v>73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18</v>
      </c>
      <c r="AG25">
        <v>0</v>
      </c>
      <c r="AH25">
        <v>3</v>
      </c>
      <c r="AI25">
        <v>-1</v>
      </c>
      <c r="AJ25" t="s">
        <v>3</v>
      </c>
      <c r="AK25">
        <v>4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34749027</v>
      </c>
      <c r="C26">
        <v>34749011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249</v>
      </c>
      <c r="J26" t="s">
        <v>250</v>
      </c>
      <c r="K26" t="s">
        <v>251</v>
      </c>
      <c r="L26">
        <v>1330</v>
      </c>
      <c r="N26">
        <v>1005</v>
      </c>
      <c r="O26" t="s">
        <v>252</v>
      </c>
      <c r="P26" t="s">
        <v>252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18</v>
      </c>
      <c r="AG26">
        <v>0</v>
      </c>
      <c r="AH26">
        <v>3</v>
      </c>
      <c r="AI26">
        <v>-1</v>
      </c>
      <c r="AJ26" t="s">
        <v>3</v>
      </c>
      <c r="AK26">
        <v>4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34749028</v>
      </c>
      <c r="C27">
        <v>34749011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233</v>
      </c>
      <c r="J27" t="s">
        <v>234</v>
      </c>
      <c r="K27" t="s">
        <v>235</v>
      </c>
      <c r="L27">
        <v>1348</v>
      </c>
      <c r="N27">
        <v>1009</v>
      </c>
      <c r="O27" t="s">
        <v>236</v>
      </c>
      <c r="P27" t="s">
        <v>236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3</v>
      </c>
      <c r="AI27">
        <v>-1</v>
      </c>
      <c r="AJ27" t="s">
        <v>3</v>
      </c>
      <c r="AK27">
        <v>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34749029</v>
      </c>
      <c r="C28">
        <v>34749011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237</v>
      </c>
      <c r="J28" t="s">
        <v>238</v>
      </c>
      <c r="K28" t="s">
        <v>239</v>
      </c>
      <c r="L28">
        <v>1346</v>
      </c>
      <c r="N28">
        <v>1009</v>
      </c>
      <c r="O28" t="s">
        <v>73</v>
      </c>
      <c r="P28" t="s">
        <v>73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3</v>
      </c>
      <c r="AI28">
        <v>-1</v>
      </c>
      <c r="AJ28" t="s">
        <v>3</v>
      </c>
      <c r="AK28">
        <v>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34749030</v>
      </c>
      <c r="C29">
        <v>34749011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240</v>
      </c>
      <c r="J29" t="s">
        <v>3</v>
      </c>
      <c r="K29" t="s">
        <v>241</v>
      </c>
      <c r="L29">
        <v>1374</v>
      </c>
      <c r="N29">
        <v>1013</v>
      </c>
      <c r="O29" t="s">
        <v>242</v>
      </c>
      <c r="P29" t="s">
        <v>242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3</v>
      </c>
      <c r="AI29">
        <v>-1</v>
      </c>
      <c r="AJ29" t="s">
        <v>3</v>
      </c>
      <c r="AK29">
        <v>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34749018</v>
      </c>
      <c r="C30">
        <v>34749011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199</v>
      </c>
      <c r="J30" t="s">
        <v>3</v>
      </c>
      <c r="K30" t="s">
        <v>200</v>
      </c>
      <c r="L30">
        <v>1191</v>
      </c>
      <c r="N30">
        <v>1013</v>
      </c>
      <c r="O30" t="s">
        <v>201</v>
      </c>
      <c r="P30" t="s">
        <v>201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19</v>
      </c>
      <c r="AG30">
        <v>1.38</v>
      </c>
      <c r="AH30">
        <v>2</v>
      </c>
      <c r="AI30">
        <v>34749012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34749019</v>
      </c>
      <c r="C31">
        <v>34749011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202</v>
      </c>
      <c r="J31" t="s">
        <v>3</v>
      </c>
      <c r="K31" t="s">
        <v>203</v>
      </c>
      <c r="L31">
        <v>1191</v>
      </c>
      <c r="N31">
        <v>1013</v>
      </c>
      <c r="O31" t="s">
        <v>201</v>
      </c>
      <c r="P31" t="s">
        <v>201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19</v>
      </c>
      <c r="AG31">
        <v>0.28199999999999997</v>
      </c>
      <c r="AH31">
        <v>2</v>
      </c>
      <c r="AI31">
        <v>34749013</v>
      </c>
      <c r="AJ31">
        <v>16</v>
      </c>
      <c r="AK31">
        <v>2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34749020</v>
      </c>
      <c r="C32">
        <v>34749011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204</v>
      </c>
      <c r="J32" t="s">
        <v>205</v>
      </c>
      <c r="K32" t="s">
        <v>206</v>
      </c>
      <c r="L32">
        <v>1368</v>
      </c>
      <c r="N32">
        <v>1011</v>
      </c>
      <c r="O32" t="s">
        <v>207</v>
      </c>
      <c r="P32" t="s">
        <v>207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19</v>
      </c>
      <c r="AG32">
        <v>0.19800000000000001</v>
      </c>
      <c r="AH32">
        <v>2</v>
      </c>
      <c r="AI32">
        <v>34749014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34749021</v>
      </c>
      <c r="C33">
        <v>34749011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211</v>
      </c>
      <c r="J33" t="s">
        <v>212</v>
      </c>
      <c r="K33" t="s">
        <v>213</v>
      </c>
      <c r="L33">
        <v>1368</v>
      </c>
      <c r="N33">
        <v>1011</v>
      </c>
      <c r="O33" t="s">
        <v>207</v>
      </c>
      <c r="P33" t="s">
        <v>207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19</v>
      </c>
      <c r="AG33">
        <v>6.6000000000000003E-2</v>
      </c>
      <c r="AH33">
        <v>2</v>
      </c>
      <c r="AI33">
        <v>34749015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34749022</v>
      </c>
      <c r="C34">
        <v>34749011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208</v>
      </c>
      <c r="J34" t="s">
        <v>209</v>
      </c>
      <c r="K34" t="s">
        <v>210</v>
      </c>
      <c r="L34">
        <v>1368</v>
      </c>
      <c r="N34">
        <v>1011</v>
      </c>
      <c r="O34" t="s">
        <v>207</v>
      </c>
      <c r="P34" t="s">
        <v>207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19</v>
      </c>
      <c r="AG34">
        <v>1.7999999999999999E-2</v>
      </c>
      <c r="AH34">
        <v>2</v>
      </c>
      <c r="AI34">
        <v>34749016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34749023</v>
      </c>
      <c r="C35">
        <v>34749011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214</v>
      </c>
      <c r="J35" t="s">
        <v>215</v>
      </c>
      <c r="K35" t="s">
        <v>216</v>
      </c>
      <c r="L35">
        <v>1368</v>
      </c>
      <c r="N35">
        <v>1011</v>
      </c>
      <c r="O35" t="s">
        <v>207</v>
      </c>
      <c r="P35" t="s">
        <v>207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8.4000000000000005E-2</v>
      </c>
      <c r="AH35">
        <v>2</v>
      </c>
      <c r="AI35">
        <v>34749017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34749024</v>
      </c>
      <c r="C36">
        <v>34749011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243</v>
      </c>
      <c r="J36" t="s">
        <v>244</v>
      </c>
      <c r="K36" t="s">
        <v>245</v>
      </c>
      <c r="L36">
        <v>1348</v>
      </c>
      <c r="N36">
        <v>1009</v>
      </c>
      <c r="O36" t="s">
        <v>236</v>
      </c>
      <c r="P36" t="s">
        <v>236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18</v>
      </c>
      <c r="AG36">
        <v>0</v>
      </c>
      <c r="AH36">
        <v>3</v>
      </c>
      <c r="AI36">
        <v>-1</v>
      </c>
      <c r="AJ36" t="s">
        <v>3</v>
      </c>
      <c r="AK36">
        <v>4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34749025</v>
      </c>
      <c r="C37">
        <v>34749011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246</v>
      </c>
      <c r="J37" t="s">
        <v>247</v>
      </c>
      <c r="K37" t="s">
        <v>248</v>
      </c>
      <c r="L37">
        <v>1346</v>
      </c>
      <c r="N37">
        <v>1009</v>
      </c>
      <c r="O37" t="s">
        <v>73</v>
      </c>
      <c r="P37" t="s">
        <v>73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18</v>
      </c>
      <c r="AG37">
        <v>0</v>
      </c>
      <c r="AH37">
        <v>3</v>
      </c>
      <c r="AI37">
        <v>-1</v>
      </c>
      <c r="AJ37" t="s">
        <v>3</v>
      </c>
      <c r="AK37">
        <v>4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34749026</v>
      </c>
      <c r="C38">
        <v>34749011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230</v>
      </c>
      <c r="J38" t="s">
        <v>231</v>
      </c>
      <c r="K38" t="s">
        <v>232</v>
      </c>
      <c r="L38">
        <v>1346</v>
      </c>
      <c r="N38">
        <v>1009</v>
      </c>
      <c r="O38" t="s">
        <v>73</v>
      </c>
      <c r="P38" t="s">
        <v>73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18</v>
      </c>
      <c r="AG38">
        <v>0</v>
      </c>
      <c r="AH38">
        <v>3</v>
      </c>
      <c r="AI38">
        <v>-1</v>
      </c>
      <c r="AJ38" t="s">
        <v>3</v>
      </c>
      <c r="AK38">
        <v>4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34749027</v>
      </c>
      <c r="C39">
        <v>34749011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249</v>
      </c>
      <c r="J39" t="s">
        <v>250</v>
      </c>
      <c r="K39" t="s">
        <v>251</v>
      </c>
      <c r="L39">
        <v>1330</v>
      </c>
      <c r="N39">
        <v>1005</v>
      </c>
      <c r="O39" t="s">
        <v>252</v>
      </c>
      <c r="P39" t="s">
        <v>252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18</v>
      </c>
      <c r="AG39">
        <v>0</v>
      </c>
      <c r="AH39">
        <v>3</v>
      </c>
      <c r="AI39">
        <v>-1</v>
      </c>
      <c r="AJ39" t="s">
        <v>3</v>
      </c>
      <c r="AK39">
        <v>4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34749028</v>
      </c>
      <c r="C40">
        <v>34749011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233</v>
      </c>
      <c r="J40" t="s">
        <v>234</v>
      </c>
      <c r="K40" t="s">
        <v>235</v>
      </c>
      <c r="L40">
        <v>1348</v>
      </c>
      <c r="N40">
        <v>1009</v>
      </c>
      <c r="O40" t="s">
        <v>236</v>
      </c>
      <c r="P40" t="s">
        <v>236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0</v>
      </c>
      <c r="AH40">
        <v>3</v>
      </c>
      <c r="AI40">
        <v>-1</v>
      </c>
      <c r="AJ40" t="s">
        <v>3</v>
      </c>
      <c r="AK40">
        <v>4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34749029</v>
      </c>
      <c r="C41">
        <v>34749011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237</v>
      </c>
      <c r="J41" t="s">
        <v>238</v>
      </c>
      <c r="K41" t="s">
        <v>239</v>
      </c>
      <c r="L41">
        <v>1346</v>
      </c>
      <c r="N41">
        <v>1009</v>
      </c>
      <c r="O41" t="s">
        <v>73</v>
      </c>
      <c r="P41" t="s">
        <v>73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</v>
      </c>
      <c r="AH41">
        <v>3</v>
      </c>
      <c r="AI41">
        <v>-1</v>
      </c>
      <c r="AJ41" t="s">
        <v>3</v>
      </c>
      <c r="AK41">
        <v>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34749030</v>
      </c>
      <c r="C42">
        <v>34749011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240</v>
      </c>
      <c r="J42" t="s">
        <v>3</v>
      </c>
      <c r="K42" t="s">
        <v>241</v>
      </c>
      <c r="L42">
        <v>1374</v>
      </c>
      <c r="N42">
        <v>1013</v>
      </c>
      <c r="O42" t="s">
        <v>242</v>
      </c>
      <c r="P42" t="s">
        <v>242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0</v>
      </c>
      <c r="AH42">
        <v>3</v>
      </c>
      <c r="AI42">
        <v>-1</v>
      </c>
      <c r="AJ42" t="s">
        <v>3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ROW(Source!A28)</f>
        <v>28</v>
      </c>
      <c r="B43">
        <v>34749038</v>
      </c>
      <c r="C43">
        <v>34749031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199</v>
      </c>
      <c r="J43" t="s">
        <v>3</v>
      </c>
      <c r="K43" t="s">
        <v>200</v>
      </c>
      <c r="L43">
        <v>1191</v>
      </c>
      <c r="N43">
        <v>1013</v>
      </c>
      <c r="O43" t="s">
        <v>201</v>
      </c>
      <c r="P43" t="s">
        <v>201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19</v>
      </c>
      <c r="AG43">
        <v>35.159999999999997</v>
      </c>
      <c r="AH43">
        <v>2</v>
      </c>
      <c r="AI43">
        <v>34749032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34749039</v>
      </c>
      <c r="C44">
        <v>34749031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202</v>
      </c>
      <c r="J44" t="s">
        <v>3</v>
      </c>
      <c r="K44" t="s">
        <v>203</v>
      </c>
      <c r="L44">
        <v>1191</v>
      </c>
      <c r="N44">
        <v>1013</v>
      </c>
      <c r="O44" t="s">
        <v>201</v>
      </c>
      <c r="P44" t="s">
        <v>201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19</v>
      </c>
      <c r="AG44">
        <v>4.3920000000000003</v>
      </c>
      <c r="AH44">
        <v>2</v>
      </c>
      <c r="AI44">
        <v>34749033</v>
      </c>
      <c r="AJ44">
        <v>22</v>
      </c>
      <c r="AK44">
        <v>2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34749040</v>
      </c>
      <c r="C45">
        <v>34749031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204</v>
      </c>
      <c r="J45" t="s">
        <v>205</v>
      </c>
      <c r="K45" t="s">
        <v>206</v>
      </c>
      <c r="L45">
        <v>1368</v>
      </c>
      <c r="N45">
        <v>1011</v>
      </c>
      <c r="O45" t="s">
        <v>207</v>
      </c>
      <c r="P45" t="s">
        <v>207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19</v>
      </c>
      <c r="AG45">
        <v>0.13200000000000001</v>
      </c>
      <c r="AH45">
        <v>2</v>
      </c>
      <c r="AI45">
        <v>34749034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34749041</v>
      </c>
      <c r="C46">
        <v>34749031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208</v>
      </c>
      <c r="J46" t="s">
        <v>209</v>
      </c>
      <c r="K46" t="s">
        <v>210</v>
      </c>
      <c r="L46">
        <v>1368</v>
      </c>
      <c r="N46">
        <v>1011</v>
      </c>
      <c r="O46" t="s">
        <v>207</v>
      </c>
      <c r="P46" t="s">
        <v>207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19</v>
      </c>
      <c r="AG46">
        <v>0.13200000000000001</v>
      </c>
      <c r="AH46">
        <v>2</v>
      </c>
      <c r="AI46">
        <v>34749035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34749042</v>
      </c>
      <c r="C47">
        <v>34749031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214</v>
      </c>
      <c r="J47" t="s">
        <v>215</v>
      </c>
      <c r="K47" t="s">
        <v>216</v>
      </c>
      <c r="L47">
        <v>1368</v>
      </c>
      <c r="N47">
        <v>1011</v>
      </c>
      <c r="O47" t="s">
        <v>207</v>
      </c>
      <c r="P47" t="s">
        <v>207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19</v>
      </c>
      <c r="AG47">
        <v>4.3499999999999996</v>
      </c>
      <c r="AH47">
        <v>2</v>
      </c>
      <c r="AI47">
        <v>34749036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34749043</v>
      </c>
      <c r="C48">
        <v>34749031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217</v>
      </c>
      <c r="J48" t="s">
        <v>218</v>
      </c>
      <c r="K48" t="s">
        <v>219</v>
      </c>
      <c r="L48">
        <v>1368</v>
      </c>
      <c r="N48">
        <v>1011</v>
      </c>
      <c r="O48" t="s">
        <v>207</v>
      </c>
      <c r="P48" t="s">
        <v>207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19</v>
      </c>
      <c r="AG48">
        <v>4.1280000000000001</v>
      </c>
      <c r="AH48">
        <v>2</v>
      </c>
      <c r="AI48">
        <v>34749037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34749044</v>
      </c>
      <c r="C49">
        <v>34749031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253</v>
      </c>
      <c r="J49" t="s">
        <v>254</v>
      </c>
      <c r="K49" t="s">
        <v>255</v>
      </c>
      <c r="L49">
        <v>1339</v>
      </c>
      <c r="N49">
        <v>1007</v>
      </c>
      <c r="O49" t="s">
        <v>256</v>
      </c>
      <c r="P49" t="s">
        <v>256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18</v>
      </c>
      <c r="AG49">
        <v>0</v>
      </c>
      <c r="AH49">
        <v>3</v>
      </c>
      <c r="AI49">
        <v>-1</v>
      </c>
      <c r="AJ49" t="s">
        <v>3</v>
      </c>
      <c r="AK49">
        <v>4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34749045</v>
      </c>
      <c r="C50">
        <v>34749031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257</v>
      </c>
      <c r="J50" t="s">
        <v>258</v>
      </c>
      <c r="K50" t="s">
        <v>259</v>
      </c>
      <c r="L50">
        <v>1346</v>
      </c>
      <c r="N50">
        <v>1009</v>
      </c>
      <c r="O50" t="s">
        <v>73</v>
      </c>
      <c r="P50" t="s">
        <v>73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18</v>
      </c>
      <c r="AG50">
        <v>0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34749046</v>
      </c>
      <c r="C51">
        <v>34749031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260</v>
      </c>
      <c r="J51" t="s">
        <v>261</v>
      </c>
      <c r="K51" t="s">
        <v>262</v>
      </c>
      <c r="L51">
        <v>1348</v>
      </c>
      <c r="N51">
        <v>1009</v>
      </c>
      <c r="O51" t="s">
        <v>236</v>
      </c>
      <c r="P51" t="s">
        <v>236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18</v>
      </c>
      <c r="AG51">
        <v>0</v>
      </c>
      <c r="AH51">
        <v>3</v>
      </c>
      <c r="AI51">
        <v>-1</v>
      </c>
      <c r="AJ51" t="s">
        <v>3</v>
      </c>
      <c r="AK51">
        <v>4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34749047</v>
      </c>
      <c r="C52">
        <v>34749031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263</v>
      </c>
      <c r="J52" t="s">
        <v>264</v>
      </c>
      <c r="K52" t="s">
        <v>265</v>
      </c>
      <c r="L52">
        <v>1348</v>
      </c>
      <c r="N52">
        <v>1009</v>
      </c>
      <c r="O52" t="s">
        <v>236</v>
      </c>
      <c r="P52" t="s">
        <v>236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18</v>
      </c>
      <c r="AG52">
        <v>0</v>
      </c>
      <c r="AH52">
        <v>3</v>
      </c>
      <c r="AI52">
        <v>-1</v>
      </c>
      <c r="AJ52" t="s">
        <v>3</v>
      </c>
      <c r="AK52">
        <v>4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34749048</v>
      </c>
      <c r="C53">
        <v>34749031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237</v>
      </c>
      <c r="J53" t="s">
        <v>238</v>
      </c>
      <c r="K53" t="s">
        <v>239</v>
      </c>
      <c r="L53">
        <v>1346</v>
      </c>
      <c r="N53">
        <v>1009</v>
      </c>
      <c r="O53" t="s">
        <v>73</v>
      </c>
      <c r="P53" t="s">
        <v>73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0</v>
      </c>
      <c r="AH53">
        <v>3</v>
      </c>
      <c r="AI53">
        <v>-1</v>
      </c>
      <c r="AJ53" t="s">
        <v>3</v>
      </c>
      <c r="AK53">
        <v>4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ROW(Source!A28)</f>
        <v>28</v>
      </c>
      <c r="B54">
        <v>34749049</v>
      </c>
      <c r="C54">
        <v>34749031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240</v>
      </c>
      <c r="J54" t="s">
        <v>3</v>
      </c>
      <c r="K54" t="s">
        <v>241</v>
      </c>
      <c r="L54">
        <v>1374</v>
      </c>
      <c r="N54">
        <v>1013</v>
      </c>
      <c r="O54" t="s">
        <v>242</v>
      </c>
      <c r="P54" t="s">
        <v>242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18</v>
      </c>
      <c r="AG54">
        <v>0</v>
      </c>
      <c r="AH54">
        <v>3</v>
      </c>
      <c r="AI54">
        <v>-1</v>
      </c>
      <c r="AJ54" t="s">
        <v>3</v>
      </c>
      <c r="AK54">
        <v>4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ROW(Source!A29)</f>
        <v>29</v>
      </c>
      <c r="B55">
        <v>34749038</v>
      </c>
      <c r="C55">
        <v>34749031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199</v>
      </c>
      <c r="J55" t="s">
        <v>3</v>
      </c>
      <c r="K55" t="s">
        <v>200</v>
      </c>
      <c r="L55">
        <v>1191</v>
      </c>
      <c r="N55">
        <v>1013</v>
      </c>
      <c r="O55" t="s">
        <v>201</v>
      </c>
      <c r="P55" t="s">
        <v>201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19</v>
      </c>
      <c r="AG55">
        <v>35.159999999999997</v>
      </c>
      <c r="AH55">
        <v>2</v>
      </c>
      <c r="AI55">
        <v>34749032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34749039</v>
      </c>
      <c r="C56">
        <v>34749031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202</v>
      </c>
      <c r="J56" t="s">
        <v>3</v>
      </c>
      <c r="K56" t="s">
        <v>203</v>
      </c>
      <c r="L56">
        <v>1191</v>
      </c>
      <c r="N56">
        <v>1013</v>
      </c>
      <c r="O56" t="s">
        <v>201</v>
      </c>
      <c r="P56" t="s">
        <v>201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4.3920000000000003</v>
      </c>
      <c r="AH56">
        <v>2</v>
      </c>
      <c r="AI56">
        <v>34749033</v>
      </c>
      <c r="AJ56">
        <v>28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34749040</v>
      </c>
      <c r="C57">
        <v>34749031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204</v>
      </c>
      <c r="J57" t="s">
        <v>205</v>
      </c>
      <c r="K57" t="s">
        <v>206</v>
      </c>
      <c r="L57">
        <v>1368</v>
      </c>
      <c r="N57">
        <v>1011</v>
      </c>
      <c r="O57" t="s">
        <v>207</v>
      </c>
      <c r="P57" t="s">
        <v>207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0.13200000000000001</v>
      </c>
      <c r="AH57">
        <v>2</v>
      </c>
      <c r="AI57">
        <v>34749034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34749041</v>
      </c>
      <c r="C58">
        <v>34749031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208</v>
      </c>
      <c r="J58" t="s">
        <v>209</v>
      </c>
      <c r="K58" t="s">
        <v>210</v>
      </c>
      <c r="L58">
        <v>1368</v>
      </c>
      <c r="N58">
        <v>1011</v>
      </c>
      <c r="O58" t="s">
        <v>207</v>
      </c>
      <c r="P58" t="s">
        <v>207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0.13200000000000001</v>
      </c>
      <c r="AH58">
        <v>2</v>
      </c>
      <c r="AI58">
        <v>34749035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34749042</v>
      </c>
      <c r="C59">
        <v>34749031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214</v>
      </c>
      <c r="J59" t="s">
        <v>215</v>
      </c>
      <c r="K59" t="s">
        <v>216</v>
      </c>
      <c r="L59">
        <v>1368</v>
      </c>
      <c r="N59">
        <v>1011</v>
      </c>
      <c r="O59" t="s">
        <v>207</v>
      </c>
      <c r="P59" t="s">
        <v>207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19</v>
      </c>
      <c r="AG59">
        <v>4.3499999999999996</v>
      </c>
      <c r="AH59">
        <v>2</v>
      </c>
      <c r="AI59">
        <v>34749036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34749043</v>
      </c>
      <c r="C60">
        <v>34749031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217</v>
      </c>
      <c r="J60" t="s">
        <v>218</v>
      </c>
      <c r="K60" t="s">
        <v>219</v>
      </c>
      <c r="L60">
        <v>1368</v>
      </c>
      <c r="N60">
        <v>1011</v>
      </c>
      <c r="O60" t="s">
        <v>207</v>
      </c>
      <c r="P60" t="s">
        <v>207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19</v>
      </c>
      <c r="AG60">
        <v>4.1280000000000001</v>
      </c>
      <c r="AH60">
        <v>2</v>
      </c>
      <c r="AI60">
        <v>34749037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34749044</v>
      </c>
      <c r="C61">
        <v>34749031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253</v>
      </c>
      <c r="J61" t="s">
        <v>254</v>
      </c>
      <c r="K61" t="s">
        <v>255</v>
      </c>
      <c r="L61">
        <v>1339</v>
      </c>
      <c r="N61">
        <v>1007</v>
      </c>
      <c r="O61" t="s">
        <v>256</v>
      </c>
      <c r="P61" t="s">
        <v>256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18</v>
      </c>
      <c r="AG61">
        <v>0</v>
      </c>
      <c r="AH61">
        <v>3</v>
      </c>
      <c r="AI61">
        <v>-1</v>
      </c>
      <c r="AJ61" t="s">
        <v>3</v>
      </c>
      <c r="AK61">
        <v>4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34749045</v>
      </c>
      <c r="C62">
        <v>34749031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257</v>
      </c>
      <c r="J62" t="s">
        <v>258</v>
      </c>
      <c r="K62" t="s">
        <v>259</v>
      </c>
      <c r="L62">
        <v>1346</v>
      </c>
      <c r="N62">
        <v>1009</v>
      </c>
      <c r="O62" t="s">
        <v>73</v>
      </c>
      <c r="P62" t="s">
        <v>73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18</v>
      </c>
      <c r="AG62">
        <v>0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34749046</v>
      </c>
      <c r="C63">
        <v>34749031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260</v>
      </c>
      <c r="J63" t="s">
        <v>261</v>
      </c>
      <c r="K63" t="s">
        <v>262</v>
      </c>
      <c r="L63">
        <v>1348</v>
      </c>
      <c r="N63">
        <v>1009</v>
      </c>
      <c r="O63" t="s">
        <v>236</v>
      </c>
      <c r="P63" t="s">
        <v>236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18</v>
      </c>
      <c r="AG63">
        <v>0</v>
      </c>
      <c r="AH63">
        <v>3</v>
      </c>
      <c r="AI63">
        <v>-1</v>
      </c>
      <c r="AJ63" t="s">
        <v>3</v>
      </c>
      <c r="AK63">
        <v>4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34749047</v>
      </c>
      <c r="C64">
        <v>34749031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263</v>
      </c>
      <c r="J64" t="s">
        <v>264</v>
      </c>
      <c r="K64" t="s">
        <v>265</v>
      </c>
      <c r="L64">
        <v>1348</v>
      </c>
      <c r="N64">
        <v>1009</v>
      </c>
      <c r="O64" t="s">
        <v>236</v>
      </c>
      <c r="P64" t="s">
        <v>236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18</v>
      </c>
      <c r="AG64">
        <v>0</v>
      </c>
      <c r="AH64">
        <v>3</v>
      </c>
      <c r="AI64">
        <v>-1</v>
      </c>
      <c r="AJ64" t="s">
        <v>3</v>
      </c>
      <c r="AK64">
        <v>4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ROW(Source!A29)</f>
        <v>29</v>
      </c>
      <c r="B65">
        <v>34749048</v>
      </c>
      <c r="C65">
        <v>34749031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237</v>
      </c>
      <c r="J65" t="s">
        <v>238</v>
      </c>
      <c r="K65" t="s">
        <v>239</v>
      </c>
      <c r="L65">
        <v>1346</v>
      </c>
      <c r="N65">
        <v>1009</v>
      </c>
      <c r="O65" t="s">
        <v>73</v>
      </c>
      <c r="P65" t="s">
        <v>73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18</v>
      </c>
      <c r="AG65">
        <v>0</v>
      </c>
      <c r="AH65">
        <v>3</v>
      </c>
      <c r="AI65">
        <v>-1</v>
      </c>
      <c r="AJ65" t="s">
        <v>3</v>
      </c>
      <c r="AK65">
        <v>4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ROW(Source!A29)</f>
        <v>29</v>
      </c>
      <c r="B66">
        <v>34749049</v>
      </c>
      <c r="C66">
        <v>34749031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240</v>
      </c>
      <c r="J66" t="s">
        <v>3</v>
      </c>
      <c r="K66" t="s">
        <v>241</v>
      </c>
      <c r="L66">
        <v>1374</v>
      </c>
      <c r="N66">
        <v>1013</v>
      </c>
      <c r="O66" t="s">
        <v>242</v>
      </c>
      <c r="P66" t="s">
        <v>242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18</v>
      </c>
      <c r="AG66">
        <v>0</v>
      </c>
      <c r="AH66">
        <v>3</v>
      </c>
      <c r="AI66">
        <v>-1</v>
      </c>
      <c r="AJ66" t="s">
        <v>3</v>
      </c>
      <c r="AK66">
        <v>4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34749056</v>
      </c>
      <c r="C67">
        <v>34749050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220</v>
      </c>
      <c r="J67" t="s">
        <v>3</v>
      </c>
      <c r="K67" t="s">
        <v>221</v>
      </c>
      <c r="L67">
        <v>1191</v>
      </c>
      <c r="N67">
        <v>1013</v>
      </c>
      <c r="O67" t="s">
        <v>201</v>
      </c>
      <c r="P67" t="s">
        <v>201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19</v>
      </c>
      <c r="AG67">
        <v>11.4</v>
      </c>
      <c r="AH67">
        <v>2</v>
      </c>
      <c r="AI67">
        <v>34749051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34749057</v>
      </c>
      <c r="C68">
        <v>34749050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202</v>
      </c>
      <c r="J68" t="s">
        <v>3</v>
      </c>
      <c r="K68" t="s">
        <v>203</v>
      </c>
      <c r="L68">
        <v>1191</v>
      </c>
      <c r="N68">
        <v>1013</v>
      </c>
      <c r="O68" t="s">
        <v>201</v>
      </c>
      <c r="P68" t="s">
        <v>201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19</v>
      </c>
      <c r="AG68">
        <v>0.22799999999999998</v>
      </c>
      <c r="AH68">
        <v>2</v>
      </c>
      <c r="AI68">
        <v>34749052</v>
      </c>
      <c r="AJ68">
        <v>34</v>
      </c>
      <c r="AK68">
        <v>2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34749058</v>
      </c>
      <c r="C69">
        <v>34749050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204</v>
      </c>
      <c r="J69" t="s">
        <v>205</v>
      </c>
      <c r="K69" t="s">
        <v>206</v>
      </c>
      <c r="L69">
        <v>1368</v>
      </c>
      <c r="N69">
        <v>1011</v>
      </c>
      <c r="O69" t="s">
        <v>207</v>
      </c>
      <c r="P69" t="s">
        <v>207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19</v>
      </c>
      <c r="AG69">
        <v>0.11399999999999999</v>
      </c>
      <c r="AH69">
        <v>2</v>
      </c>
      <c r="AI69">
        <v>34749053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34749059</v>
      </c>
      <c r="C70">
        <v>34749050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208</v>
      </c>
      <c r="J70" t="s">
        <v>209</v>
      </c>
      <c r="K70" t="s">
        <v>210</v>
      </c>
      <c r="L70">
        <v>1368</v>
      </c>
      <c r="N70">
        <v>1011</v>
      </c>
      <c r="O70" t="s">
        <v>207</v>
      </c>
      <c r="P70" t="s">
        <v>207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19</v>
      </c>
      <c r="AG70">
        <v>0.11399999999999999</v>
      </c>
      <c r="AH70">
        <v>2</v>
      </c>
      <c r="AI70">
        <v>34749054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34749060</v>
      </c>
      <c r="C71">
        <v>34749050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214</v>
      </c>
      <c r="J71" t="s">
        <v>215</v>
      </c>
      <c r="K71" t="s">
        <v>216</v>
      </c>
      <c r="L71">
        <v>1368</v>
      </c>
      <c r="N71">
        <v>1011</v>
      </c>
      <c r="O71" t="s">
        <v>207</v>
      </c>
      <c r="P71" t="s">
        <v>207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</v>
      </c>
      <c r="AG71">
        <v>2.016</v>
      </c>
      <c r="AH71">
        <v>2</v>
      </c>
      <c r="AI71">
        <v>34749055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34749061</v>
      </c>
      <c r="C72">
        <v>34749050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246</v>
      </c>
      <c r="J72" t="s">
        <v>247</v>
      </c>
      <c r="K72" t="s">
        <v>248</v>
      </c>
      <c r="L72">
        <v>1346</v>
      </c>
      <c r="N72">
        <v>1009</v>
      </c>
      <c r="O72" t="s">
        <v>73</v>
      </c>
      <c r="P72" t="s">
        <v>73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18</v>
      </c>
      <c r="AG72">
        <v>0</v>
      </c>
      <c r="AH72">
        <v>3</v>
      </c>
      <c r="AI72">
        <v>-1</v>
      </c>
      <c r="AJ72" t="s">
        <v>3</v>
      </c>
      <c r="AK72">
        <v>4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34749062</v>
      </c>
      <c r="C73">
        <v>34749050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266</v>
      </c>
      <c r="J73" t="s">
        <v>267</v>
      </c>
      <c r="K73" t="s">
        <v>268</v>
      </c>
      <c r="L73">
        <v>1348</v>
      </c>
      <c r="N73">
        <v>1009</v>
      </c>
      <c r="O73" t="s">
        <v>236</v>
      </c>
      <c r="P73" t="s">
        <v>236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18</v>
      </c>
      <c r="AG73">
        <v>0</v>
      </c>
      <c r="AH73">
        <v>3</v>
      </c>
      <c r="AI73">
        <v>-1</v>
      </c>
      <c r="AJ73" t="s">
        <v>3</v>
      </c>
      <c r="AK73">
        <v>4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34749063</v>
      </c>
      <c r="C74">
        <v>34749050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269</v>
      </c>
      <c r="J74" t="s">
        <v>270</v>
      </c>
      <c r="K74" t="s">
        <v>271</v>
      </c>
      <c r="L74">
        <v>1346</v>
      </c>
      <c r="N74">
        <v>1009</v>
      </c>
      <c r="O74" t="s">
        <v>73</v>
      </c>
      <c r="P74" t="s">
        <v>73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18</v>
      </c>
      <c r="AG74">
        <v>0</v>
      </c>
      <c r="AH74">
        <v>3</v>
      </c>
      <c r="AI74">
        <v>-1</v>
      </c>
      <c r="AJ74" t="s">
        <v>3</v>
      </c>
      <c r="AK74">
        <v>4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34749064</v>
      </c>
      <c r="C75">
        <v>34749050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240</v>
      </c>
      <c r="J75" t="s">
        <v>3</v>
      </c>
      <c r="K75" t="s">
        <v>241</v>
      </c>
      <c r="L75">
        <v>1374</v>
      </c>
      <c r="N75">
        <v>1013</v>
      </c>
      <c r="O75" t="s">
        <v>242</v>
      </c>
      <c r="P75" t="s">
        <v>242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</v>
      </c>
      <c r="AG75">
        <v>0</v>
      </c>
      <c r="AH75">
        <v>3</v>
      </c>
      <c r="AI75">
        <v>-1</v>
      </c>
      <c r="AJ75" t="s">
        <v>3</v>
      </c>
      <c r="AK75">
        <v>4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ROW(Source!A31)</f>
        <v>31</v>
      </c>
      <c r="B76">
        <v>34749056</v>
      </c>
      <c r="C76">
        <v>34749050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220</v>
      </c>
      <c r="J76" t="s">
        <v>3</v>
      </c>
      <c r="K76" t="s">
        <v>221</v>
      </c>
      <c r="L76">
        <v>1191</v>
      </c>
      <c r="N76">
        <v>1013</v>
      </c>
      <c r="O76" t="s">
        <v>201</v>
      </c>
      <c r="P76" t="s">
        <v>201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19</v>
      </c>
      <c r="AG76">
        <v>11.4</v>
      </c>
      <c r="AH76">
        <v>2</v>
      </c>
      <c r="AI76">
        <v>34749051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34749057</v>
      </c>
      <c r="C77">
        <v>34749050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202</v>
      </c>
      <c r="J77" t="s">
        <v>3</v>
      </c>
      <c r="K77" t="s">
        <v>203</v>
      </c>
      <c r="L77">
        <v>1191</v>
      </c>
      <c r="N77">
        <v>1013</v>
      </c>
      <c r="O77" t="s">
        <v>201</v>
      </c>
      <c r="P77" t="s">
        <v>201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19</v>
      </c>
      <c r="AG77">
        <v>0.22799999999999998</v>
      </c>
      <c r="AH77">
        <v>2</v>
      </c>
      <c r="AI77">
        <v>34749052</v>
      </c>
      <c r="AJ77">
        <v>39</v>
      </c>
      <c r="AK77">
        <v>2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34749058</v>
      </c>
      <c r="C78">
        <v>34749050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204</v>
      </c>
      <c r="J78" t="s">
        <v>205</v>
      </c>
      <c r="K78" t="s">
        <v>206</v>
      </c>
      <c r="L78">
        <v>1368</v>
      </c>
      <c r="N78">
        <v>1011</v>
      </c>
      <c r="O78" t="s">
        <v>207</v>
      </c>
      <c r="P78" t="s">
        <v>207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19</v>
      </c>
      <c r="AG78">
        <v>0.11399999999999999</v>
      </c>
      <c r="AH78">
        <v>2</v>
      </c>
      <c r="AI78">
        <v>34749053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34749059</v>
      </c>
      <c r="C79">
        <v>34749050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208</v>
      </c>
      <c r="J79" t="s">
        <v>209</v>
      </c>
      <c r="K79" t="s">
        <v>210</v>
      </c>
      <c r="L79">
        <v>1368</v>
      </c>
      <c r="N79">
        <v>1011</v>
      </c>
      <c r="O79" t="s">
        <v>207</v>
      </c>
      <c r="P79" t="s">
        <v>207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19</v>
      </c>
      <c r="AG79">
        <v>0.11399999999999999</v>
      </c>
      <c r="AH79">
        <v>2</v>
      </c>
      <c r="AI79">
        <v>34749054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34749060</v>
      </c>
      <c r="C80">
        <v>34749050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214</v>
      </c>
      <c r="J80" t="s">
        <v>215</v>
      </c>
      <c r="K80" t="s">
        <v>216</v>
      </c>
      <c r="L80">
        <v>1368</v>
      </c>
      <c r="N80">
        <v>1011</v>
      </c>
      <c r="O80" t="s">
        <v>207</v>
      </c>
      <c r="P80" t="s">
        <v>207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19</v>
      </c>
      <c r="AG80">
        <v>2.016</v>
      </c>
      <c r="AH80">
        <v>2</v>
      </c>
      <c r="AI80">
        <v>34749055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34749061</v>
      </c>
      <c r="C81">
        <v>34749050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246</v>
      </c>
      <c r="J81" t="s">
        <v>247</v>
      </c>
      <c r="K81" t="s">
        <v>248</v>
      </c>
      <c r="L81">
        <v>1346</v>
      </c>
      <c r="N81">
        <v>1009</v>
      </c>
      <c r="O81" t="s">
        <v>73</v>
      </c>
      <c r="P81" t="s">
        <v>73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18</v>
      </c>
      <c r="AG81">
        <v>0</v>
      </c>
      <c r="AH81">
        <v>3</v>
      </c>
      <c r="AI81">
        <v>-1</v>
      </c>
      <c r="AJ81" t="s">
        <v>3</v>
      </c>
      <c r="AK81">
        <v>4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34749062</v>
      </c>
      <c r="C82">
        <v>34749050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266</v>
      </c>
      <c r="J82" t="s">
        <v>267</v>
      </c>
      <c r="K82" t="s">
        <v>268</v>
      </c>
      <c r="L82">
        <v>1348</v>
      </c>
      <c r="N82">
        <v>1009</v>
      </c>
      <c r="O82" t="s">
        <v>236</v>
      </c>
      <c r="P82" t="s">
        <v>236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18</v>
      </c>
      <c r="AG82">
        <v>0</v>
      </c>
      <c r="AH82">
        <v>3</v>
      </c>
      <c r="AI82">
        <v>-1</v>
      </c>
      <c r="AJ82" t="s">
        <v>3</v>
      </c>
      <c r="AK82">
        <v>4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34749063</v>
      </c>
      <c r="C83">
        <v>34749050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269</v>
      </c>
      <c r="J83" t="s">
        <v>270</v>
      </c>
      <c r="K83" t="s">
        <v>271</v>
      </c>
      <c r="L83">
        <v>1346</v>
      </c>
      <c r="N83">
        <v>1009</v>
      </c>
      <c r="O83" t="s">
        <v>73</v>
      </c>
      <c r="P83" t="s">
        <v>73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18</v>
      </c>
      <c r="AG83">
        <v>0</v>
      </c>
      <c r="AH83">
        <v>3</v>
      </c>
      <c r="AI83">
        <v>-1</v>
      </c>
      <c r="AJ83" t="s">
        <v>3</v>
      </c>
      <c r="AK83">
        <v>4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34749064</v>
      </c>
      <c r="C84">
        <v>34749050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240</v>
      </c>
      <c r="J84" t="s">
        <v>3</v>
      </c>
      <c r="K84" t="s">
        <v>241</v>
      </c>
      <c r="L84">
        <v>1374</v>
      </c>
      <c r="N84">
        <v>1013</v>
      </c>
      <c r="O84" t="s">
        <v>242</v>
      </c>
      <c r="P84" t="s">
        <v>242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18</v>
      </c>
      <c r="AG84">
        <v>0</v>
      </c>
      <c r="AH84">
        <v>3</v>
      </c>
      <c r="AI84">
        <v>-1</v>
      </c>
      <c r="AJ84" t="s">
        <v>3</v>
      </c>
      <c r="AK84">
        <v>4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ROW(Source!A32)</f>
        <v>32</v>
      </c>
      <c r="B85">
        <v>34749070</v>
      </c>
      <c r="C85">
        <v>34749065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199</v>
      </c>
      <c r="J85" t="s">
        <v>3</v>
      </c>
      <c r="K85" t="s">
        <v>200</v>
      </c>
      <c r="L85">
        <v>1191</v>
      </c>
      <c r="N85">
        <v>1013</v>
      </c>
      <c r="O85" t="s">
        <v>201</v>
      </c>
      <c r="P85" t="s">
        <v>201</v>
      </c>
      <c r="Q85">
        <v>1</v>
      </c>
      <c r="X85">
        <v>23.5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23.5</v>
      </c>
      <c r="AH85">
        <v>2</v>
      </c>
      <c r="AI85">
        <v>34749066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34749071</v>
      </c>
      <c r="C86">
        <v>34749065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202</v>
      </c>
      <c r="J86" t="s">
        <v>3</v>
      </c>
      <c r="K86" t="s">
        <v>203</v>
      </c>
      <c r="L86">
        <v>1191</v>
      </c>
      <c r="N86">
        <v>1013</v>
      </c>
      <c r="O86" t="s">
        <v>201</v>
      </c>
      <c r="P86" t="s">
        <v>201</v>
      </c>
      <c r="Q86">
        <v>1</v>
      </c>
      <c r="X86">
        <v>0.88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0.88</v>
      </c>
      <c r="AH86">
        <v>2</v>
      </c>
      <c r="AI86">
        <v>34749067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34749072</v>
      </c>
      <c r="C87">
        <v>34749065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204</v>
      </c>
      <c r="J87" t="s">
        <v>205</v>
      </c>
      <c r="K87" t="s">
        <v>206</v>
      </c>
      <c r="L87">
        <v>1368</v>
      </c>
      <c r="N87">
        <v>1011</v>
      </c>
      <c r="O87" t="s">
        <v>207</v>
      </c>
      <c r="P87" t="s">
        <v>207</v>
      </c>
      <c r="Q87">
        <v>1</v>
      </c>
      <c r="X87">
        <v>0.44</v>
      </c>
      <c r="Y87">
        <v>0</v>
      </c>
      <c r="Z87">
        <v>111.99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0.44</v>
      </c>
      <c r="AH87">
        <v>2</v>
      </c>
      <c r="AI87">
        <v>34749068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ROW(Source!A32)</f>
        <v>32</v>
      </c>
      <c r="B88">
        <v>34749073</v>
      </c>
      <c r="C88">
        <v>34749065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208</v>
      </c>
      <c r="J88" t="s">
        <v>209</v>
      </c>
      <c r="K88" t="s">
        <v>210</v>
      </c>
      <c r="L88">
        <v>1368</v>
      </c>
      <c r="N88">
        <v>1011</v>
      </c>
      <c r="O88" t="s">
        <v>207</v>
      </c>
      <c r="P88" t="s">
        <v>207</v>
      </c>
      <c r="Q88">
        <v>1</v>
      </c>
      <c r="X88">
        <v>0.44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0.44</v>
      </c>
      <c r="AH88">
        <v>2</v>
      </c>
      <c r="AI88">
        <v>34749069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ROW(Source!A32)</f>
        <v>32</v>
      </c>
      <c r="B89">
        <v>34749074</v>
      </c>
      <c r="C89">
        <v>34749065</v>
      </c>
      <c r="D89">
        <v>31449051</v>
      </c>
      <c r="E89">
        <v>1</v>
      </c>
      <c r="F89">
        <v>1</v>
      </c>
      <c r="G89">
        <v>1</v>
      </c>
      <c r="H89">
        <v>3</v>
      </c>
      <c r="I89" t="s">
        <v>230</v>
      </c>
      <c r="J89" t="s">
        <v>231</v>
      </c>
      <c r="K89" t="s">
        <v>232</v>
      </c>
      <c r="L89">
        <v>1346</v>
      </c>
      <c r="N89">
        <v>1009</v>
      </c>
      <c r="O89" t="s">
        <v>73</v>
      </c>
      <c r="P89" t="s">
        <v>73</v>
      </c>
      <c r="Q89">
        <v>1</v>
      </c>
      <c r="X89">
        <v>0.42</v>
      </c>
      <c r="Y89">
        <v>9.0399999999999991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0.42</v>
      </c>
      <c r="AH89">
        <v>3</v>
      </c>
      <c r="AI89">
        <v>-1</v>
      </c>
      <c r="AJ89" t="s">
        <v>3</v>
      </c>
      <c r="AK89">
        <v>4</v>
      </c>
      <c r="AL89">
        <v>-3.7967999999999993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ROW(Source!A32)</f>
        <v>32</v>
      </c>
      <c r="B90">
        <v>34749075</v>
      </c>
      <c r="C90">
        <v>34749065</v>
      </c>
      <c r="D90">
        <v>31470585</v>
      </c>
      <c r="E90">
        <v>1</v>
      </c>
      <c r="F90">
        <v>1</v>
      </c>
      <c r="G90">
        <v>1</v>
      </c>
      <c r="H90">
        <v>3</v>
      </c>
      <c r="I90" t="s">
        <v>233</v>
      </c>
      <c r="J90" t="s">
        <v>234</v>
      </c>
      <c r="K90" t="s">
        <v>235</v>
      </c>
      <c r="L90">
        <v>1348</v>
      </c>
      <c r="N90">
        <v>1009</v>
      </c>
      <c r="O90" t="s">
        <v>236</v>
      </c>
      <c r="P90" t="s">
        <v>236</v>
      </c>
      <c r="Q90">
        <v>1000</v>
      </c>
      <c r="X90">
        <v>1E-3</v>
      </c>
      <c r="Y90">
        <v>5000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1E-3</v>
      </c>
      <c r="AH90">
        <v>3</v>
      </c>
      <c r="AI90">
        <v>-1</v>
      </c>
      <c r="AJ90" t="s">
        <v>3</v>
      </c>
      <c r="AK90">
        <v>4</v>
      </c>
      <c r="AL90">
        <v>-5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ROW(Source!A32)</f>
        <v>32</v>
      </c>
      <c r="B91">
        <v>34749076</v>
      </c>
      <c r="C91">
        <v>34749065</v>
      </c>
      <c r="D91">
        <v>31482923</v>
      </c>
      <c r="E91">
        <v>1</v>
      </c>
      <c r="F91">
        <v>1</v>
      </c>
      <c r="G91">
        <v>1</v>
      </c>
      <c r="H91">
        <v>3</v>
      </c>
      <c r="I91" t="s">
        <v>237</v>
      </c>
      <c r="J91" t="s">
        <v>238</v>
      </c>
      <c r="K91" t="s">
        <v>239</v>
      </c>
      <c r="L91">
        <v>1346</v>
      </c>
      <c r="N91">
        <v>1009</v>
      </c>
      <c r="O91" t="s">
        <v>73</v>
      </c>
      <c r="P91" t="s">
        <v>73</v>
      </c>
      <c r="Q91">
        <v>1</v>
      </c>
      <c r="X91">
        <v>0.3</v>
      </c>
      <c r="Y91">
        <v>28.6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0.3</v>
      </c>
      <c r="AH91">
        <v>3</v>
      </c>
      <c r="AI91">
        <v>-1</v>
      </c>
      <c r="AJ91" t="s">
        <v>3</v>
      </c>
      <c r="AK91">
        <v>4</v>
      </c>
      <c r="AL91">
        <v>-8.58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ROW(Source!A32)</f>
        <v>32</v>
      </c>
      <c r="B92">
        <v>34749077</v>
      </c>
      <c r="C92">
        <v>34749065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240</v>
      </c>
      <c r="J92" t="s">
        <v>3</v>
      </c>
      <c r="K92" t="s">
        <v>241</v>
      </c>
      <c r="L92">
        <v>1374</v>
      </c>
      <c r="N92">
        <v>1013</v>
      </c>
      <c r="O92" t="s">
        <v>242</v>
      </c>
      <c r="P92" t="s">
        <v>242</v>
      </c>
      <c r="Q92">
        <v>1</v>
      </c>
      <c r="X92">
        <v>4.5199999999999996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4.5199999999999996</v>
      </c>
      <c r="AH92">
        <v>3</v>
      </c>
      <c r="AI92">
        <v>-1</v>
      </c>
      <c r="AJ92" t="s">
        <v>3</v>
      </c>
      <c r="AK92">
        <v>4</v>
      </c>
      <c r="AL92">
        <v>-4.5199999999999996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ROW(Source!A33)</f>
        <v>33</v>
      </c>
      <c r="B93">
        <v>34749070</v>
      </c>
      <c r="C93">
        <v>34749065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199</v>
      </c>
      <c r="J93" t="s">
        <v>3</v>
      </c>
      <c r="K93" t="s">
        <v>200</v>
      </c>
      <c r="L93">
        <v>1191</v>
      </c>
      <c r="N93">
        <v>1013</v>
      </c>
      <c r="O93" t="s">
        <v>201</v>
      </c>
      <c r="P93" t="s">
        <v>201</v>
      </c>
      <c r="Q93">
        <v>1</v>
      </c>
      <c r="X93">
        <v>23.5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23.5</v>
      </c>
      <c r="AH93">
        <v>2</v>
      </c>
      <c r="AI93">
        <v>34749066</v>
      </c>
      <c r="AJ93">
        <v>47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ROW(Source!A33)</f>
        <v>33</v>
      </c>
      <c r="B94">
        <v>34749071</v>
      </c>
      <c r="C94">
        <v>34749065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202</v>
      </c>
      <c r="J94" t="s">
        <v>3</v>
      </c>
      <c r="K94" t="s">
        <v>203</v>
      </c>
      <c r="L94">
        <v>1191</v>
      </c>
      <c r="N94">
        <v>1013</v>
      </c>
      <c r="O94" t="s">
        <v>201</v>
      </c>
      <c r="P94" t="s">
        <v>201</v>
      </c>
      <c r="Q94">
        <v>1</v>
      </c>
      <c r="X94">
        <v>0.88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0.88</v>
      </c>
      <c r="AH94">
        <v>2</v>
      </c>
      <c r="AI94">
        <v>34749067</v>
      </c>
      <c r="AJ94">
        <v>48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ROW(Source!A33)</f>
        <v>33</v>
      </c>
      <c r="B95">
        <v>34749072</v>
      </c>
      <c r="C95">
        <v>34749065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204</v>
      </c>
      <c r="J95" t="s">
        <v>205</v>
      </c>
      <c r="K95" t="s">
        <v>206</v>
      </c>
      <c r="L95">
        <v>1368</v>
      </c>
      <c r="N95">
        <v>1011</v>
      </c>
      <c r="O95" t="s">
        <v>207</v>
      </c>
      <c r="P95" t="s">
        <v>207</v>
      </c>
      <c r="Q95">
        <v>1</v>
      </c>
      <c r="X95">
        <v>0.44</v>
      </c>
      <c r="Y95">
        <v>0</v>
      </c>
      <c r="Z95">
        <v>111.99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0.44</v>
      </c>
      <c r="AH95">
        <v>2</v>
      </c>
      <c r="AI95">
        <v>34749068</v>
      </c>
      <c r="AJ95">
        <v>49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ROW(Source!A33)</f>
        <v>33</v>
      </c>
      <c r="B96">
        <v>34749073</v>
      </c>
      <c r="C96">
        <v>34749065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208</v>
      </c>
      <c r="J96" t="s">
        <v>209</v>
      </c>
      <c r="K96" t="s">
        <v>210</v>
      </c>
      <c r="L96">
        <v>1368</v>
      </c>
      <c r="N96">
        <v>1011</v>
      </c>
      <c r="O96" t="s">
        <v>207</v>
      </c>
      <c r="P96" t="s">
        <v>207</v>
      </c>
      <c r="Q96">
        <v>1</v>
      </c>
      <c r="X96">
        <v>0.44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0.44</v>
      </c>
      <c r="AH96">
        <v>2</v>
      </c>
      <c r="AI96">
        <v>34749069</v>
      </c>
      <c r="AJ96">
        <v>50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ROW(Source!A33)</f>
        <v>33</v>
      </c>
      <c r="B97">
        <v>34749074</v>
      </c>
      <c r="C97">
        <v>34749065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230</v>
      </c>
      <c r="J97" t="s">
        <v>231</v>
      </c>
      <c r="K97" t="s">
        <v>232</v>
      </c>
      <c r="L97">
        <v>1346</v>
      </c>
      <c r="N97">
        <v>1009</v>
      </c>
      <c r="O97" t="s">
        <v>73</v>
      </c>
      <c r="P97" t="s">
        <v>73</v>
      </c>
      <c r="Q97">
        <v>1</v>
      </c>
      <c r="X97">
        <v>0.42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0.42</v>
      </c>
      <c r="AH97">
        <v>3</v>
      </c>
      <c r="AI97">
        <v>-1</v>
      </c>
      <c r="AJ97" t="s">
        <v>3</v>
      </c>
      <c r="AK97">
        <v>4</v>
      </c>
      <c r="AL97">
        <v>-3.7967999999999993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ROW(Source!A33)</f>
        <v>33</v>
      </c>
      <c r="B98">
        <v>34749075</v>
      </c>
      <c r="C98">
        <v>34749065</v>
      </c>
      <c r="D98">
        <v>31470585</v>
      </c>
      <c r="E98">
        <v>1</v>
      </c>
      <c r="F98">
        <v>1</v>
      </c>
      <c r="G98">
        <v>1</v>
      </c>
      <c r="H98">
        <v>3</v>
      </c>
      <c r="I98" t="s">
        <v>233</v>
      </c>
      <c r="J98" t="s">
        <v>234</v>
      </c>
      <c r="K98" t="s">
        <v>235</v>
      </c>
      <c r="L98">
        <v>1348</v>
      </c>
      <c r="N98">
        <v>1009</v>
      </c>
      <c r="O98" t="s">
        <v>236</v>
      </c>
      <c r="P98" t="s">
        <v>236</v>
      </c>
      <c r="Q98">
        <v>1000</v>
      </c>
      <c r="X98">
        <v>1E-3</v>
      </c>
      <c r="Y98">
        <v>5000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1E-3</v>
      </c>
      <c r="AH98">
        <v>3</v>
      </c>
      <c r="AI98">
        <v>-1</v>
      </c>
      <c r="AJ98" t="s">
        <v>3</v>
      </c>
      <c r="AK98">
        <v>4</v>
      </c>
      <c r="AL98">
        <v>-5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ROW(Source!A33)</f>
        <v>33</v>
      </c>
      <c r="B99">
        <v>34749076</v>
      </c>
      <c r="C99">
        <v>34749065</v>
      </c>
      <c r="D99">
        <v>31482923</v>
      </c>
      <c r="E99">
        <v>1</v>
      </c>
      <c r="F99">
        <v>1</v>
      </c>
      <c r="G99">
        <v>1</v>
      </c>
      <c r="H99">
        <v>3</v>
      </c>
      <c r="I99" t="s">
        <v>237</v>
      </c>
      <c r="J99" t="s">
        <v>238</v>
      </c>
      <c r="K99" t="s">
        <v>239</v>
      </c>
      <c r="L99">
        <v>1346</v>
      </c>
      <c r="N99">
        <v>1009</v>
      </c>
      <c r="O99" t="s">
        <v>73</v>
      </c>
      <c r="P99" t="s">
        <v>73</v>
      </c>
      <c r="Q99">
        <v>1</v>
      </c>
      <c r="X99">
        <v>0.3</v>
      </c>
      <c r="Y99">
        <v>28.6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0.3</v>
      </c>
      <c r="AH99">
        <v>3</v>
      </c>
      <c r="AI99">
        <v>-1</v>
      </c>
      <c r="AJ99" t="s">
        <v>3</v>
      </c>
      <c r="AK99">
        <v>4</v>
      </c>
      <c r="AL99">
        <v>-8.58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ROW(Source!A33)</f>
        <v>33</v>
      </c>
      <c r="B100">
        <v>34749077</v>
      </c>
      <c r="C100">
        <v>34749065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240</v>
      </c>
      <c r="J100" t="s">
        <v>3</v>
      </c>
      <c r="K100" t="s">
        <v>241</v>
      </c>
      <c r="L100">
        <v>1374</v>
      </c>
      <c r="N100">
        <v>1013</v>
      </c>
      <c r="O100" t="s">
        <v>242</v>
      </c>
      <c r="P100" t="s">
        <v>242</v>
      </c>
      <c r="Q100">
        <v>1</v>
      </c>
      <c r="X100">
        <v>4.5199999999999996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4.5199999999999996</v>
      </c>
      <c r="AH100">
        <v>3</v>
      </c>
      <c r="AI100">
        <v>-1</v>
      </c>
      <c r="AJ100" t="s">
        <v>3</v>
      </c>
      <c r="AK100">
        <v>4</v>
      </c>
      <c r="AL100">
        <v>-4.5199999999999996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ROW(Source!A34)</f>
        <v>34</v>
      </c>
      <c r="B101">
        <v>34749085</v>
      </c>
      <c r="C101">
        <v>34749078</v>
      </c>
      <c r="D101">
        <v>31715651</v>
      </c>
      <c r="E101">
        <v>1</v>
      </c>
      <c r="F101">
        <v>1</v>
      </c>
      <c r="G101">
        <v>1</v>
      </c>
      <c r="H101">
        <v>1</v>
      </c>
      <c r="I101" t="s">
        <v>199</v>
      </c>
      <c r="J101" t="s">
        <v>3</v>
      </c>
      <c r="K101" t="s">
        <v>200</v>
      </c>
      <c r="L101">
        <v>1191</v>
      </c>
      <c r="N101">
        <v>1013</v>
      </c>
      <c r="O101" t="s">
        <v>201</v>
      </c>
      <c r="P101" t="s">
        <v>201</v>
      </c>
      <c r="Q101">
        <v>1</v>
      </c>
      <c r="X101">
        <v>2.2999999999999998</v>
      </c>
      <c r="Y101">
        <v>0</v>
      </c>
      <c r="Z101">
        <v>0</v>
      </c>
      <c r="AA101">
        <v>0</v>
      </c>
      <c r="AB101">
        <v>9.6199999999999992</v>
      </c>
      <c r="AC101">
        <v>0</v>
      </c>
      <c r="AD101">
        <v>1</v>
      </c>
      <c r="AE101">
        <v>1</v>
      </c>
      <c r="AF101" t="s">
        <v>3</v>
      </c>
      <c r="AG101">
        <v>2.2999999999999998</v>
      </c>
      <c r="AH101">
        <v>2</v>
      </c>
      <c r="AI101">
        <v>34749079</v>
      </c>
      <c r="AJ101">
        <v>51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ROW(Source!A34)</f>
        <v>34</v>
      </c>
      <c r="B102">
        <v>34749086</v>
      </c>
      <c r="C102">
        <v>34749078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202</v>
      </c>
      <c r="J102" t="s">
        <v>3</v>
      </c>
      <c r="K102" t="s">
        <v>203</v>
      </c>
      <c r="L102">
        <v>1191</v>
      </c>
      <c r="N102">
        <v>1013</v>
      </c>
      <c r="O102" t="s">
        <v>201</v>
      </c>
      <c r="P102" t="s">
        <v>201</v>
      </c>
      <c r="Q102">
        <v>1</v>
      </c>
      <c r="X102">
        <v>0.47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3</v>
      </c>
      <c r="AG102">
        <v>0.47</v>
      </c>
      <c r="AH102">
        <v>2</v>
      </c>
      <c r="AI102">
        <v>34749080</v>
      </c>
      <c r="AJ102">
        <v>52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ROW(Source!A34)</f>
        <v>34</v>
      </c>
      <c r="B103">
        <v>34749087</v>
      </c>
      <c r="C103">
        <v>34749078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204</v>
      </c>
      <c r="J103" t="s">
        <v>205</v>
      </c>
      <c r="K103" t="s">
        <v>206</v>
      </c>
      <c r="L103">
        <v>1368</v>
      </c>
      <c r="N103">
        <v>1011</v>
      </c>
      <c r="O103" t="s">
        <v>207</v>
      </c>
      <c r="P103" t="s">
        <v>207</v>
      </c>
      <c r="Q103">
        <v>1</v>
      </c>
      <c r="X103">
        <v>0.33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0.33</v>
      </c>
      <c r="AH103">
        <v>2</v>
      </c>
      <c r="AI103">
        <v>34749081</v>
      </c>
      <c r="AJ103">
        <v>53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ROW(Source!A34)</f>
        <v>34</v>
      </c>
      <c r="B104">
        <v>34749088</v>
      </c>
      <c r="C104">
        <v>34749078</v>
      </c>
      <c r="D104">
        <v>31527035</v>
      </c>
      <c r="E104">
        <v>1</v>
      </c>
      <c r="F104">
        <v>1</v>
      </c>
      <c r="G104">
        <v>1</v>
      </c>
      <c r="H104">
        <v>2</v>
      </c>
      <c r="I104" t="s">
        <v>211</v>
      </c>
      <c r="J104" t="s">
        <v>212</v>
      </c>
      <c r="K104" t="s">
        <v>213</v>
      </c>
      <c r="L104">
        <v>1368</v>
      </c>
      <c r="N104">
        <v>1011</v>
      </c>
      <c r="O104" t="s">
        <v>207</v>
      </c>
      <c r="P104" t="s">
        <v>207</v>
      </c>
      <c r="Q104">
        <v>1</v>
      </c>
      <c r="X104">
        <v>0.11</v>
      </c>
      <c r="Y104">
        <v>0</v>
      </c>
      <c r="Z104">
        <v>29.6</v>
      </c>
      <c r="AA104">
        <v>10.06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0.11</v>
      </c>
      <c r="AH104">
        <v>2</v>
      </c>
      <c r="AI104">
        <v>34749082</v>
      </c>
      <c r="AJ104">
        <v>54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ROW(Source!A34)</f>
        <v>34</v>
      </c>
      <c r="B105">
        <v>34749089</v>
      </c>
      <c r="C105">
        <v>34749078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208</v>
      </c>
      <c r="J105" t="s">
        <v>209</v>
      </c>
      <c r="K105" t="s">
        <v>210</v>
      </c>
      <c r="L105">
        <v>1368</v>
      </c>
      <c r="N105">
        <v>1011</v>
      </c>
      <c r="O105" t="s">
        <v>207</v>
      </c>
      <c r="P105" t="s">
        <v>207</v>
      </c>
      <c r="Q105">
        <v>1</v>
      </c>
      <c r="X105">
        <v>0.03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0.03</v>
      </c>
      <c r="AH105">
        <v>2</v>
      </c>
      <c r="AI105">
        <v>34749083</v>
      </c>
      <c r="AJ105">
        <v>55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ROW(Source!A34)</f>
        <v>34</v>
      </c>
      <c r="B106">
        <v>34749090</v>
      </c>
      <c r="C106">
        <v>34749078</v>
      </c>
      <c r="D106">
        <v>31528446</v>
      </c>
      <c r="E106">
        <v>1</v>
      </c>
      <c r="F106">
        <v>1</v>
      </c>
      <c r="G106">
        <v>1</v>
      </c>
      <c r="H106">
        <v>2</v>
      </c>
      <c r="I106" t="s">
        <v>214</v>
      </c>
      <c r="J106" t="s">
        <v>215</v>
      </c>
      <c r="K106" t="s">
        <v>216</v>
      </c>
      <c r="L106">
        <v>1368</v>
      </c>
      <c r="N106">
        <v>1011</v>
      </c>
      <c r="O106" t="s">
        <v>207</v>
      </c>
      <c r="P106" t="s">
        <v>207</v>
      </c>
      <c r="Q106">
        <v>1</v>
      </c>
      <c r="X106">
        <v>0.14000000000000001</v>
      </c>
      <c r="Y106">
        <v>0</v>
      </c>
      <c r="Z106">
        <v>8.1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0.14000000000000001</v>
      </c>
      <c r="AH106">
        <v>2</v>
      </c>
      <c r="AI106">
        <v>34749084</v>
      </c>
      <c r="AJ106">
        <v>56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ROW(Source!A34)</f>
        <v>34</v>
      </c>
      <c r="B107">
        <v>34749091</v>
      </c>
      <c r="C107">
        <v>34749078</v>
      </c>
      <c r="D107">
        <v>31444704</v>
      </c>
      <c r="E107">
        <v>1</v>
      </c>
      <c r="F107">
        <v>1</v>
      </c>
      <c r="G107">
        <v>1</v>
      </c>
      <c r="H107">
        <v>3</v>
      </c>
      <c r="I107" t="s">
        <v>243</v>
      </c>
      <c r="J107" t="s">
        <v>244</v>
      </c>
      <c r="K107" t="s">
        <v>245</v>
      </c>
      <c r="L107">
        <v>1348</v>
      </c>
      <c r="N107">
        <v>1009</v>
      </c>
      <c r="O107" t="s">
        <v>236</v>
      </c>
      <c r="P107" t="s">
        <v>236</v>
      </c>
      <c r="Q107">
        <v>1000</v>
      </c>
      <c r="X107">
        <v>2.0000000000000002E-5</v>
      </c>
      <c r="Y107">
        <v>17500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2.0000000000000002E-5</v>
      </c>
      <c r="AH107">
        <v>3</v>
      </c>
      <c r="AI107">
        <v>-1</v>
      </c>
      <c r="AJ107" t="s">
        <v>3</v>
      </c>
      <c r="AK107">
        <v>4</v>
      </c>
      <c r="AL107">
        <v>-0.35000000000000003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ROW(Source!A34)</f>
        <v>34</v>
      </c>
      <c r="B108">
        <v>34749092</v>
      </c>
      <c r="C108">
        <v>34749078</v>
      </c>
      <c r="D108">
        <v>31447861</v>
      </c>
      <c r="E108">
        <v>1</v>
      </c>
      <c r="F108">
        <v>1</v>
      </c>
      <c r="G108">
        <v>1</v>
      </c>
      <c r="H108">
        <v>3</v>
      </c>
      <c r="I108" t="s">
        <v>246</v>
      </c>
      <c r="J108" t="s">
        <v>247</v>
      </c>
      <c r="K108" t="s">
        <v>248</v>
      </c>
      <c r="L108">
        <v>1346</v>
      </c>
      <c r="N108">
        <v>1009</v>
      </c>
      <c r="O108" t="s">
        <v>73</v>
      </c>
      <c r="P108" t="s">
        <v>73</v>
      </c>
      <c r="Q108">
        <v>1</v>
      </c>
      <c r="X108">
        <v>0.05</v>
      </c>
      <c r="Y108">
        <v>10.57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0.05</v>
      </c>
      <c r="AH108">
        <v>3</v>
      </c>
      <c r="AI108">
        <v>-1</v>
      </c>
      <c r="AJ108" t="s">
        <v>3</v>
      </c>
      <c r="AK108">
        <v>4</v>
      </c>
      <c r="AL108">
        <v>-0.52850000000000008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ROW(Source!A34)</f>
        <v>34</v>
      </c>
      <c r="B109">
        <v>34749093</v>
      </c>
      <c r="C109">
        <v>34749078</v>
      </c>
      <c r="D109">
        <v>31449051</v>
      </c>
      <c r="E109">
        <v>1</v>
      </c>
      <c r="F109">
        <v>1</v>
      </c>
      <c r="G109">
        <v>1</v>
      </c>
      <c r="H109">
        <v>3</v>
      </c>
      <c r="I109" t="s">
        <v>230</v>
      </c>
      <c r="J109" t="s">
        <v>231</v>
      </c>
      <c r="K109" t="s">
        <v>232</v>
      </c>
      <c r="L109">
        <v>1346</v>
      </c>
      <c r="N109">
        <v>1009</v>
      </c>
      <c r="O109" t="s">
        <v>73</v>
      </c>
      <c r="P109" t="s">
        <v>73</v>
      </c>
      <c r="Q109">
        <v>1</v>
      </c>
      <c r="X109">
        <v>0.79</v>
      </c>
      <c r="Y109">
        <v>9.0399999999999991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0.79</v>
      </c>
      <c r="AH109">
        <v>3</v>
      </c>
      <c r="AI109">
        <v>-1</v>
      </c>
      <c r="AJ109" t="s">
        <v>3</v>
      </c>
      <c r="AK109">
        <v>4</v>
      </c>
      <c r="AL109">
        <v>-7.1415999999999995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ROW(Source!A34)</f>
        <v>34</v>
      </c>
      <c r="B110">
        <v>34749094</v>
      </c>
      <c r="C110">
        <v>34749078</v>
      </c>
      <c r="D110">
        <v>31450124</v>
      </c>
      <c r="E110">
        <v>1</v>
      </c>
      <c r="F110">
        <v>1</v>
      </c>
      <c r="G110">
        <v>1</v>
      </c>
      <c r="H110">
        <v>3</v>
      </c>
      <c r="I110" t="s">
        <v>249</v>
      </c>
      <c r="J110" t="s">
        <v>250</v>
      </c>
      <c r="K110" t="s">
        <v>251</v>
      </c>
      <c r="L110">
        <v>1330</v>
      </c>
      <c r="N110">
        <v>1005</v>
      </c>
      <c r="O110" t="s">
        <v>252</v>
      </c>
      <c r="P110" t="s">
        <v>252</v>
      </c>
      <c r="Q110">
        <v>10</v>
      </c>
      <c r="X110">
        <v>3.0000000000000001E-3</v>
      </c>
      <c r="Y110">
        <v>79.099999999999994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3.0000000000000001E-3</v>
      </c>
      <c r="AH110">
        <v>3</v>
      </c>
      <c r="AI110">
        <v>-1</v>
      </c>
      <c r="AJ110" t="s">
        <v>3</v>
      </c>
      <c r="AK110">
        <v>4</v>
      </c>
      <c r="AL110">
        <v>-0.23729999999999998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ROW(Source!A34)</f>
        <v>34</v>
      </c>
      <c r="B111">
        <v>34749095</v>
      </c>
      <c r="C111">
        <v>34749078</v>
      </c>
      <c r="D111">
        <v>31470585</v>
      </c>
      <c r="E111">
        <v>1</v>
      </c>
      <c r="F111">
        <v>1</v>
      </c>
      <c r="G111">
        <v>1</v>
      </c>
      <c r="H111">
        <v>3</v>
      </c>
      <c r="I111" t="s">
        <v>233</v>
      </c>
      <c r="J111" t="s">
        <v>234</v>
      </c>
      <c r="K111" t="s">
        <v>235</v>
      </c>
      <c r="L111">
        <v>1348</v>
      </c>
      <c r="N111">
        <v>1009</v>
      </c>
      <c r="O111" t="s">
        <v>236</v>
      </c>
      <c r="P111" t="s">
        <v>236</v>
      </c>
      <c r="Q111">
        <v>1000</v>
      </c>
      <c r="X111">
        <v>3.0000000000000001E-3</v>
      </c>
      <c r="Y111">
        <v>5000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3.0000000000000001E-3</v>
      </c>
      <c r="AH111">
        <v>3</v>
      </c>
      <c r="AI111">
        <v>-1</v>
      </c>
      <c r="AJ111" t="s">
        <v>3</v>
      </c>
      <c r="AK111">
        <v>4</v>
      </c>
      <c r="AL111">
        <v>-15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ROW(Source!A34)</f>
        <v>34</v>
      </c>
      <c r="B112">
        <v>34749096</v>
      </c>
      <c r="C112">
        <v>34749078</v>
      </c>
      <c r="D112">
        <v>31482923</v>
      </c>
      <c r="E112">
        <v>1</v>
      </c>
      <c r="F112">
        <v>1</v>
      </c>
      <c r="G112">
        <v>1</v>
      </c>
      <c r="H112">
        <v>3</v>
      </c>
      <c r="I112" t="s">
        <v>237</v>
      </c>
      <c r="J112" t="s">
        <v>238</v>
      </c>
      <c r="K112" t="s">
        <v>239</v>
      </c>
      <c r="L112">
        <v>1346</v>
      </c>
      <c r="N112">
        <v>1009</v>
      </c>
      <c r="O112" t="s">
        <v>73</v>
      </c>
      <c r="P112" t="s">
        <v>73</v>
      </c>
      <c r="Q112">
        <v>1</v>
      </c>
      <c r="X112">
        <v>0.7</v>
      </c>
      <c r="Y112">
        <v>28.6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0.7</v>
      </c>
      <c r="AH112">
        <v>3</v>
      </c>
      <c r="AI112">
        <v>-1</v>
      </c>
      <c r="AJ112" t="s">
        <v>3</v>
      </c>
      <c r="AK112">
        <v>4</v>
      </c>
      <c r="AL112">
        <v>-20.02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ROW(Source!A34)</f>
        <v>34</v>
      </c>
      <c r="B113">
        <v>34749097</v>
      </c>
      <c r="C113">
        <v>34749078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240</v>
      </c>
      <c r="J113" t="s">
        <v>3</v>
      </c>
      <c r="K113" t="s">
        <v>241</v>
      </c>
      <c r="L113">
        <v>1374</v>
      </c>
      <c r="N113">
        <v>1013</v>
      </c>
      <c r="O113" t="s">
        <v>242</v>
      </c>
      <c r="P113" t="s">
        <v>242</v>
      </c>
      <c r="Q113">
        <v>1</v>
      </c>
      <c r="X113">
        <v>0.44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0.44</v>
      </c>
      <c r="AH113">
        <v>3</v>
      </c>
      <c r="AI113">
        <v>-1</v>
      </c>
      <c r="AJ113" t="s">
        <v>3</v>
      </c>
      <c r="AK113">
        <v>4</v>
      </c>
      <c r="AL113">
        <v>-0.44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ROW(Source!A35)</f>
        <v>35</v>
      </c>
      <c r="B114">
        <v>34749085</v>
      </c>
      <c r="C114">
        <v>34749078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199</v>
      </c>
      <c r="J114" t="s">
        <v>3</v>
      </c>
      <c r="K114" t="s">
        <v>200</v>
      </c>
      <c r="L114">
        <v>1191</v>
      </c>
      <c r="N114">
        <v>1013</v>
      </c>
      <c r="O114" t="s">
        <v>201</v>
      </c>
      <c r="P114" t="s">
        <v>201</v>
      </c>
      <c r="Q114">
        <v>1</v>
      </c>
      <c r="X114">
        <v>2.2999999999999998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2.2999999999999998</v>
      </c>
      <c r="AH114">
        <v>2</v>
      </c>
      <c r="AI114">
        <v>34749079</v>
      </c>
      <c r="AJ114">
        <v>57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ROW(Source!A35)</f>
        <v>35</v>
      </c>
      <c r="B115">
        <v>34749086</v>
      </c>
      <c r="C115">
        <v>34749078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202</v>
      </c>
      <c r="J115" t="s">
        <v>3</v>
      </c>
      <c r="K115" t="s">
        <v>203</v>
      </c>
      <c r="L115">
        <v>1191</v>
      </c>
      <c r="N115">
        <v>1013</v>
      </c>
      <c r="O115" t="s">
        <v>201</v>
      </c>
      <c r="P115" t="s">
        <v>201</v>
      </c>
      <c r="Q115">
        <v>1</v>
      </c>
      <c r="X115">
        <v>0.47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0.47</v>
      </c>
      <c r="AH115">
        <v>2</v>
      </c>
      <c r="AI115">
        <v>34749080</v>
      </c>
      <c r="AJ115">
        <v>58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ROW(Source!A35)</f>
        <v>35</v>
      </c>
      <c r="B116">
        <v>34749087</v>
      </c>
      <c r="C116">
        <v>34749078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204</v>
      </c>
      <c r="J116" t="s">
        <v>205</v>
      </c>
      <c r="K116" t="s">
        <v>206</v>
      </c>
      <c r="L116">
        <v>1368</v>
      </c>
      <c r="N116">
        <v>1011</v>
      </c>
      <c r="O116" t="s">
        <v>207</v>
      </c>
      <c r="P116" t="s">
        <v>207</v>
      </c>
      <c r="Q116">
        <v>1</v>
      </c>
      <c r="X116">
        <v>0.33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0.33</v>
      </c>
      <c r="AH116">
        <v>2</v>
      </c>
      <c r="AI116">
        <v>34749081</v>
      </c>
      <c r="AJ116">
        <v>59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ROW(Source!A35)</f>
        <v>35</v>
      </c>
      <c r="B117">
        <v>34749088</v>
      </c>
      <c r="C117">
        <v>34749078</v>
      </c>
      <c r="D117">
        <v>31527035</v>
      </c>
      <c r="E117">
        <v>1</v>
      </c>
      <c r="F117">
        <v>1</v>
      </c>
      <c r="G117">
        <v>1</v>
      </c>
      <c r="H117">
        <v>2</v>
      </c>
      <c r="I117" t="s">
        <v>211</v>
      </c>
      <c r="J117" t="s">
        <v>212</v>
      </c>
      <c r="K117" t="s">
        <v>213</v>
      </c>
      <c r="L117">
        <v>1368</v>
      </c>
      <c r="N117">
        <v>1011</v>
      </c>
      <c r="O117" t="s">
        <v>207</v>
      </c>
      <c r="P117" t="s">
        <v>207</v>
      </c>
      <c r="Q117">
        <v>1</v>
      </c>
      <c r="X117">
        <v>0.11</v>
      </c>
      <c r="Y117">
        <v>0</v>
      </c>
      <c r="Z117">
        <v>29.6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0.11</v>
      </c>
      <c r="AH117">
        <v>2</v>
      </c>
      <c r="AI117">
        <v>34749082</v>
      </c>
      <c r="AJ117">
        <v>60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ROW(Source!A35)</f>
        <v>35</v>
      </c>
      <c r="B118">
        <v>34749089</v>
      </c>
      <c r="C118">
        <v>34749078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208</v>
      </c>
      <c r="J118" t="s">
        <v>209</v>
      </c>
      <c r="K118" t="s">
        <v>210</v>
      </c>
      <c r="L118">
        <v>1368</v>
      </c>
      <c r="N118">
        <v>1011</v>
      </c>
      <c r="O118" t="s">
        <v>207</v>
      </c>
      <c r="P118" t="s">
        <v>207</v>
      </c>
      <c r="Q118">
        <v>1</v>
      </c>
      <c r="X118">
        <v>0.03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0.03</v>
      </c>
      <c r="AH118">
        <v>2</v>
      </c>
      <c r="AI118">
        <v>34749083</v>
      </c>
      <c r="AJ118">
        <v>61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ROW(Source!A35)</f>
        <v>35</v>
      </c>
      <c r="B119">
        <v>34749090</v>
      </c>
      <c r="C119">
        <v>34749078</v>
      </c>
      <c r="D119">
        <v>31528446</v>
      </c>
      <c r="E119">
        <v>1</v>
      </c>
      <c r="F119">
        <v>1</v>
      </c>
      <c r="G119">
        <v>1</v>
      </c>
      <c r="H119">
        <v>2</v>
      </c>
      <c r="I119" t="s">
        <v>214</v>
      </c>
      <c r="J119" t="s">
        <v>215</v>
      </c>
      <c r="K119" t="s">
        <v>216</v>
      </c>
      <c r="L119">
        <v>1368</v>
      </c>
      <c r="N119">
        <v>1011</v>
      </c>
      <c r="O119" t="s">
        <v>207</v>
      </c>
      <c r="P119" t="s">
        <v>207</v>
      </c>
      <c r="Q119">
        <v>1</v>
      </c>
      <c r="X119">
        <v>0.14000000000000001</v>
      </c>
      <c r="Y119">
        <v>0</v>
      </c>
      <c r="Z119">
        <v>8.1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0.14000000000000001</v>
      </c>
      <c r="AH119">
        <v>2</v>
      </c>
      <c r="AI119">
        <v>34749084</v>
      </c>
      <c r="AJ119">
        <v>62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ROW(Source!A35)</f>
        <v>35</v>
      </c>
      <c r="B120">
        <v>34749091</v>
      </c>
      <c r="C120">
        <v>34749078</v>
      </c>
      <c r="D120">
        <v>31444704</v>
      </c>
      <c r="E120">
        <v>1</v>
      </c>
      <c r="F120">
        <v>1</v>
      </c>
      <c r="G120">
        <v>1</v>
      </c>
      <c r="H120">
        <v>3</v>
      </c>
      <c r="I120" t="s">
        <v>243</v>
      </c>
      <c r="J120" t="s">
        <v>244</v>
      </c>
      <c r="K120" t="s">
        <v>245</v>
      </c>
      <c r="L120">
        <v>1348</v>
      </c>
      <c r="N120">
        <v>1009</v>
      </c>
      <c r="O120" t="s">
        <v>236</v>
      </c>
      <c r="P120" t="s">
        <v>236</v>
      </c>
      <c r="Q120">
        <v>1000</v>
      </c>
      <c r="X120">
        <v>2.0000000000000002E-5</v>
      </c>
      <c r="Y120">
        <v>17500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2.0000000000000002E-5</v>
      </c>
      <c r="AH120">
        <v>3</v>
      </c>
      <c r="AI120">
        <v>-1</v>
      </c>
      <c r="AJ120" t="s">
        <v>3</v>
      </c>
      <c r="AK120">
        <v>4</v>
      </c>
      <c r="AL120">
        <v>-0.35000000000000003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ROW(Source!A35)</f>
        <v>35</v>
      </c>
      <c r="B121">
        <v>34749092</v>
      </c>
      <c r="C121">
        <v>34749078</v>
      </c>
      <c r="D121">
        <v>31447861</v>
      </c>
      <c r="E121">
        <v>1</v>
      </c>
      <c r="F121">
        <v>1</v>
      </c>
      <c r="G121">
        <v>1</v>
      </c>
      <c r="H121">
        <v>3</v>
      </c>
      <c r="I121" t="s">
        <v>246</v>
      </c>
      <c r="J121" t="s">
        <v>247</v>
      </c>
      <c r="K121" t="s">
        <v>248</v>
      </c>
      <c r="L121">
        <v>1346</v>
      </c>
      <c r="N121">
        <v>1009</v>
      </c>
      <c r="O121" t="s">
        <v>73</v>
      </c>
      <c r="P121" t="s">
        <v>73</v>
      </c>
      <c r="Q121">
        <v>1</v>
      </c>
      <c r="X121">
        <v>0.05</v>
      </c>
      <c r="Y121">
        <v>10.57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0.05</v>
      </c>
      <c r="AH121">
        <v>3</v>
      </c>
      <c r="AI121">
        <v>-1</v>
      </c>
      <c r="AJ121" t="s">
        <v>3</v>
      </c>
      <c r="AK121">
        <v>4</v>
      </c>
      <c r="AL121">
        <v>-0.52850000000000008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ROW(Source!A35)</f>
        <v>35</v>
      </c>
      <c r="B122">
        <v>34749093</v>
      </c>
      <c r="C122">
        <v>34749078</v>
      </c>
      <c r="D122">
        <v>31449051</v>
      </c>
      <c r="E122">
        <v>1</v>
      </c>
      <c r="F122">
        <v>1</v>
      </c>
      <c r="G122">
        <v>1</v>
      </c>
      <c r="H122">
        <v>3</v>
      </c>
      <c r="I122" t="s">
        <v>230</v>
      </c>
      <c r="J122" t="s">
        <v>231</v>
      </c>
      <c r="K122" t="s">
        <v>232</v>
      </c>
      <c r="L122">
        <v>1346</v>
      </c>
      <c r="N122">
        <v>1009</v>
      </c>
      <c r="O122" t="s">
        <v>73</v>
      </c>
      <c r="P122" t="s">
        <v>73</v>
      </c>
      <c r="Q122">
        <v>1</v>
      </c>
      <c r="X122">
        <v>0.79</v>
      </c>
      <c r="Y122">
        <v>9.0399999999999991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0.79</v>
      </c>
      <c r="AH122">
        <v>3</v>
      </c>
      <c r="AI122">
        <v>-1</v>
      </c>
      <c r="AJ122" t="s">
        <v>3</v>
      </c>
      <c r="AK122">
        <v>4</v>
      </c>
      <c r="AL122">
        <v>-7.1415999999999995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ROW(Source!A35)</f>
        <v>35</v>
      </c>
      <c r="B123">
        <v>34749094</v>
      </c>
      <c r="C123">
        <v>34749078</v>
      </c>
      <c r="D123">
        <v>31450124</v>
      </c>
      <c r="E123">
        <v>1</v>
      </c>
      <c r="F123">
        <v>1</v>
      </c>
      <c r="G123">
        <v>1</v>
      </c>
      <c r="H123">
        <v>3</v>
      </c>
      <c r="I123" t="s">
        <v>249</v>
      </c>
      <c r="J123" t="s">
        <v>250</v>
      </c>
      <c r="K123" t="s">
        <v>251</v>
      </c>
      <c r="L123">
        <v>1330</v>
      </c>
      <c r="N123">
        <v>1005</v>
      </c>
      <c r="O123" t="s">
        <v>252</v>
      </c>
      <c r="P123" t="s">
        <v>252</v>
      </c>
      <c r="Q123">
        <v>10</v>
      </c>
      <c r="X123">
        <v>3.0000000000000001E-3</v>
      </c>
      <c r="Y123">
        <v>79.099999999999994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3.0000000000000001E-3</v>
      </c>
      <c r="AH123">
        <v>3</v>
      </c>
      <c r="AI123">
        <v>-1</v>
      </c>
      <c r="AJ123" t="s">
        <v>3</v>
      </c>
      <c r="AK123">
        <v>4</v>
      </c>
      <c r="AL123">
        <v>-0.23729999999999998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ROW(Source!A35)</f>
        <v>35</v>
      </c>
      <c r="B124">
        <v>34749095</v>
      </c>
      <c r="C124">
        <v>34749078</v>
      </c>
      <c r="D124">
        <v>31470585</v>
      </c>
      <c r="E124">
        <v>1</v>
      </c>
      <c r="F124">
        <v>1</v>
      </c>
      <c r="G124">
        <v>1</v>
      </c>
      <c r="H124">
        <v>3</v>
      </c>
      <c r="I124" t="s">
        <v>233</v>
      </c>
      <c r="J124" t="s">
        <v>234</v>
      </c>
      <c r="K124" t="s">
        <v>235</v>
      </c>
      <c r="L124">
        <v>1348</v>
      </c>
      <c r="N124">
        <v>1009</v>
      </c>
      <c r="O124" t="s">
        <v>236</v>
      </c>
      <c r="P124" t="s">
        <v>236</v>
      </c>
      <c r="Q124">
        <v>1000</v>
      </c>
      <c r="X124">
        <v>3.0000000000000001E-3</v>
      </c>
      <c r="Y124">
        <v>5000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3.0000000000000001E-3</v>
      </c>
      <c r="AH124">
        <v>3</v>
      </c>
      <c r="AI124">
        <v>-1</v>
      </c>
      <c r="AJ124" t="s">
        <v>3</v>
      </c>
      <c r="AK124">
        <v>4</v>
      </c>
      <c r="AL124">
        <v>-15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ROW(Source!A35)</f>
        <v>35</v>
      </c>
      <c r="B125">
        <v>34749096</v>
      </c>
      <c r="C125">
        <v>34749078</v>
      </c>
      <c r="D125">
        <v>31482923</v>
      </c>
      <c r="E125">
        <v>1</v>
      </c>
      <c r="F125">
        <v>1</v>
      </c>
      <c r="G125">
        <v>1</v>
      </c>
      <c r="H125">
        <v>3</v>
      </c>
      <c r="I125" t="s">
        <v>237</v>
      </c>
      <c r="J125" t="s">
        <v>238</v>
      </c>
      <c r="K125" t="s">
        <v>239</v>
      </c>
      <c r="L125">
        <v>1346</v>
      </c>
      <c r="N125">
        <v>1009</v>
      </c>
      <c r="O125" t="s">
        <v>73</v>
      </c>
      <c r="P125" t="s">
        <v>73</v>
      </c>
      <c r="Q125">
        <v>1</v>
      </c>
      <c r="X125">
        <v>0.7</v>
      </c>
      <c r="Y125">
        <v>28.6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0.7</v>
      </c>
      <c r="AH125">
        <v>3</v>
      </c>
      <c r="AI125">
        <v>-1</v>
      </c>
      <c r="AJ125" t="s">
        <v>3</v>
      </c>
      <c r="AK125">
        <v>4</v>
      </c>
      <c r="AL125">
        <v>-20.02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ROW(Source!A35)</f>
        <v>35</v>
      </c>
      <c r="B126">
        <v>34749097</v>
      </c>
      <c r="C126">
        <v>34749078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240</v>
      </c>
      <c r="J126" t="s">
        <v>3</v>
      </c>
      <c r="K126" t="s">
        <v>241</v>
      </c>
      <c r="L126">
        <v>1374</v>
      </c>
      <c r="N126">
        <v>1013</v>
      </c>
      <c r="O126" t="s">
        <v>242</v>
      </c>
      <c r="P126" t="s">
        <v>242</v>
      </c>
      <c r="Q126">
        <v>1</v>
      </c>
      <c r="X126">
        <v>0.44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0.44</v>
      </c>
      <c r="AH126">
        <v>3</v>
      </c>
      <c r="AI126">
        <v>-1</v>
      </c>
      <c r="AJ126" t="s">
        <v>3</v>
      </c>
      <c r="AK126">
        <v>4</v>
      </c>
      <c r="AL126">
        <v>-0.44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ROW(Source!A36)</f>
        <v>36</v>
      </c>
      <c r="B127">
        <v>34749105</v>
      </c>
      <c r="C127">
        <v>34749098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199</v>
      </c>
      <c r="J127" t="s">
        <v>3</v>
      </c>
      <c r="K127" t="s">
        <v>200</v>
      </c>
      <c r="L127">
        <v>1191</v>
      </c>
      <c r="N127">
        <v>1013</v>
      </c>
      <c r="O127" t="s">
        <v>201</v>
      </c>
      <c r="P127" t="s">
        <v>201</v>
      </c>
      <c r="Q127">
        <v>1</v>
      </c>
      <c r="X127">
        <v>58.6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58.6</v>
      </c>
      <c r="AH127">
        <v>2</v>
      </c>
      <c r="AI127">
        <v>34749099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ROW(Source!A36)</f>
        <v>36</v>
      </c>
      <c r="B128">
        <v>34749106</v>
      </c>
      <c r="C128">
        <v>34749098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202</v>
      </c>
      <c r="J128" t="s">
        <v>3</v>
      </c>
      <c r="K128" t="s">
        <v>203</v>
      </c>
      <c r="L128">
        <v>1191</v>
      </c>
      <c r="N128">
        <v>1013</v>
      </c>
      <c r="O128" t="s">
        <v>201</v>
      </c>
      <c r="P128" t="s">
        <v>201</v>
      </c>
      <c r="Q128">
        <v>1</v>
      </c>
      <c r="X128">
        <v>7.32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7.32</v>
      </c>
      <c r="AH128">
        <v>2</v>
      </c>
      <c r="AI128">
        <v>34749100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ROW(Source!A36)</f>
        <v>36</v>
      </c>
      <c r="B129">
        <v>34749107</v>
      </c>
      <c r="C129">
        <v>34749098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204</v>
      </c>
      <c r="J129" t="s">
        <v>205</v>
      </c>
      <c r="K129" t="s">
        <v>206</v>
      </c>
      <c r="L129">
        <v>1368</v>
      </c>
      <c r="N129">
        <v>1011</v>
      </c>
      <c r="O129" t="s">
        <v>207</v>
      </c>
      <c r="P129" t="s">
        <v>207</v>
      </c>
      <c r="Q129">
        <v>1</v>
      </c>
      <c r="X129">
        <v>0.22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0.22</v>
      </c>
      <c r="AH129">
        <v>2</v>
      </c>
      <c r="AI129">
        <v>34749101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ROW(Source!A36)</f>
        <v>36</v>
      </c>
      <c r="B130">
        <v>34749108</v>
      </c>
      <c r="C130">
        <v>34749098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208</v>
      </c>
      <c r="J130" t="s">
        <v>209</v>
      </c>
      <c r="K130" t="s">
        <v>210</v>
      </c>
      <c r="L130">
        <v>1368</v>
      </c>
      <c r="N130">
        <v>1011</v>
      </c>
      <c r="O130" t="s">
        <v>207</v>
      </c>
      <c r="P130" t="s">
        <v>207</v>
      </c>
      <c r="Q130">
        <v>1</v>
      </c>
      <c r="X130">
        <v>0.22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0.22</v>
      </c>
      <c r="AH130">
        <v>2</v>
      </c>
      <c r="AI130">
        <v>34749102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ROW(Source!A36)</f>
        <v>36</v>
      </c>
      <c r="B131">
        <v>34749109</v>
      </c>
      <c r="C131">
        <v>34749098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214</v>
      </c>
      <c r="J131" t="s">
        <v>215</v>
      </c>
      <c r="K131" t="s">
        <v>216</v>
      </c>
      <c r="L131">
        <v>1368</v>
      </c>
      <c r="N131">
        <v>1011</v>
      </c>
      <c r="O131" t="s">
        <v>207</v>
      </c>
      <c r="P131" t="s">
        <v>207</v>
      </c>
      <c r="Q131">
        <v>1</v>
      </c>
      <c r="X131">
        <v>7.25</v>
      </c>
      <c r="Y131">
        <v>0</v>
      </c>
      <c r="Z131">
        <v>8.1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7.25</v>
      </c>
      <c r="AH131">
        <v>2</v>
      </c>
      <c r="AI131">
        <v>34749103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ROW(Source!A36)</f>
        <v>36</v>
      </c>
      <c r="B132">
        <v>34749110</v>
      </c>
      <c r="C132">
        <v>34749098</v>
      </c>
      <c r="D132">
        <v>31529331</v>
      </c>
      <c r="E132">
        <v>1</v>
      </c>
      <c r="F132">
        <v>1</v>
      </c>
      <c r="G132">
        <v>1</v>
      </c>
      <c r="H132">
        <v>2</v>
      </c>
      <c r="I132" t="s">
        <v>217</v>
      </c>
      <c r="J132" t="s">
        <v>218</v>
      </c>
      <c r="K132" t="s">
        <v>219</v>
      </c>
      <c r="L132">
        <v>1368</v>
      </c>
      <c r="N132">
        <v>1011</v>
      </c>
      <c r="O132" t="s">
        <v>207</v>
      </c>
      <c r="P132" t="s">
        <v>207</v>
      </c>
      <c r="Q132">
        <v>1</v>
      </c>
      <c r="X132">
        <v>6.88</v>
      </c>
      <c r="Y132">
        <v>0</v>
      </c>
      <c r="Z132">
        <v>15.24</v>
      </c>
      <c r="AA132">
        <v>10.06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6.88</v>
      </c>
      <c r="AH132">
        <v>2</v>
      </c>
      <c r="AI132">
        <v>34749104</v>
      </c>
      <c r="AJ132">
        <v>68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ROW(Source!A36)</f>
        <v>36</v>
      </c>
      <c r="B133">
        <v>34749111</v>
      </c>
      <c r="C133">
        <v>34749098</v>
      </c>
      <c r="D133">
        <v>31444739</v>
      </c>
      <c r="E133">
        <v>1</v>
      </c>
      <c r="F133">
        <v>1</v>
      </c>
      <c r="G133">
        <v>1</v>
      </c>
      <c r="H133">
        <v>3</v>
      </c>
      <c r="I133" t="s">
        <v>253</v>
      </c>
      <c r="J133" t="s">
        <v>254</v>
      </c>
      <c r="K133" t="s">
        <v>255</v>
      </c>
      <c r="L133">
        <v>1339</v>
      </c>
      <c r="N133">
        <v>1007</v>
      </c>
      <c r="O133" t="s">
        <v>256</v>
      </c>
      <c r="P133" t="s">
        <v>256</v>
      </c>
      <c r="Q133">
        <v>1</v>
      </c>
      <c r="X133">
        <v>0.44</v>
      </c>
      <c r="Y133">
        <v>17.86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0.44</v>
      </c>
      <c r="AH133">
        <v>3</v>
      </c>
      <c r="AI133">
        <v>-1</v>
      </c>
      <c r="AJ133" t="s">
        <v>3</v>
      </c>
      <c r="AK133">
        <v>4</v>
      </c>
      <c r="AL133">
        <v>-7.8583999999999996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ROW(Source!A36)</f>
        <v>36</v>
      </c>
      <c r="B134">
        <v>34749112</v>
      </c>
      <c r="C134">
        <v>34749098</v>
      </c>
      <c r="D134">
        <v>31448004</v>
      </c>
      <c r="E134">
        <v>1</v>
      </c>
      <c r="F134">
        <v>1</v>
      </c>
      <c r="G134">
        <v>1</v>
      </c>
      <c r="H134">
        <v>3</v>
      </c>
      <c r="I134" t="s">
        <v>257</v>
      </c>
      <c r="J134" t="s">
        <v>258</v>
      </c>
      <c r="K134" t="s">
        <v>259</v>
      </c>
      <c r="L134">
        <v>1346</v>
      </c>
      <c r="N134">
        <v>1009</v>
      </c>
      <c r="O134" t="s">
        <v>73</v>
      </c>
      <c r="P134" t="s">
        <v>73</v>
      </c>
      <c r="Q134">
        <v>1</v>
      </c>
      <c r="X134">
        <v>0.03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0.03</v>
      </c>
      <c r="AH134">
        <v>3</v>
      </c>
      <c r="AI134">
        <v>-1</v>
      </c>
      <c r="AJ134" t="s">
        <v>3</v>
      </c>
      <c r="AK134">
        <v>4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ROW(Source!A36)</f>
        <v>36</v>
      </c>
      <c r="B135">
        <v>34749113</v>
      </c>
      <c r="C135">
        <v>34749098</v>
      </c>
      <c r="D135">
        <v>31472957</v>
      </c>
      <c r="E135">
        <v>1</v>
      </c>
      <c r="F135">
        <v>1</v>
      </c>
      <c r="G135">
        <v>1</v>
      </c>
      <c r="H135">
        <v>3</v>
      </c>
      <c r="I135" t="s">
        <v>260</v>
      </c>
      <c r="J135" t="s">
        <v>261</v>
      </c>
      <c r="K135" t="s">
        <v>262</v>
      </c>
      <c r="L135">
        <v>1348</v>
      </c>
      <c r="N135">
        <v>1009</v>
      </c>
      <c r="O135" t="s">
        <v>236</v>
      </c>
      <c r="P135" t="s">
        <v>236</v>
      </c>
      <c r="Q135">
        <v>1000</v>
      </c>
      <c r="X135">
        <v>1.2999999999999999E-4</v>
      </c>
      <c r="Y135">
        <v>55960.01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1.2999999999999999E-4</v>
      </c>
      <c r="AH135">
        <v>3</v>
      </c>
      <c r="AI135">
        <v>-1</v>
      </c>
      <c r="AJ135" t="s">
        <v>3</v>
      </c>
      <c r="AK135">
        <v>4</v>
      </c>
      <c r="AL135">
        <v>-7.2748013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ROW(Source!A36)</f>
        <v>36</v>
      </c>
      <c r="B136">
        <v>34749114</v>
      </c>
      <c r="C136">
        <v>34749098</v>
      </c>
      <c r="D136">
        <v>31473837</v>
      </c>
      <c r="E136">
        <v>1</v>
      </c>
      <c r="F136">
        <v>1</v>
      </c>
      <c r="G136">
        <v>1</v>
      </c>
      <c r="H136">
        <v>3</v>
      </c>
      <c r="I136" t="s">
        <v>263</v>
      </c>
      <c r="J136" t="s">
        <v>264</v>
      </c>
      <c r="K136" t="s">
        <v>265</v>
      </c>
      <c r="L136">
        <v>1348</v>
      </c>
      <c r="N136">
        <v>1009</v>
      </c>
      <c r="O136" t="s">
        <v>236</v>
      </c>
      <c r="P136" t="s">
        <v>236</v>
      </c>
      <c r="Q136">
        <v>1000</v>
      </c>
      <c r="X136">
        <v>1.8000000000000001E-4</v>
      </c>
      <c r="Y136">
        <v>71640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1.8000000000000001E-4</v>
      </c>
      <c r="AH136">
        <v>3</v>
      </c>
      <c r="AI136">
        <v>-1</v>
      </c>
      <c r="AJ136" t="s">
        <v>3</v>
      </c>
      <c r="AK136">
        <v>4</v>
      </c>
      <c r="AL136">
        <v>-12.895200000000001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ROW(Source!A36)</f>
        <v>36</v>
      </c>
      <c r="B137">
        <v>34749115</v>
      </c>
      <c r="C137">
        <v>34749098</v>
      </c>
      <c r="D137">
        <v>31482923</v>
      </c>
      <c r="E137">
        <v>1</v>
      </c>
      <c r="F137">
        <v>1</v>
      </c>
      <c r="G137">
        <v>1</v>
      </c>
      <c r="H137">
        <v>3</v>
      </c>
      <c r="I137" t="s">
        <v>237</v>
      </c>
      <c r="J137" t="s">
        <v>238</v>
      </c>
      <c r="K137" t="s">
        <v>239</v>
      </c>
      <c r="L137">
        <v>1346</v>
      </c>
      <c r="N137">
        <v>1009</v>
      </c>
      <c r="O137" t="s">
        <v>73</v>
      </c>
      <c r="P137" t="s">
        <v>73</v>
      </c>
      <c r="Q137">
        <v>1</v>
      </c>
      <c r="X137">
        <v>1.36</v>
      </c>
      <c r="Y137">
        <v>28.6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1.36</v>
      </c>
      <c r="AH137">
        <v>3</v>
      </c>
      <c r="AI137">
        <v>-1</v>
      </c>
      <c r="AJ137" t="s">
        <v>3</v>
      </c>
      <c r="AK137">
        <v>4</v>
      </c>
      <c r="AL137">
        <v>-38.896000000000008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ROW(Source!A36)</f>
        <v>36</v>
      </c>
      <c r="B138">
        <v>34749116</v>
      </c>
      <c r="C138">
        <v>34749098</v>
      </c>
      <c r="D138">
        <v>31443668</v>
      </c>
      <c r="E138">
        <v>17</v>
      </c>
      <c r="F138">
        <v>1</v>
      </c>
      <c r="G138">
        <v>1</v>
      </c>
      <c r="H138">
        <v>3</v>
      </c>
      <c r="I138" t="s">
        <v>240</v>
      </c>
      <c r="J138" t="s">
        <v>3</v>
      </c>
      <c r="K138" t="s">
        <v>241</v>
      </c>
      <c r="L138">
        <v>1374</v>
      </c>
      <c r="N138">
        <v>1013</v>
      </c>
      <c r="O138" t="s">
        <v>242</v>
      </c>
      <c r="P138" t="s">
        <v>242</v>
      </c>
      <c r="Q138">
        <v>1</v>
      </c>
      <c r="X138">
        <v>11.27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11.27</v>
      </c>
      <c r="AH138">
        <v>3</v>
      </c>
      <c r="AI138">
        <v>-1</v>
      </c>
      <c r="AJ138" t="s">
        <v>3</v>
      </c>
      <c r="AK138">
        <v>4</v>
      </c>
      <c r="AL138">
        <v>-11.27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ROW(Source!A37)</f>
        <v>37</v>
      </c>
      <c r="B139">
        <v>34749105</v>
      </c>
      <c r="C139">
        <v>34749098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199</v>
      </c>
      <c r="J139" t="s">
        <v>3</v>
      </c>
      <c r="K139" t="s">
        <v>200</v>
      </c>
      <c r="L139">
        <v>1191</v>
      </c>
      <c r="N139">
        <v>1013</v>
      </c>
      <c r="O139" t="s">
        <v>201</v>
      </c>
      <c r="P139" t="s">
        <v>201</v>
      </c>
      <c r="Q139">
        <v>1</v>
      </c>
      <c r="X139">
        <v>58.6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3</v>
      </c>
      <c r="AG139">
        <v>58.6</v>
      </c>
      <c r="AH139">
        <v>2</v>
      </c>
      <c r="AI139">
        <v>34749099</v>
      </c>
      <c r="AJ139">
        <v>69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ROW(Source!A37)</f>
        <v>37</v>
      </c>
      <c r="B140">
        <v>34749106</v>
      </c>
      <c r="C140">
        <v>34749098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202</v>
      </c>
      <c r="J140" t="s">
        <v>3</v>
      </c>
      <c r="K140" t="s">
        <v>203</v>
      </c>
      <c r="L140">
        <v>1191</v>
      </c>
      <c r="N140">
        <v>1013</v>
      </c>
      <c r="O140" t="s">
        <v>201</v>
      </c>
      <c r="P140" t="s">
        <v>201</v>
      </c>
      <c r="Q140">
        <v>1</v>
      </c>
      <c r="X140">
        <v>7.32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3</v>
      </c>
      <c r="AG140">
        <v>7.32</v>
      </c>
      <c r="AH140">
        <v>2</v>
      </c>
      <c r="AI140">
        <v>34749100</v>
      </c>
      <c r="AJ140">
        <v>70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ROW(Source!A37)</f>
        <v>37</v>
      </c>
      <c r="B141">
        <v>34749107</v>
      </c>
      <c r="C141">
        <v>34749098</v>
      </c>
      <c r="D141">
        <v>31526753</v>
      </c>
      <c r="E141">
        <v>1</v>
      </c>
      <c r="F141">
        <v>1</v>
      </c>
      <c r="G141">
        <v>1</v>
      </c>
      <c r="H141">
        <v>2</v>
      </c>
      <c r="I141" t="s">
        <v>204</v>
      </c>
      <c r="J141" t="s">
        <v>205</v>
      </c>
      <c r="K141" t="s">
        <v>206</v>
      </c>
      <c r="L141">
        <v>1368</v>
      </c>
      <c r="N141">
        <v>1011</v>
      </c>
      <c r="O141" t="s">
        <v>207</v>
      </c>
      <c r="P141" t="s">
        <v>207</v>
      </c>
      <c r="Q141">
        <v>1</v>
      </c>
      <c r="X141">
        <v>0.22</v>
      </c>
      <c r="Y141">
        <v>0</v>
      </c>
      <c r="Z141">
        <v>111.99</v>
      </c>
      <c r="AA141">
        <v>13.5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0.22</v>
      </c>
      <c r="AH141">
        <v>2</v>
      </c>
      <c r="AI141">
        <v>34749101</v>
      </c>
      <c r="AJ141">
        <v>71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ROW(Source!A37)</f>
        <v>37</v>
      </c>
      <c r="B142">
        <v>34749108</v>
      </c>
      <c r="C142">
        <v>34749098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208</v>
      </c>
      <c r="J142" t="s">
        <v>209</v>
      </c>
      <c r="K142" t="s">
        <v>210</v>
      </c>
      <c r="L142">
        <v>1368</v>
      </c>
      <c r="N142">
        <v>1011</v>
      </c>
      <c r="O142" t="s">
        <v>207</v>
      </c>
      <c r="P142" t="s">
        <v>207</v>
      </c>
      <c r="Q142">
        <v>1</v>
      </c>
      <c r="X142">
        <v>0.22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0.22</v>
      </c>
      <c r="AH142">
        <v>2</v>
      </c>
      <c r="AI142">
        <v>34749102</v>
      </c>
      <c r="AJ142">
        <v>72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ROW(Source!A37)</f>
        <v>37</v>
      </c>
      <c r="B143">
        <v>34749109</v>
      </c>
      <c r="C143">
        <v>34749098</v>
      </c>
      <c r="D143">
        <v>31528446</v>
      </c>
      <c r="E143">
        <v>1</v>
      </c>
      <c r="F143">
        <v>1</v>
      </c>
      <c r="G143">
        <v>1</v>
      </c>
      <c r="H143">
        <v>2</v>
      </c>
      <c r="I143" t="s">
        <v>214</v>
      </c>
      <c r="J143" t="s">
        <v>215</v>
      </c>
      <c r="K143" t="s">
        <v>216</v>
      </c>
      <c r="L143">
        <v>1368</v>
      </c>
      <c r="N143">
        <v>1011</v>
      </c>
      <c r="O143" t="s">
        <v>207</v>
      </c>
      <c r="P143" t="s">
        <v>207</v>
      </c>
      <c r="Q143">
        <v>1</v>
      </c>
      <c r="X143">
        <v>7.25</v>
      </c>
      <c r="Y143">
        <v>0</v>
      </c>
      <c r="Z143">
        <v>8.1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7.25</v>
      </c>
      <c r="AH143">
        <v>2</v>
      </c>
      <c r="AI143">
        <v>34749103</v>
      </c>
      <c r="AJ143">
        <v>73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ROW(Source!A37)</f>
        <v>37</v>
      </c>
      <c r="B144">
        <v>34749110</v>
      </c>
      <c r="C144">
        <v>34749098</v>
      </c>
      <c r="D144">
        <v>31529331</v>
      </c>
      <c r="E144">
        <v>1</v>
      </c>
      <c r="F144">
        <v>1</v>
      </c>
      <c r="G144">
        <v>1</v>
      </c>
      <c r="H144">
        <v>2</v>
      </c>
      <c r="I144" t="s">
        <v>217</v>
      </c>
      <c r="J144" t="s">
        <v>218</v>
      </c>
      <c r="K144" t="s">
        <v>219</v>
      </c>
      <c r="L144">
        <v>1368</v>
      </c>
      <c r="N144">
        <v>1011</v>
      </c>
      <c r="O144" t="s">
        <v>207</v>
      </c>
      <c r="P144" t="s">
        <v>207</v>
      </c>
      <c r="Q144">
        <v>1</v>
      </c>
      <c r="X144">
        <v>6.88</v>
      </c>
      <c r="Y144">
        <v>0</v>
      </c>
      <c r="Z144">
        <v>15.24</v>
      </c>
      <c r="AA144">
        <v>10.06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6.88</v>
      </c>
      <c r="AH144">
        <v>2</v>
      </c>
      <c r="AI144">
        <v>34749104</v>
      </c>
      <c r="AJ144">
        <v>74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ROW(Source!A37)</f>
        <v>37</v>
      </c>
      <c r="B145">
        <v>34749111</v>
      </c>
      <c r="C145">
        <v>34749098</v>
      </c>
      <c r="D145">
        <v>31444739</v>
      </c>
      <c r="E145">
        <v>1</v>
      </c>
      <c r="F145">
        <v>1</v>
      </c>
      <c r="G145">
        <v>1</v>
      </c>
      <c r="H145">
        <v>3</v>
      </c>
      <c r="I145" t="s">
        <v>253</v>
      </c>
      <c r="J145" t="s">
        <v>254</v>
      </c>
      <c r="K145" t="s">
        <v>255</v>
      </c>
      <c r="L145">
        <v>1339</v>
      </c>
      <c r="N145">
        <v>1007</v>
      </c>
      <c r="O145" t="s">
        <v>256</v>
      </c>
      <c r="P145" t="s">
        <v>256</v>
      </c>
      <c r="Q145">
        <v>1</v>
      </c>
      <c r="X145">
        <v>0.44</v>
      </c>
      <c r="Y145">
        <v>17.86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0.44</v>
      </c>
      <c r="AH145">
        <v>3</v>
      </c>
      <c r="AI145">
        <v>-1</v>
      </c>
      <c r="AJ145" t="s">
        <v>3</v>
      </c>
      <c r="AK145">
        <v>4</v>
      </c>
      <c r="AL145">
        <v>-7.8583999999999996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ROW(Source!A37)</f>
        <v>37</v>
      </c>
      <c r="B146">
        <v>34749112</v>
      </c>
      <c r="C146">
        <v>34749098</v>
      </c>
      <c r="D146">
        <v>31448004</v>
      </c>
      <c r="E146">
        <v>1</v>
      </c>
      <c r="F146">
        <v>1</v>
      </c>
      <c r="G146">
        <v>1</v>
      </c>
      <c r="H146">
        <v>3</v>
      </c>
      <c r="I146" t="s">
        <v>257</v>
      </c>
      <c r="J146" t="s">
        <v>258</v>
      </c>
      <c r="K146" t="s">
        <v>259</v>
      </c>
      <c r="L146">
        <v>1346</v>
      </c>
      <c r="N146">
        <v>1009</v>
      </c>
      <c r="O146" t="s">
        <v>73</v>
      </c>
      <c r="P146" t="s">
        <v>73</v>
      </c>
      <c r="Q146">
        <v>1</v>
      </c>
      <c r="X146">
        <v>0.03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0.03</v>
      </c>
      <c r="AH146">
        <v>3</v>
      </c>
      <c r="AI146">
        <v>-1</v>
      </c>
      <c r="AJ146" t="s">
        <v>3</v>
      </c>
      <c r="AK146">
        <v>4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ROW(Source!A37)</f>
        <v>37</v>
      </c>
      <c r="B147">
        <v>34749113</v>
      </c>
      <c r="C147">
        <v>34749098</v>
      </c>
      <c r="D147">
        <v>31472957</v>
      </c>
      <c r="E147">
        <v>1</v>
      </c>
      <c r="F147">
        <v>1</v>
      </c>
      <c r="G147">
        <v>1</v>
      </c>
      <c r="H147">
        <v>3</v>
      </c>
      <c r="I147" t="s">
        <v>260</v>
      </c>
      <c r="J147" t="s">
        <v>261</v>
      </c>
      <c r="K147" t="s">
        <v>262</v>
      </c>
      <c r="L147">
        <v>1348</v>
      </c>
      <c r="N147">
        <v>1009</v>
      </c>
      <c r="O147" t="s">
        <v>236</v>
      </c>
      <c r="P147" t="s">
        <v>236</v>
      </c>
      <c r="Q147">
        <v>1000</v>
      </c>
      <c r="X147">
        <v>1.2999999999999999E-4</v>
      </c>
      <c r="Y147">
        <v>55960.01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1.2999999999999999E-4</v>
      </c>
      <c r="AH147">
        <v>3</v>
      </c>
      <c r="AI147">
        <v>-1</v>
      </c>
      <c r="AJ147" t="s">
        <v>3</v>
      </c>
      <c r="AK147">
        <v>4</v>
      </c>
      <c r="AL147">
        <v>-7.2748013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ROW(Source!A37)</f>
        <v>37</v>
      </c>
      <c r="B148">
        <v>34749114</v>
      </c>
      <c r="C148">
        <v>34749098</v>
      </c>
      <c r="D148">
        <v>31473837</v>
      </c>
      <c r="E148">
        <v>1</v>
      </c>
      <c r="F148">
        <v>1</v>
      </c>
      <c r="G148">
        <v>1</v>
      </c>
      <c r="H148">
        <v>3</v>
      </c>
      <c r="I148" t="s">
        <v>263</v>
      </c>
      <c r="J148" t="s">
        <v>264</v>
      </c>
      <c r="K148" t="s">
        <v>265</v>
      </c>
      <c r="L148">
        <v>1348</v>
      </c>
      <c r="N148">
        <v>1009</v>
      </c>
      <c r="O148" t="s">
        <v>236</v>
      </c>
      <c r="P148" t="s">
        <v>236</v>
      </c>
      <c r="Q148">
        <v>1000</v>
      </c>
      <c r="X148">
        <v>1.8000000000000001E-4</v>
      </c>
      <c r="Y148">
        <v>71640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1.8000000000000001E-4</v>
      </c>
      <c r="AH148">
        <v>3</v>
      </c>
      <c r="AI148">
        <v>-1</v>
      </c>
      <c r="AJ148" t="s">
        <v>3</v>
      </c>
      <c r="AK148">
        <v>4</v>
      </c>
      <c r="AL148">
        <v>-12.895200000000001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ROW(Source!A37)</f>
        <v>37</v>
      </c>
      <c r="B149">
        <v>34749115</v>
      </c>
      <c r="C149">
        <v>34749098</v>
      </c>
      <c r="D149">
        <v>31482923</v>
      </c>
      <c r="E149">
        <v>1</v>
      </c>
      <c r="F149">
        <v>1</v>
      </c>
      <c r="G149">
        <v>1</v>
      </c>
      <c r="H149">
        <v>3</v>
      </c>
      <c r="I149" t="s">
        <v>237</v>
      </c>
      <c r="J149" t="s">
        <v>238</v>
      </c>
      <c r="K149" t="s">
        <v>239</v>
      </c>
      <c r="L149">
        <v>1346</v>
      </c>
      <c r="N149">
        <v>1009</v>
      </c>
      <c r="O149" t="s">
        <v>73</v>
      </c>
      <c r="P149" t="s">
        <v>73</v>
      </c>
      <c r="Q149">
        <v>1</v>
      </c>
      <c r="X149">
        <v>1.36</v>
      </c>
      <c r="Y149">
        <v>28.6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1.36</v>
      </c>
      <c r="AH149">
        <v>3</v>
      </c>
      <c r="AI149">
        <v>-1</v>
      </c>
      <c r="AJ149" t="s">
        <v>3</v>
      </c>
      <c r="AK149">
        <v>4</v>
      </c>
      <c r="AL149">
        <v>-38.896000000000008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</row>
    <row r="150" spans="1:44" x14ac:dyDescent="0.2">
      <c r="A150">
        <f>ROW(Source!A37)</f>
        <v>37</v>
      </c>
      <c r="B150">
        <v>34749116</v>
      </c>
      <c r="C150">
        <v>34749098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240</v>
      </c>
      <c r="J150" t="s">
        <v>3</v>
      </c>
      <c r="K150" t="s">
        <v>241</v>
      </c>
      <c r="L150">
        <v>1374</v>
      </c>
      <c r="N150">
        <v>1013</v>
      </c>
      <c r="O150" t="s">
        <v>242</v>
      </c>
      <c r="P150" t="s">
        <v>242</v>
      </c>
      <c r="Q150">
        <v>1</v>
      </c>
      <c r="X150">
        <v>11.27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11.27</v>
      </c>
      <c r="AH150">
        <v>3</v>
      </c>
      <c r="AI150">
        <v>-1</v>
      </c>
      <c r="AJ150" t="s">
        <v>3</v>
      </c>
      <c r="AK150">
        <v>4</v>
      </c>
      <c r="AL150">
        <v>-11.27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</row>
    <row r="151" spans="1:44" x14ac:dyDescent="0.2">
      <c r="A151">
        <f>ROW(Source!A38)</f>
        <v>38</v>
      </c>
      <c r="B151">
        <v>34749123</v>
      </c>
      <c r="C151">
        <v>34749117</v>
      </c>
      <c r="D151">
        <v>31709494</v>
      </c>
      <c r="E151">
        <v>1</v>
      </c>
      <c r="F151">
        <v>1</v>
      </c>
      <c r="G151">
        <v>1</v>
      </c>
      <c r="H151">
        <v>1</v>
      </c>
      <c r="I151" t="s">
        <v>220</v>
      </c>
      <c r="J151" t="s">
        <v>3</v>
      </c>
      <c r="K151" t="s">
        <v>221</v>
      </c>
      <c r="L151">
        <v>1191</v>
      </c>
      <c r="N151">
        <v>1013</v>
      </c>
      <c r="O151" t="s">
        <v>201</v>
      </c>
      <c r="P151" t="s">
        <v>201</v>
      </c>
      <c r="Q151">
        <v>1</v>
      </c>
      <c r="X151">
        <v>19</v>
      </c>
      <c r="Y151">
        <v>0</v>
      </c>
      <c r="Z151">
        <v>0</v>
      </c>
      <c r="AA151">
        <v>0</v>
      </c>
      <c r="AB151">
        <v>9.4</v>
      </c>
      <c r="AC151">
        <v>0</v>
      </c>
      <c r="AD151">
        <v>1</v>
      </c>
      <c r="AE151">
        <v>1</v>
      </c>
      <c r="AF151" t="s">
        <v>3</v>
      </c>
      <c r="AG151">
        <v>19</v>
      </c>
      <c r="AH151">
        <v>2</v>
      </c>
      <c r="AI151">
        <v>34749118</v>
      </c>
      <c r="AJ151">
        <v>75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ROW(Source!A38)</f>
        <v>38</v>
      </c>
      <c r="B152">
        <v>34749124</v>
      </c>
      <c r="C152">
        <v>34749117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202</v>
      </c>
      <c r="J152" t="s">
        <v>3</v>
      </c>
      <c r="K152" t="s">
        <v>203</v>
      </c>
      <c r="L152">
        <v>1191</v>
      </c>
      <c r="N152">
        <v>1013</v>
      </c>
      <c r="O152" t="s">
        <v>201</v>
      </c>
      <c r="P152" t="s">
        <v>201</v>
      </c>
      <c r="Q152">
        <v>1</v>
      </c>
      <c r="X152">
        <v>0.38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3</v>
      </c>
      <c r="AG152">
        <v>0.38</v>
      </c>
      <c r="AH152">
        <v>2</v>
      </c>
      <c r="AI152">
        <v>34749119</v>
      </c>
      <c r="AJ152">
        <v>76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ROW(Source!A38)</f>
        <v>38</v>
      </c>
      <c r="B153">
        <v>34749125</v>
      </c>
      <c r="C153">
        <v>34749117</v>
      </c>
      <c r="D153">
        <v>31526753</v>
      </c>
      <c r="E153">
        <v>1</v>
      </c>
      <c r="F153">
        <v>1</v>
      </c>
      <c r="G153">
        <v>1</v>
      </c>
      <c r="H153">
        <v>2</v>
      </c>
      <c r="I153" t="s">
        <v>204</v>
      </c>
      <c r="J153" t="s">
        <v>205</v>
      </c>
      <c r="K153" t="s">
        <v>206</v>
      </c>
      <c r="L153">
        <v>1368</v>
      </c>
      <c r="N153">
        <v>1011</v>
      </c>
      <c r="O153" t="s">
        <v>207</v>
      </c>
      <c r="P153" t="s">
        <v>207</v>
      </c>
      <c r="Q153">
        <v>1</v>
      </c>
      <c r="X153">
        <v>0.19</v>
      </c>
      <c r="Y153">
        <v>0</v>
      </c>
      <c r="Z153">
        <v>111.99</v>
      </c>
      <c r="AA153">
        <v>13.5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0.19</v>
      </c>
      <c r="AH153">
        <v>2</v>
      </c>
      <c r="AI153">
        <v>34749120</v>
      </c>
      <c r="AJ153">
        <v>77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ROW(Source!A38)</f>
        <v>38</v>
      </c>
      <c r="B154">
        <v>34749126</v>
      </c>
      <c r="C154">
        <v>34749117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208</v>
      </c>
      <c r="J154" t="s">
        <v>209</v>
      </c>
      <c r="K154" t="s">
        <v>210</v>
      </c>
      <c r="L154">
        <v>1368</v>
      </c>
      <c r="N154">
        <v>1011</v>
      </c>
      <c r="O154" t="s">
        <v>207</v>
      </c>
      <c r="P154" t="s">
        <v>207</v>
      </c>
      <c r="Q154">
        <v>1</v>
      </c>
      <c r="X154">
        <v>0.19</v>
      </c>
      <c r="Y154">
        <v>0</v>
      </c>
      <c r="Z154">
        <v>65.709999999999994</v>
      </c>
      <c r="AA154">
        <v>11.6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0.19</v>
      </c>
      <c r="AH154">
        <v>2</v>
      </c>
      <c r="AI154">
        <v>34749121</v>
      </c>
      <c r="AJ154">
        <v>78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ROW(Source!A38)</f>
        <v>38</v>
      </c>
      <c r="B155">
        <v>34749127</v>
      </c>
      <c r="C155">
        <v>34749117</v>
      </c>
      <c r="D155">
        <v>31528446</v>
      </c>
      <c r="E155">
        <v>1</v>
      </c>
      <c r="F155">
        <v>1</v>
      </c>
      <c r="G155">
        <v>1</v>
      </c>
      <c r="H155">
        <v>2</v>
      </c>
      <c r="I155" t="s">
        <v>214</v>
      </c>
      <c r="J155" t="s">
        <v>215</v>
      </c>
      <c r="K155" t="s">
        <v>216</v>
      </c>
      <c r="L155">
        <v>1368</v>
      </c>
      <c r="N155">
        <v>1011</v>
      </c>
      <c r="O155" t="s">
        <v>207</v>
      </c>
      <c r="P155" t="s">
        <v>207</v>
      </c>
      <c r="Q155">
        <v>1</v>
      </c>
      <c r="X155">
        <v>3.36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3.36</v>
      </c>
      <c r="AH155">
        <v>2</v>
      </c>
      <c r="AI155">
        <v>34749122</v>
      </c>
      <c r="AJ155">
        <v>79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ROW(Source!A38)</f>
        <v>38</v>
      </c>
      <c r="B156">
        <v>34749128</v>
      </c>
      <c r="C156">
        <v>34749117</v>
      </c>
      <c r="D156">
        <v>31447861</v>
      </c>
      <c r="E156">
        <v>1</v>
      </c>
      <c r="F156">
        <v>1</v>
      </c>
      <c r="G156">
        <v>1</v>
      </c>
      <c r="H156">
        <v>3</v>
      </c>
      <c r="I156" t="s">
        <v>246</v>
      </c>
      <c r="J156" t="s">
        <v>247</v>
      </c>
      <c r="K156" t="s">
        <v>248</v>
      </c>
      <c r="L156">
        <v>1346</v>
      </c>
      <c r="N156">
        <v>1009</v>
      </c>
      <c r="O156" t="s">
        <v>73</v>
      </c>
      <c r="P156" t="s">
        <v>73</v>
      </c>
      <c r="Q156">
        <v>1</v>
      </c>
      <c r="X156">
        <v>0.55000000000000004</v>
      </c>
      <c r="Y156">
        <v>10.57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0.55000000000000004</v>
      </c>
      <c r="AH156">
        <v>3</v>
      </c>
      <c r="AI156">
        <v>-1</v>
      </c>
      <c r="AJ156" t="s">
        <v>3</v>
      </c>
      <c r="AK156">
        <v>4</v>
      </c>
      <c r="AL156">
        <v>-5.8135000000000003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ROW(Source!A38)</f>
        <v>38</v>
      </c>
      <c r="B157">
        <v>34749129</v>
      </c>
      <c r="C157">
        <v>34749117</v>
      </c>
      <c r="D157">
        <v>31470394</v>
      </c>
      <c r="E157">
        <v>1</v>
      </c>
      <c r="F157">
        <v>1</v>
      </c>
      <c r="G157">
        <v>1</v>
      </c>
      <c r="H157">
        <v>3</v>
      </c>
      <c r="I157" t="s">
        <v>266</v>
      </c>
      <c r="J157" t="s">
        <v>267</v>
      </c>
      <c r="K157" t="s">
        <v>268</v>
      </c>
      <c r="L157">
        <v>1348</v>
      </c>
      <c r="N157">
        <v>1009</v>
      </c>
      <c r="O157" t="s">
        <v>236</v>
      </c>
      <c r="P157" t="s">
        <v>236</v>
      </c>
      <c r="Q157">
        <v>1000</v>
      </c>
      <c r="X157">
        <v>4.0000000000000001E-3</v>
      </c>
      <c r="Y157">
        <v>5763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4.0000000000000001E-3</v>
      </c>
      <c r="AH157">
        <v>3</v>
      </c>
      <c r="AI157">
        <v>-1</v>
      </c>
      <c r="AJ157" t="s">
        <v>3</v>
      </c>
      <c r="AK157">
        <v>4</v>
      </c>
      <c r="AL157">
        <v>-23.052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ROW(Source!A38)</f>
        <v>38</v>
      </c>
      <c r="B158">
        <v>34749130</v>
      </c>
      <c r="C158">
        <v>34749117</v>
      </c>
      <c r="D158">
        <v>31482927</v>
      </c>
      <c r="E158">
        <v>1</v>
      </c>
      <c r="F158">
        <v>1</v>
      </c>
      <c r="G158">
        <v>1</v>
      </c>
      <c r="H158">
        <v>3</v>
      </c>
      <c r="I158" t="s">
        <v>269</v>
      </c>
      <c r="J158" t="s">
        <v>270</v>
      </c>
      <c r="K158" t="s">
        <v>271</v>
      </c>
      <c r="L158">
        <v>1346</v>
      </c>
      <c r="N158">
        <v>1009</v>
      </c>
      <c r="O158" t="s">
        <v>73</v>
      </c>
      <c r="P158" t="s">
        <v>73</v>
      </c>
      <c r="Q158">
        <v>1</v>
      </c>
      <c r="X158">
        <v>2</v>
      </c>
      <c r="Y158">
        <v>238.48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2</v>
      </c>
      <c r="AH158">
        <v>3</v>
      </c>
      <c r="AI158">
        <v>-1</v>
      </c>
      <c r="AJ158" t="s">
        <v>3</v>
      </c>
      <c r="AK158">
        <v>4</v>
      </c>
      <c r="AL158">
        <v>-476.96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ROW(Source!A38)</f>
        <v>38</v>
      </c>
      <c r="B159">
        <v>34749131</v>
      </c>
      <c r="C159">
        <v>34749117</v>
      </c>
      <c r="D159">
        <v>31443668</v>
      </c>
      <c r="E159">
        <v>17</v>
      </c>
      <c r="F159">
        <v>1</v>
      </c>
      <c r="G159">
        <v>1</v>
      </c>
      <c r="H159">
        <v>3</v>
      </c>
      <c r="I159" t="s">
        <v>240</v>
      </c>
      <c r="J159" t="s">
        <v>3</v>
      </c>
      <c r="K159" t="s">
        <v>241</v>
      </c>
      <c r="L159">
        <v>1374</v>
      </c>
      <c r="N159">
        <v>1013</v>
      </c>
      <c r="O159" t="s">
        <v>242</v>
      </c>
      <c r="P159" t="s">
        <v>242</v>
      </c>
      <c r="Q159">
        <v>1</v>
      </c>
      <c r="X159">
        <v>3.57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3.57</v>
      </c>
      <c r="AH159">
        <v>3</v>
      </c>
      <c r="AI159">
        <v>-1</v>
      </c>
      <c r="AJ159" t="s">
        <v>3</v>
      </c>
      <c r="AK159">
        <v>4</v>
      </c>
      <c r="AL159">
        <v>-3.57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ROW(Source!A39)</f>
        <v>39</v>
      </c>
      <c r="B160">
        <v>34749123</v>
      </c>
      <c r="C160">
        <v>34749117</v>
      </c>
      <c r="D160">
        <v>31709494</v>
      </c>
      <c r="E160">
        <v>1</v>
      </c>
      <c r="F160">
        <v>1</v>
      </c>
      <c r="G160">
        <v>1</v>
      </c>
      <c r="H160">
        <v>1</v>
      </c>
      <c r="I160" t="s">
        <v>220</v>
      </c>
      <c r="J160" t="s">
        <v>3</v>
      </c>
      <c r="K160" t="s">
        <v>221</v>
      </c>
      <c r="L160">
        <v>1191</v>
      </c>
      <c r="N160">
        <v>1013</v>
      </c>
      <c r="O160" t="s">
        <v>201</v>
      </c>
      <c r="P160" t="s">
        <v>201</v>
      </c>
      <c r="Q160">
        <v>1</v>
      </c>
      <c r="X160">
        <v>19</v>
      </c>
      <c r="Y160">
        <v>0</v>
      </c>
      <c r="Z160">
        <v>0</v>
      </c>
      <c r="AA160">
        <v>0</v>
      </c>
      <c r="AB160">
        <v>9.4</v>
      </c>
      <c r="AC160">
        <v>0</v>
      </c>
      <c r="AD160">
        <v>1</v>
      </c>
      <c r="AE160">
        <v>1</v>
      </c>
      <c r="AF160" t="s">
        <v>3</v>
      </c>
      <c r="AG160">
        <v>19</v>
      </c>
      <c r="AH160">
        <v>2</v>
      </c>
      <c r="AI160">
        <v>34749118</v>
      </c>
      <c r="AJ160">
        <v>80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ROW(Source!A39)</f>
        <v>39</v>
      </c>
      <c r="B161">
        <v>34749124</v>
      </c>
      <c r="C161">
        <v>34749117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202</v>
      </c>
      <c r="J161" t="s">
        <v>3</v>
      </c>
      <c r="K161" t="s">
        <v>203</v>
      </c>
      <c r="L161">
        <v>1191</v>
      </c>
      <c r="N161">
        <v>1013</v>
      </c>
      <c r="O161" t="s">
        <v>201</v>
      </c>
      <c r="P161" t="s">
        <v>201</v>
      </c>
      <c r="Q161">
        <v>1</v>
      </c>
      <c r="X161">
        <v>0.38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3</v>
      </c>
      <c r="AG161">
        <v>0.38</v>
      </c>
      <c r="AH161">
        <v>2</v>
      </c>
      <c r="AI161">
        <v>34749119</v>
      </c>
      <c r="AJ161">
        <v>81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ROW(Source!A39)</f>
        <v>39</v>
      </c>
      <c r="B162">
        <v>34749125</v>
      </c>
      <c r="C162">
        <v>34749117</v>
      </c>
      <c r="D162">
        <v>31526753</v>
      </c>
      <c r="E162">
        <v>1</v>
      </c>
      <c r="F162">
        <v>1</v>
      </c>
      <c r="G162">
        <v>1</v>
      </c>
      <c r="H162">
        <v>2</v>
      </c>
      <c r="I162" t="s">
        <v>204</v>
      </c>
      <c r="J162" t="s">
        <v>205</v>
      </c>
      <c r="K162" t="s">
        <v>206</v>
      </c>
      <c r="L162">
        <v>1368</v>
      </c>
      <c r="N162">
        <v>1011</v>
      </c>
      <c r="O162" t="s">
        <v>207</v>
      </c>
      <c r="P162" t="s">
        <v>207</v>
      </c>
      <c r="Q162">
        <v>1</v>
      </c>
      <c r="X162">
        <v>0.19</v>
      </c>
      <c r="Y162">
        <v>0</v>
      </c>
      <c r="Z162">
        <v>111.99</v>
      </c>
      <c r="AA162">
        <v>13.5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0.19</v>
      </c>
      <c r="AH162">
        <v>2</v>
      </c>
      <c r="AI162">
        <v>34749120</v>
      </c>
      <c r="AJ162">
        <v>82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ROW(Source!A39)</f>
        <v>39</v>
      </c>
      <c r="B163">
        <v>34749126</v>
      </c>
      <c r="C163">
        <v>34749117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208</v>
      </c>
      <c r="J163" t="s">
        <v>209</v>
      </c>
      <c r="K163" t="s">
        <v>210</v>
      </c>
      <c r="L163">
        <v>1368</v>
      </c>
      <c r="N163">
        <v>1011</v>
      </c>
      <c r="O163" t="s">
        <v>207</v>
      </c>
      <c r="P163" t="s">
        <v>207</v>
      </c>
      <c r="Q163">
        <v>1</v>
      </c>
      <c r="X163">
        <v>0.19</v>
      </c>
      <c r="Y163">
        <v>0</v>
      </c>
      <c r="Z163">
        <v>65.709999999999994</v>
      </c>
      <c r="AA163">
        <v>11.6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0.19</v>
      </c>
      <c r="AH163">
        <v>2</v>
      </c>
      <c r="AI163">
        <v>34749121</v>
      </c>
      <c r="AJ163">
        <v>83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ROW(Source!A39)</f>
        <v>39</v>
      </c>
      <c r="B164">
        <v>34749127</v>
      </c>
      <c r="C164">
        <v>34749117</v>
      </c>
      <c r="D164">
        <v>31528446</v>
      </c>
      <c r="E164">
        <v>1</v>
      </c>
      <c r="F164">
        <v>1</v>
      </c>
      <c r="G164">
        <v>1</v>
      </c>
      <c r="H164">
        <v>2</v>
      </c>
      <c r="I164" t="s">
        <v>214</v>
      </c>
      <c r="J164" t="s">
        <v>215</v>
      </c>
      <c r="K164" t="s">
        <v>216</v>
      </c>
      <c r="L164">
        <v>1368</v>
      </c>
      <c r="N164">
        <v>1011</v>
      </c>
      <c r="O164" t="s">
        <v>207</v>
      </c>
      <c r="P164" t="s">
        <v>207</v>
      </c>
      <c r="Q164">
        <v>1</v>
      </c>
      <c r="X164">
        <v>3.36</v>
      </c>
      <c r="Y164">
        <v>0</v>
      </c>
      <c r="Z164">
        <v>8.1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3.36</v>
      </c>
      <c r="AH164">
        <v>2</v>
      </c>
      <c r="AI164">
        <v>34749122</v>
      </c>
      <c r="AJ164">
        <v>84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ROW(Source!A39)</f>
        <v>39</v>
      </c>
      <c r="B165">
        <v>34749128</v>
      </c>
      <c r="C165">
        <v>34749117</v>
      </c>
      <c r="D165">
        <v>31447861</v>
      </c>
      <c r="E165">
        <v>1</v>
      </c>
      <c r="F165">
        <v>1</v>
      </c>
      <c r="G165">
        <v>1</v>
      </c>
      <c r="H165">
        <v>3</v>
      </c>
      <c r="I165" t="s">
        <v>246</v>
      </c>
      <c r="J165" t="s">
        <v>247</v>
      </c>
      <c r="K165" t="s">
        <v>248</v>
      </c>
      <c r="L165">
        <v>1346</v>
      </c>
      <c r="N165">
        <v>1009</v>
      </c>
      <c r="O165" t="s">
        <v>73</v>
      </c>
      <c r="P165" t="s">
        <v>73</v>
      </c>
      <c r="Q165">
        <v>1</v>
      </c>
      <c r="X165">
        <v>0.55000000000000004</v>
      </c>
      <c r="Y165">
        <v>10.57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0.55000000000000004</v>
      </c>
      <c r="AH165">
        <v>3</v>
      </c>
      <c r="AI165">
        <v>-1</v>
      </c>
      <c r="AJ165" t="s">
        <v>3</v>
      </c>
      <c r="AK165">
        <v>4</v>
      </c>
      <c r="AL165">
        <v>-5.8135000000000003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ROW(Source!A39)</f>
        <v>39</v>
      </c>
      <c r="B166">
        <v>34749129</v>
      </c>
      <c r="C166">
        <v>34749117</v>
      </c>
      <c r="D166">
        <v>31470394</v>
      </c>
      <c r="E166">
        <v>1</v>
      </c>
      <c r="F166">
        <v>1</v>
      </c>
      <c r="G166">
        <v>1</v>
      </c>
      <c r="H166">
        <v>3</v>
      </c>
      <c r="I166" t="s">
        <v>266</v>
      </c>
      <c r="J166" t="s">
        <v>267</v>
      </c>
      <c r="K166" t="s">
        <v>268</v>
      </c>
      <c r="L166">
        <v>1348</v>
      </c>
      <c r="N166">
        <v>1009</v>
      </c>
      <c r="O166" t="s">
        <v>236</v>
      </c>
      <c r="P166" t="s">
        <v>236</v>
      </c>
      <c r="Q166">
        <v>1000</v>
      </c>
      <c r="X166">
        <v>4.0000000000000001E-3</v>
      </c>
      <c r="Y166">
        <v>5763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4.0000000000000001E-3</v>
      </c>
      <c r="AH166">
        <v>3</v>
      </c>
      <c r="AI166">
        <v>-1</v>
      </c>
      <c r="AJ166" t="s">
        <v>3</v>
      </c>
      <c r="AK166">
        <v>4</v>
      </c>
      <c r="AL166">
        <v>-23.052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ROW(Source!A39)</f>
        <v>39</v>
      </c>
      <c r="B167">
        <v>34749130</v>
      </c>
      <c r="C167">
        <v>34749117</v>
      </c>
      <c r="D167">
        <v>31482927</v>
      </c>
      <c r="E167">
        <v>1</v>
      </c>
      <c r="F167">
        <v>1</v>
      </c>
      <c r="G167">
        <v>1</v>
      </c>
      <c r="H167">
        <v>3</v>
      </c>
      <c r="I167" t="s">
        <v>269</v>
      </c>
      <c r="J167" t="s">
        <v>270</v>
      </c>
      <c r="K167" t="s">
        <v>271</v>
      </c>
      <c r="L167">
        <v>1346</v>
      </c>
      <c r="N167">
        <v>1009</v>
      </c>
      <c r="O167" t="s">
        <v>73</v>
      </c>
      <c r="P167" t="s">
        <v>73</v>
      </c>
      <c r="Q167">
        <v>1</v>
      </c>
      <c r="X167">
        <v>2</v>
      </c>
      <c r="Y167">
        <v>238.48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2</v>
      </c>
      <c r="AH167">
        <v>3</v>
      </c>
      <c r="AI167">
        <v>-1</v>
      </c>
      <c r="AJ167" t="s">
        <v>3</v>
      </c>
      <c r="AK167">
        <v>4</v>
      </c>
      <c r="AL167">
        <v>-476.96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ROW(Source!A39)</f>
        <v>39</v>
      </c>
      <c r="B168">
        <v>34749131</v>
      </c>
      <c r="C168">
        <v>34749117</v>
      </c>
      <c r="D168">
        <v>31443668</v>
      </c>
      <c r="E168">
        <v>17</v>
      </c>
      <c r="F168">
        <v>1</v>
      </c>
      <c r="G168">
        <v>1</v>
      </c>
      <c r="H168">
        <v>3</v>
      </c>
      <c r="I168" t="s">
        <v>240</v>
      </c>
      <c r="J168" t="s">
        <v>3</v>
      </c>
      <c r="K168" t="s">
        <v>241</v>
      </c>
      <c r="L168">
        <v>1374</v>
      </c>
      <c r="N168">
        <v>1013</v>
      </c>
      <c r="O168" t="s">
        <v>242</v>
      </c>
      <c r="P168" t="s">
        <v>242</v>
      </c>
      <c r="Q168">
        <v>1</v>
      </c>
      <c r="X168">
        <v>3.57</v>
      </c>
      <c r="Y168">
        <v>1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3.57</v>
      </c>
      <c r="AH168">
        <v>3</v>
      </c>
      <c r="AI168">
        <v>-1</v>
      </c>
      <c r="AJ168" t="s">
        <v>3</v>
      </c>
      <c r="AK168">
        <v>4</v>
      </c>
      <c r="AL168">
        <v>-3.57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ROW(Source!A40)</f>
        <v>40</v>
      </c>
      <c r="B169">
        <v>34749136</v>
      </c>
      <c r="C169">
        <v>34749132</v>
      </c>
      <c r="D169">
        <v>32163577</v>
      </c>
      <c r="E169">
        <v>1</v>
      </c>
      <c r="F169">
        <v>1</v>
      </c>
      <c r="G169">
        <v>1</v>
      </c>
      <c r="H169">
        <v>1</v>
      </c>
      <c r="I169" t="s">
        <v>222</v>
      </c>
      <c r="J169" t="s">
        <v>3</v>
      </c>
      <c r="K169" t="s">
        <v>223</v>
      </c>
      <c r="L169">
        <v>1191</v>
      </c>
      <c r="N169">
        <v>1013</v>
      </c>
      <c r="O169" t="s">
        <v>201</v>
      </c>
      <c r="P169" t="s">
        <v>201</v>
      </c>
      <c r="Q169">
        <v>1</v>
      </c>
      <c r="X169">
        <v>4.32</v>
      </c>
      <c r="Y169">
        <v>0</v>
      </c>
      <c r="Z169">
        <v>0</v>
      </c>
      <c r="AA169">
        <v>0</v>
      </c>
      <c r="AB169">
        <v>9.6199999999999992</v>
      </c>
      <c r="AC169">
        <v>0</v>
      </c>
      <c r="AD169">
        <v>1</v>
      </c>
      <c r="AE169">
        <v>1</v>
      </c>
      <c r="AF169" t="s">
        <v>3</v>
      </c>
      <c r="AG169">
        <v>4.32</v>
      </c>
      <c r="AH169">
        <v>2</v>
      </c>
      <c r="AI169">
        <v>34749133</v>
      </c>
      <c r="AJ169">
        <v>85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ROW(Source!A40)</f>
        <v>40</v>
      </c>
      <c r="B170">
        <v>34749137</v>
      </c>
      <c r="C170">
        <v>34749132</v>
      </c>
      <c r="D170">
        <v>32163326</v>
      </c>
      <c r="E170">
        <v>1</v>
      </c>
      <c r="F170">
        <v>1</v>
      </c>
      <c r="G170">
        <v>1</v>
      </c>
      <c r="H170">
        <v>1</v>
      </c>
      <c r="I170" t="s">
        <v>224</v>
      </c>
      <c r="J170" t="s">
        <v>3</v>
      </c>
      <c r="K170" t="s">
        <v>225</v>
      </c>
      <c r="L170">
        <v>1191</v>
      </c>
      <c r="N170">
        <v>1013</v>
      </c>
      <c r="O170" t="s">
        <v>201</v>
      </c>
      <c r="P170" t="s">
        <v>201</v>
      </c>
      <c r="Q170">
        <v>1</v>
      </c>
      <c r="X170">
        <v>4.32</v>
      </c>
      <c r="Y170">
        <v>0</v>
      </c>
      <c r="Z170">
        <v>0</v>
      </c>
      <c r="AA170">
        <v>0</v>
      </c>
      <c r="AB170">
        <v>9.17</v>
      </c>
      <c r="AC170">
        <v>0</v>
      </c>
      <c r="AD170">
        <v>1</v>
      </c>
      <c r="AE170">
        <v>1</v>
      </c>
      <c r="AF170" t="s">
        <v>3</v>
      </c>
      <c r="AG170">
        <v>4.32</v>
      </c>
      <c r="AH170">
        <v>2</v>
      </c>
      <c r="AI170">
        <v>34749134</v>
      </c>
      <c r="AJ170">
        <v>86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ROW(Source!A40)</f>
        <v>40</v>
      </c>
      <c r="B171">
        <v>34749138</v>
      </c>
      <c r="C171">
        <v>34749132</v>
      </c>
      <c r="D171">
        <v>32163380</v>
      </c>
      <c r="E171">
        <v>1</v>
      </c>
      <c r="F171">
        <v>1</v>
      </c>
      <c r="G171">
        <v>1</v>
      </c>
      <c r="H171">
        <v>1</v>
      </c>
      <c r="I171" t="s">
        <v>226</v>
      </c>
      <c r="J171" t="s">
        <v>3</v>
      </c>
      <c r="K171" t="s">
        <v>227</v>
      </c>
      <c r="L171">
        <v>1191</v>
      </c>
      <c r="N171">
        <v>1013</v>
      </c>
      <c r="O171" t="s">
        <v>201</v>
      </c>
      <c r="P171" t="s">
        <v>201</v>
      </c>
      <c r="Q171">
        <v>1</v>
      </c>
      <c r="X171">
        <v>12.96</v>
      </c>
      <c r="Y171">
        <v>0</v>
      </c>
      <c r="Z171">
        <v>0</v>
      </c>
      <c r="AA171">
        <v>0</v>
      </c>
      <c r="AB171">
        <v>14.09</v>
      </c>
      <c r="AC171">
        <v>0</v>
      </c>
      <c r="AD171">
        <v>1</v>
      </c>
      <c r="AE171">
        <v>1</v>
      </c>
      <c r="AF171" t="s">
        <v>3</v>
      </c>
      <c r="AG171">
        <v>12.96</v>
      </c>
      <c r="AH171">
        <v>2</v>
      </c>
      <c r="AI171">
        <v>34749135</v>
      </c>
      <c r="AJ171">
        <v>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ROW(Source!A41)</f>
        <v>41</v>
      </c>
      <c r="B172">
        <v>34749136</v>
      </c>
      <c r="C172">
        <v>34749132</v>
      </c>
      <c r="D172">
        <v>32163577</v>
      </c>
      <c r="E172">
        <v>1</v>
      </c>
      <c r="F172">
        <v>1</v>
      </c>
      <c r="G172">
        <v>1</v>
      </c>
      <c r="H172">
        <v>1</v>
      </c>
      <c r="I172" t="s">
        <v>222</v>
      </c>
      <c r="J172" t="s">
        <v>3</v>
      </c>
      <c r="K172" t="s">
        <v>223</v>
      </c>
      <c r="L172">
        <v>1191</v>
      </c>
      <c r="N172">
        <v>1013</v>
      </c>
      <c r="O172" t="s">
        <v>201</v>
      </c>
      <c r="P172" t="s">
        <v>201</v>
      </c>
      <c r="Q172">
        <v>1</v>
      </c>
      <c r="X172">
        <v>4.32</v>
      </c>
      <c r="Y172">
        <v>0</v>
      </c>
      <c r="Z172">
        <v>0</v>
      </c>
      <c r="AA172">
        <v>0</v>
      </c>
      <c r="AB172">
        <v>9.6199999999999992</v>
      </c>
      <c r="AC172">
        <v>0</v>
      </c>
      <c r="AD172">
        <v>1</v>
      </c>
      <c r="AE172">
        <v>1</v>
      </c>
      <c r="AF172" t="s">
        <v>3</v>
      </c>
      <c r="AG172">
        <v>4.32</v>
      </c>
      <c r="AH172">
        <v>2</v>
      </c>
      <c r="AI172">
        <v>34749133</v>
      </c>
      <c r="AJ172">
        <v>88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ROW(Source!A41)</f>
        <v>41</v>
      </c>
      <c r="B173">
        <v>34749137</v>
      </c>
      <c r="C173">
        <v>34749132</v>
      </c>
      <c r="D173">
        <v>32163326</v>
      </c>
      <c r="E173">
        <v>1</v>
      </c>
      <c r="F173">
        <v>1</v>
      </c>
      <c r="G173">
        <v>1</v>
      </c>
      <c r="H173">
        <v>1</v>
      </c>
      <c r="I173" t="s">
        <v>224</v>
      </c>
      <c r="J173" t="s">
        <v>3</v>
      </c>
      <c r="K173" t="s">
        <v>225</v>
      </c>
      <c r="L173">
        <v>1191</v>
      </c>
      <c r="N173">
        <v>1013</v>
      </c>
      <c r="O173" t="s">
        <v>201</v>
      </c>
      <c r="P173" t="s">
        <v>201</v>
      </c>
      <c r="Q173">
        <v>1</v>
      </c>
      <c r="X173">
        <v>4.32</v>
      </c>
      <c r="Y173">
        <v>0</v>
      </c>
      <c r="Z173">
        <v>0</v>
      </c>
      <c r="AA173">
        <v>0</v>
      </c>
      <c r="AB173">
        <v>9.17</v>
      </c>
      <c r="AC173">
        <v>0</v>
      </c>
      <c r="AD173">
        <v>1</v>
      </c>
      <c r="AE173">
        <v>1</v>
      </c>
      <c r="AF173" t="s">
        <v>3</v>
      </c>
      <c r="AG173">
        <v>4.32</v>
      </c>
      <c r="AH173">
        <v>2</v>
      </c>
      <c r="AI173">
        <v>34749134</v>
      </c>
      <c r="AJ173">
        <v>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ROW(Source!A41)</f>
        <v>41</v>
      </c>
      <c r="B174">
        <v>34749138</v>
      </c>
      <c r="C174">
        <v>34749132</v>
      </c>
      <c r="D174">
        <v>32163380</v>
      </c>
      <c r="E174">
        <v>1</v>
      </c>
      <c r="F174">
        <v>1</v>
      </c>
      <c r="G174">
        <v>1</v>
      </c>
      <c r="H174">
        <v>1</v>
      </c>
      <c r="I174" t="s">
        <v>226</v>
      </c>
      <c r="J174" t="s">
        <v>3</v>
      </c>
      <c r="K174" t="s">
        <v>227</v>
      </c>
      <c r="L174">
        <v>1191</v>
      </c>
      <c r="N174">
        <v>1013</v>
      </c>
      <c r="O174" t="s">
        <v>201</v>
      </c>
      <c r="P174" t="s">
        <v>201</v>
      </c>
      <c r="Q174">
        <v>1</v>
      </c>
      <c r="X174">
        <v>12.96</v>
      </c>
      <c r="Y174">
        <v>0</v>
      </c>
      <c r="Z174">
        <v>0</v>
      </c>
      <c r="AA174">
        <v>0</v>
      </c>
      <c r="AB174">
        <v>14.09</v>
      </c>
      <c r="AC174">
        <v>0</v>
      </c>
      <c r="AD174">
        <v>1</v>
      </c>
      <c r="AE174">
        <v>1</v>
      </c>
      <c r="AF174" t="s">
        <v>3</v>
      </c>
      <c r="AG174">
        <v>12.96</v>
      </c>
      <c r="AH174">
        <v>2</v>
      </c>
      <c r="AI174">
        <v>34749135</v>
      </c>
      <c r="AJ174">
        <v>90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ROW(Source!A42)</f>
        <v>42</v>
      </c>
      <c r="B175">
        <v>34749143</v>
      </c>
      <c r="C175">
        <v>34749139</v>
      </c>
      <c r="D175">
        <v>32163577</v>
      </c>
      <c r="E175">
        <v>1</v>
      </c>
      <c r="F175">
        <v>1</v>
      </c>
      <c r="G175">
        <v>1</v>
      </c>
      <c r="H175">
        <v>1</v>
      </c>
      <c r="I175" t="s">
        <v>222</v>
      </c>
      <c r="J175" t="s">
        <v>3</v>
      </c>
      <c r="K175" t="s">
        <v>223</v>
      </c>
      <c r="L175">
        <v>1191</v>
      </c>
      <c r="N175">
        <v>1013</v>
      </c>
      <c r="O175" t="s">
        <v>201</v>
      </c>
      <c r="P175" t="s">
        <v>201</v>
      </c>
      <c r="Q175">
        <v>1</v>
      </c>
      <c r="X175">
        <v>1.08</v>
      </c>
      <c r="Y175">
        <v>0</v>
      </c>
      <c r="Z175">
        <v>0</v>
      </c>
      <c r="AA175">
        <v>0</v>
      </c>
      <c r="AB175">
        <v>9.6199999999999992</v>
      </c>
      <c r="AC175">
        <v>0</v>
      </c>
      <c r="AD175">
        <v>1</v>
      </c>
      <c r="AE175">
        <v>1</v>
      </c>
      <c r="AF175" t="s">
        <v>3</v>
      </c>
      <c r="AG175">
        <v>1.08</v>
      </c>
      <c r="AH175">
        <v>2</v>
      </c>
      <c r="AI175">
        <v>34749140</v>
      </c>
      <c r="AJ175">
        <v>91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ROW(Source!A42)</f>
        <v>42</v>
      </c>
      <c r="B176">
        <v>34749144</v>
      </c>
      <c r="C176">
        <v>34749139</v>
      </c>
      <c r="D176">
        <v>32163326</v>
      </c>
      <c r="E176">
        <v>1</v>
      </c>
      <c r="F176">
        <v>1</v>
      </c>
      <c r="G176">
        <v>1</v>
      </c>
      <c r="H176">
        <v>1</v>
      </c>
      <c r="I176" t="s">
        <v>224</v>
      </c>
      <c r="J176" t="s">
        <v>3</v>
      </c>
      <c r="K176" t="s">
        <v>225</v>
      </c>
      <c r="L176">
        <v>1191</v>
      </c>
      <c r="N176">
        <v>1013</v>
      </c>
      <c r="O176" t="s">
        <v>201</v>
      </c>
      <c r="P176" t="s">
        <v>201</v>
      </c>
      <c r="Q176">
        <v>1</v>
      </c>
      <c r="X176">
        <v>1.08</v>
      </c>
      <c r="Y176">
        <v>0</v>
      </c>
      <c r="Z176">
        <v>0</v>
      </c>
      <c r="AA176">
        <v>0</v>
      </c>
      <c r="AB176">
        <v>9.17</v>
      </c>
      <c r="AC176">
        <v>0</v>
      </c>
      <c r="AD176">
        <v>1</v>
      </c>
      <c r="AE176">
        <v>1</v>
      </c>
      <c r="AF176" t="s">
        <v>3</v>
      </c>
      <c r="AG176">
        <v>1.08</v>
      </c>
      <c r="AH176">
        <v>2</v>
      </c>
      <c r="AI176">
        <v>34749141</v>
      </c>
      <c r="AJ176">
        <v>92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ROW(Source!A42)</f>
        <v>42</v>
      </c>
      <c r="B177">
        <v>34749145</v>
      </c>
      <c r="C177">
        <v>34749139</v>
      </c>
      <c r="D177">
        <v>32163380</v>
      </c>
      <c r="E177">
        <v>1</v>
      </c>
      <c r="F177">
        <v>1</v>
      </c>
      <c r="G177">
        <v>1</v>
      </c>
      <c r="H177">
        <v>1</v>
      </c>
      <c r="I177" t="s">
        <v>226</v>
      </c>
      <c r="J177" t="s">
        <v>3</v>
      </c>
      <c r="K177" t="s">
        <v>227</v>
      </c>
      <c r="L177">
        <v>1191</v>
      </c>
      <c r="N177">
        <v>1013</v>
      </c>
      <c r="O177" t="s">
        <v>201</v>
      </c>
      <c r="P177" t="s">
        <v>201</v>
      </c>
      <c r="Q177">
        <v>1</v>
      </c>
      <c r="X177">
        <v>3.24</v>
      </c>
      <c r="Y177">
        <v>0</v>
      </c>
      <c r="Z177">
        <v>0</v>
      </c>
      <c r="AA177">
        <v>0</v>
      </c>
      <c r="AB177">
        <v>14.09</v>
      </c>
      <c r="AC177">
        <v>0</v>
      </c>
      <c r="AD177">
        <v>1</v>
      </c>
      <c r="AE177">
        <v>1</v>
      </c>
      <c r="AF177" t="s">
        <v>3</v>
      </c>
      <c r="AG177">
        <v>3.24</v>
      </c>
      <c r="AH177">
        <v>2</v>
      </c>
      <c r="AI177">
        <v>34749142</v>
      </c>
      <c r="AJ177">
        <v>93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ROW(Source!A43)</f>
        <v>43</v>
      </c>
      <c r="B178">
        <v>34749143</v>
      </c>
      <c r="C178">
        <v>34749139</v>
      </c>
      <c r="D178">
        <v>32163577</v>
      </c>
      <c r="E178">
        <v>1</v>
      </c>
      <c r="F178">
        <v>1</v>
      </c>
      <c r="G178">
        <v>1</v>
      </c>
      <c r="H178">
        <v>1</v>
      </c>
      <c r="I178" t="s">
        <v>222</v>
      </c>
      <c r="J178" t="s">
        <v>3</v>
      </c>
      <c r="K178" t="s">
        <v>223</v>
      </c>
      <c r="L178">
        <v>1191</v>
      </c>
      <c r="N178">
        <v>1013</v>
      </c>
      <c r="O178" t="s">
        <v>201</v>
      </c>
      <c r="P178" t="s">
        <v>201</v>
      </c>
      <c r="Q178">
        <v>1</v>
      </c>
      <c r="X178">
        <v>1.08</v>
      </c>
      <c r="Y178">
        <v>0</v>
      </c>
      <c r="Z178">
        <v>0</v>
      </c>
      <c r="AA178">
        <v>0</v>
      </c>
      <c r="AB178">
        <v>9.6199999999999992</v>
      </c>
      <c r="AC178">
        <v>0</v>
      </c>
      <c r="AD178">
        <v>1</v>
      </c>
      <c r="AE178">
        <v>1</v>
      </c>
      <c r="AF178" t="s">
        <v>3</v>
      </c>
      <c r="AG178">
        <v>1.08</v>
      </c>
      <c r="AH178">
        <v>2</v>
      </c>
      <c r="AI178">
        <v>34749140</v>
      </c>
      <c r="AJ178">
        <v>94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ROW(Source!A43)</f>
        <v>43</v>
      </c>
      <c r="B179">
        <v>34749144</v>
      </c>
      <c r="C179">
        <v>34749139</v>
      </c>
      <c r="D179">
        <v>32163326</v>
      </c>
      <c r="E179">
        <v>1</v>
      </c>
      <c r="F179">
        <v>1</v>
      </c>
      <c r="G179">
        <v>1</v>
      </c>
      <c r="H179">
        <v>1</v>
      </c>
      <c r="I179" t="s">
        <v>224</v>
      </c>
      <c r="J179" t="s">
        <v>3</v>
      </c>
      <c r="K179" t="s">
        <v>225</v>
      </c>
      <c r="L179">
        <v>1191</v>
      </c>
      <c r="N179">
        <v>1013</v>
      </c>
      <c r="O179" t="s">
        <v>201</v>
      </c>
      <c r="P179" t="s">
        <v>201</v>
      </c>
      <c r="Q179">
        <v>1</v>
      </c>
      <c r="X179">
        <v>1.08</v>
      </c>
      <c r="Y179">
        <v>0</v>
      </c>
      <c r="Z179">
        <v>0</v>
      </c>
      <c r="AA179">
        <v>0</v>
      </c>
      <c r="AB179">
        <v>9.17</v>
      </c>
      <c r="AC179">
        <v>0</v>
      </c>
      <c r="AD179">
        <v>1</v>
      </c>
      <c r="AE179">
        <v>1</v>
      </c>
      <c r="AF179" t="s">
        <v>3</v>
      </c>
      <c r="AG179">
        <v>1.08</v>
      </c>
      <c r="AH179">
        <v>2</v>
      </c>
      <c r="AI179">
        <v>34749141</v>
      </c>
      <c r="AJ179">
        <v>95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ROW(Source!A43)</f>
        <v>43</v>
      </c>
      <c r="B180">
        <v>34749145</v>
      </c>
      <c r="C180">
        <v>34749139</v>
      </c>
      <c r="D180">
        <v>32163380</v>
      </c>
      <c r="E180">
        <v>1</v>
      </c>
      <c r="F180">
        <v>1</v>
      </c>
      <c r="G180">
        <v>1</v>
      </c>
      <c r="H180">
        <v>1</v>
      </c>
      <c r="I180" t="s">
        <v>226</v>
      </c>
      <c r="J180" t="s">
        <v>3</v>
      </c>
      <c r="K180" t="s">
        <v>227</v>
      </c>
      <c r="L180">
        <v>1191</v>
      </c>
      <c r="N180">
        <v>1013</v>
      </c>
      <c r="O180" t="s">
        <v>201</v>
      </c>
      <c r="P180" t="s">
        <v>201</v>
      </c>
      <c r="Q180">
        <v>1</v>
      </c>
      <c r="X180">
        <v>3.24</v>
      </c>
      <c r="Y180">
        <v>0</v>
      </c>
      <c r="Z180">
        <v>0</v>
      </c>
      <c r="AA180">
        <v>0</v>
      </c>
      <c r="AB180">
        <v>14.09</v>
      </c>
      <c r="AC180">
        <v>0</v>
      </c>
      <c r="AD180">
        <v>1</v>
      </c>
      <c r="AE180">
        <v>1</v>
      </c>
      <c r="AF180" t="s">
        <v>3</v>
      </c>
      <c r="AG180">
        <v>3.24</v>
      </c>
      <c r="AH180">
        <v>2</v>
      </c>
      <c r="AI180">
        <v>34749142</v>
      </c>
      <c r="AJ180">
        <v>96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ROW(Source!A44)</f>
        <v>44</v>
      </c>
      <c r="B181">
        <v>34749149</v>
      </c>
      <c r="C181">
        <v>34749146</v>
      </c>
      <c r="D181">
        <v>32163577</v>
      </c>
      <c r="E181">
        <v>1</v>
      </c>
      <c r="F181">
        <v>1</v>
      </c>
      <c r="G181">
        <v>1</v>
      </c>
      <c r="H181">
        <v>1</v>
      </c>
      <c r="I181" t="s">
        <v>222</v>
      </c>
      <c r="J181" t="s">
        <v>3</v>
      </c>
      <c r="K181" t="s">
        <v>223</v>
      </c>
      <c r="L181">
        <v>1191</v>
      </c>
      <c r="N181">
        <v>1013</v>
      </c>
      <c r="O181" t="s">
        <v>201</v>
      </c>
      <c r="P181" t="s">
        <v>201</v>
      </c>
      <c r="Q181">
        <v>1</v>
      </c>
      <c r="X181">
        <v>2.92</v>
      </c>
      <c r="Y181">
        <v>0</v>
      </c>
      <c r="Z181">
        <v>0</v>
      </c>
      <c r="AA181">
        <v>0</v>
      </c>
      <c r="AB181">
        <v>9.6199999999999992</v>
      </c>
      <c r="AC181">
        <v>0</v>
      </c>
      <c r="AD181">
        <v>1</v>
      </c>
      <c r="AE181">
        <v>1</v>
      </c>
      <c r="AF181" t="s">
        <v>3</v>
      </c>
      <c r="AG181">
        <v>2.92</v>
      </c>
      <c r="AH181">
        <v>2</v>
      </c>
      <c r="AI181">
        <v>34749147</v>
      </c>
      <c r="AJ181">
        <v>97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ROW(Source!A44)</f>
        <v>44</v>
      </c>
      <c r="B182">
        <v>34749150</v>
      </c>
      <c r="C182">
        <v>34749146</v>
      </c>
      <c r="D182">
        <v>32163330</v>
      </c>
      <c r="E182">
        <v>1</v>
      </c>
      <c r="F182">
        <v>1</v>
      </c>
      <c r="G182">
        <v>1</v>
      </c>
      <c r="H182">
        <v>1</v>
      </c>
      <c r="I182" t="s">
        <v>228</v>
      </c>
      <c r="J182" t="s">
        <v>3</v>
      </c>
      <c r="K182" t="s">
        <v>229</v>
      </c>
      <c r="L182">
        <v>1191</v>
      </c>
      <c r="N182">
        <v>1013</v>
      </c>
      <c r="O182" t="s">
        <v>201</v>
      </c>
      <c r="P182" t="s">
        <v>201</v>
      </c>
      <c r="Q182">
        <v>1</v>
      </c>
      <c r="X182">
        <v>4.37</v>
      </c>
      <c r="Y182">
        <v>0</v>
      </c>
      <c r="Z182">
        <v>0</v>
      </c>
      <c r="AA182">
        <v>0</v>
      </c>
      <c r="AB182">
        <v>12.69</v>
      </c>
      <c r="AC182">
        <v>0</v>
      </c>
      <c r="AD182">
        <v>1</v>
      </c>
      <c r="AE182">
        <v>1</v>
      </c>
      <c r="AF182" t="s">
        <v>3</v>
      </c>
      <c r="AG182">
        <v>4.37</v>
      </c>
      <c r="AH182">
        <v>2</v>
      </c>
      <c r="AI182">
        <v>34749148</v>
      </c>
      <c r="AJ182">
        <v>98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ROW(Source!A45)</f>
        <v>45</v>
      </c>
      <c r="B183">
        <v>34749149</v>
      </c>
      <c r="C183">
        <v>34749146</v>
      </c>
      <c r="D183">
        <v>32163577</v>
      </c>
      <c r="E183">
        <v>1</v>
      </c>
      <c r="F183">
        <v>1</v>
      </c>
      <c r="G183">
        <v>1</v>
      </c>
      <c r="H183">
        <v>1</v>
      </c>
      <c r="I183" t="s">
        <v>222</v>
      </c>
      <c r="J183" t="s">
        <v>3</v>
      </c>
      <c r="K183" t="s">
        <v>223</v>
      </c>
      <c r="L183">
        <v>1191</v>
      </c>
      <c r="N183">
        <v>1013</v>
      </c>
      <c r="O183" t="s">
        <v>201</v>
      </c>
      <c r="P183" t="s">
        <v>201</v>
      </c>
      <c r="Q183">
        <v>1</v>
      </c>
      <c r="X183">
        <v>2.92</v>
      </c>
      <c r="Y183">
        <v>0</v>
      </c>
      <c r="Z183">
        <v>0</v>
      </c>
      <c r="AA183">
        <v>0</v>
      </c>
      <c r="AB183">
        <v>9.6199999999999992</v>
      </c>
      <c r="AC183">
        <v>0</v>
      </c>
      <c r="AD183">
        <v>1</v>
      </c>
      <c r="AE183">
        <v>1</v>
      </c>
      <c r="AF183" t="s">
        <v>3</v>
      </c>
      <c r="AG183">
        <v>2.92</v>
      </c>
      <c r="AH183">
        <v>2</v>
      </c>
      <c r="AI183">
        <v>34749147</v>
      </c>
      <c r="AJ183">
        <v>99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ROW(Source!A45)</f>
        <v>45</v>
      </c>
      <c r="B184">
        <v>34749150</v>
      </c>
      <c r="C184">
        <v>34749146</v>
      </c>
      <c r="D184">
        <v>32163330</v>
      </c>
      <c r="E184">
        <v>1</v>
      </c>
      <c r="F184">
        <v>1</v>
      </c>
      <c r="G184">
        <v>1</v>
      </c>
      <c r="H184">
        <v>1</v>
      </c>
      <c r="I184" t="s">
        <v>228</v>
      </c>
      <c r="J184" t="s">
        <v>3</v>
      </c>
      <c r="K184" t="s">
        <v>229</v>
      </c>
      <c r="L184">
        <v>1191</v>
      </c>
      <c r="N184">
        <v>1013</v>
      </c>
      <c r="O184" t="s">
        <v>201</v>
      </c>
      <c r="P184" t="s">
        <v>201</v>
      </c>
      <c r="Q184">
        <v>1</v>
      </c>
      <c r="X184">
        <v>4.37</v>
      </c>
      <c r="Y184">
        <v>0</v>
      </c>
      <c r="Z184">
        <v>0</v>
      </c>
      <c r="AA184">
        <v>0</v>
      </c>
      <c r="AB184">
        <v>12.69</v>
      </c>
      <c r="AC184">
        <v>0</v>
      </c>
      <c r="AD184">
        <v>1</v>
      </c>
      <c r="AE184">
        <v>1</v>
      </c>
      <c r="AF184" t="s">
        <v>3</v>
      </c>
      <c r="AG184">
        <v>4.37</v>
      </c>
      <c r="AH184">
        <v>2</v>
      </c>
      <c r="AI184">
        <v>34749148</v>
      </c>
      <c r="AJ184">
        <v>100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3.Оборудование</vt:lpstr>
      <vt:lpstr>2.Материалы</vt:lpstr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'2.Материалы'!Заголовки_для_печати</vt:lpstr>
      <vt:lpstr>'3.Оборудование'!Заголовки_для_печати</vt:lpstr>
      <vt:lpstr>'1.Лок.смета.и.Акт'!Область_печати</vt:lpstr>
      <vt:lpstr>'2.Материалы'!Область_печати</vt:lpstr>
      <vt:lpstr>'3.Оборудование'!Область_печати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PTO-Kurlinova</cp:lastModifiedBy>
  <dcterms:created xsi:type="dcterms:W3CDTF">2019-05-16T11:38:15Z</dcterms:created>
  <dcterms:modified xsi:type="dcterms:W3CDTF">2019-05-17T11:56:19Z</dcterms:modified>
</cp:coreProperties>
</file>