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30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'1.Смета.или.Акт'!$A$1:$K$278</definedName>
  </definedNames>
  <calcPr calcId="144525"/>
</workbook>
</file>

<file path=xl/calcChain.xml><?xml version="1.0" encoding="utf-8"?>
<calcChain xmlns="http://schemas.openxmlformats.org/spreadsheetml/2006/main">
  <c r="BZ274" i="6" l="1"/>
  <c r="BY274" i="6"/>
  <c r="BZ271" i="6"/>
  <c r="BY271" i="6"/>
  <c r="BZ265" i="6"/>
  <c r="BY265" i="6"/>
  <c r="BZ262" i="6"/>
  <c r="BY262" i="6"/>
  <c r="J248" i="6"/>
  <c r="J247" i="6"/>
  <c r="J244" i="6"/>
  <c r="J243" i="6"/>
  <c r="J40" i="6"/>
  <c r="J39" i="6"/>
  <c r="I39" i="6"/>
  <c r="FV239" i="6"/>
  <c r="FU239" i="6"/>
  <c r="FT239" i="6"/>
  <c r="FS239" i="6"/>
  <c r="FQ239" i="6"/>
  <c r="H254" i="6" s="1"/>
  <c r="FP239" i="6"/>
  <c r="H253" i="6" s="1"/>
  <c r="FN239" i="6"/>
  <c r="H251" i="6" s="1"/>
  <c r="FL239" i="6"/>
  <c r="H248" i="6" s="1"/>
  <c r="FK239" i="6"/>
  <c r="H247" i="6" s="1"/>
  <c r="FJ239" i="6"/>
  <c r="FI239" i="6"/>
  <c r="FH239" i="6"/>
  <c r="FG239" i="6"/>
  <c r="FF239" i="6"/>
  <c r="FD239" i="6"/>
  <c r="FA239" i="6"/>
  <c r="EY239" i="6"/>
  <c r="EX239" i="6"/>
  <c r="H244" i="6" s="1"/>
  <c r="EW239" i="6"/>
  <c r="I40" i="6" s="1"/>
  <c r="EU239" i="6"/>
  <c r="ET239" i="6"/>
  <c r="DY239" i="6"/>
  <c r="DX239" i="6"/>
  <c r="DW239" i="6"/>
  <c r="DO239" i="6"/>
  <c r="DN239" i="6"/>
  <c r="DM239" i="6"/>
  <c r="DL239" i="6"/>
  <c r="DD239" i="6"/>
  <c r="DB239" i="6"/>
  <c r="DA239" i="6"/>
  <c r="CZ239" i="6"/>
  <c r="CX239" i="6"/>
  <c r="CW239" i="6"/>
  <c r="AC239" i="6"/>
  <c r="BC95" i="1"/>
  <c r="ES95" i="1"/>
  <c r="AL95" i="1"/>
  <c r="I95" i="1"/>
  <c r="GX236" i="6" s="1"/>
  <c r="I94" i="1"/>
  <c r="DW95" i="1"/>
  <c r="G95" i="1"/>
  <c r="F95" i="1"/>
  <c r="BC93" i="1"/>
  <c r="ES93" i="1"/>
  <c r="AL93" i="1"/>
  <c r="I93" i="1"/>
  <c r="GX233" i="6" s="1"/>
  <c r="I92" i="1"/>
  <c r="DW93" i="1"/>
  <c r="G93" i="1"/>
  <c r="F93" i="1"/>
  <c r="BC91" i="1"/>
  <c r="ES91" i="1"/>
  <c r="AL91" i="1"/>
  <c r="I91" i="1"/>
  <c r="GX230" i="6" s="1"/>
  <c r="I90" i="1"/>
  <c r="DW91" i="1"/>
  <c r="G91" i="1"/>
  <c r="F91" i="1"/>
  <c r="BC89" i="1"/>
  <c r="ES89" i="1"/>
  <c r="AL89" i="1"/>
  <c r="I89" i="1"/>
  <c r="GX227" i="6" s="1"/>
  <c r="I88" i="1"/>
  <c r="DW89" i="1"/>
  <c r="G89" i="1"/>
  <c r="F89" i="1"/>
  <c r="BC87" i="1"/>
  <c r="GW224" i="6"/>
  <c r="ES87" i="1"/>
  <c r="AL87" i="1"/>
  <c r="I87" i="1"/>
  <c r="GX224" i="6" s="1"/>
  <c r="I86" i="1"/>
  <c r="DW87" i="1"/>
  <c r="G87" i="1"/>
  <c r="F87" i="1"/>
  <c r="BC85" i="1"/>
  <c r="ES85" i="1"/>
  <c r="AL85" i="1"/>
  <c r="I85" i="1"/>
  <c r="GX221" i="6" s="1"/>
  <c r="I84" i="1"/>
  <c r="DW85" i="1"/>
  <c r="G85" i="1"/>
  <c r="F85" i="1"/>
  <c r="BC83" i="1"/>
  <c r="ES83" i="1"/>
  <c r="AL83" i="1"/>
  <c r="I83" i="1"/>
  <c r="GX218" i="6" s="1"/>
  <c r="I82" i="1"/>
  <c r="DW83" i="1"/>
  <c r="G83" i="1"/>
  <c r="F83" i="1"/>
  <c r="BC81" i="1"/>
  <c r="ES81" i="1"/>
  <c r="AL81" i="1"/>
  <c r="I81" i="1"/>
  <c r="GX215" i="6" s="1"/>
  <c r="I80" i="1"/>
  <c r="DW81" i="1"/>
  <c r="G81" i="1"/>
  <c r="F81" i="1"/>
  <c r="BC79" i="1"/>
  <c r="ES79" i="1"/>
  <c r="AL79" i="1"/>
  <c r="I79" i="1"/>
  <c r="GX212" i="6" s="1"/>
  <c r="I78" i="1"/>
  <c r="DW79" i="1"/>
  <c r="G79" i="1"/>
  <c r="F79" i="1"/>
  <c r="BC77" i="1"/>
  <c r="ES77" i="1"/>
  <c r="AL77" i="1"/>
  <c r="I77" i="1"/>
  <c r="GX209" i="6" s="1"/>
  <c r="I76" i="1"/>
  <c r="DW77" i="1"/>
  <c r="G77" i="1"/>
  <c r="F77" i="1"/>
  <c r="BC75" i="1"/>
  <c r="ES75" i="1"/>
  <c r="AL75" i="1"/>
  <c r="I75" i="1"/>
  <c r="GX206" i="6" s="1"/>
  <c r="I74" i="1"/>
  <c r="DW75" i="1"/>
  <c r="G75" i="1"/>
  <c r="F75" i="1"/>
  <c r="BC73" i="1"/>
  <c r="ES73" i="1"/>
  <c r="AL73" i="1"/>
  <c r="I73" i="1"/>
  <c r="GX203" i="6" s="1"/>
  <c r="I72" i="1"/>
  <c r="DW73" i="1"/>
  <c r="G73" i="1"/>
  <c r="F73" i="1"/>
  <c r="BC71" i="1"/>
  <c r="ES71" i="1"/>
  <c r="AL71" i="1"/>
  <c r="I71" i="1"/>
  <c r="GX200" i="6" s="1"/>
  <c r="I70" i="1"/>
  <c r="DW71" i="1"/>
  <c r="G71" i="1"/>
  <c r="F71" i="1"/>
  <c r="BC69" i="1"/>
  <c r="ES69" i="1"/>
  <c r="AL69" i="1"/>
  <c r="I69" i="1"/>
  <c r="GX197" i="6" s="1"/>
  <c r="I68" i="1"/>
  <c r="DW69" i="1"/>
  <c r="G69" i="1"/>
  <c r="F69" i="1"/>
  <c r="BC67" i="1"/>
  <c r="ES67" i="1"/>
  <c r="AL67" i="1"/>
  <c r="I67" i="1"/>
  <c r="GX194" i="6" s="1"/>
  <c r="I66" i="1"/>
  <c r="DW67" i="1"/>
  <c r="G67" i="1"/>
  <c r="F67" i="1"/>
  <c r="EW65" i="1"/>
  <c r="AQ65" i="1"/>
  <c r="BA65" i="1"/>
  <c r="EV65" i="1"/>
  <c r="ER65" i="1" s="1"/>
  <c r="AO65" i="1"/>
  <c r="AK65" i="1" s="1"/>
  <c r="F188" i="6" s="1"/>
  <c r="I65" i="1"/>
  <c r="I64" i="1"/>
  <c r="DW65" i="1"/>
  <c r="EW63" i="1"/>
  <c r="AQ63" i="1"/>
  <c r="BA63" i="1"/>
  <c r="EV63" i="1"/>
  <c r="ER63" i="1" s="1"/>
  <c r="AO63" i="1"/>
  <c r="AK63" i="1" s="1"/>
  <c r="F182" i="6" s="1"/>
  <c r="I63" i="1"/>
  <c r="I62" i="1"/>
  <c r="DW63" i="1"/>
  <c r="EW61" i="1"/>
  <c r="AQ61" i="1"/>
  <c r="BA61" i="1"/>
  <c r="EV61" i="1"/>
  <c r="ER61" i="1" s="1"/>
  <c r="AO61" i="1"/>
  <c r="AK61" i="1" s="1"/>
  <c r="F176" i="6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3" i="6" s="1"/>
  <c r="I47" i="1"/>
  <c r="I46" i="1"/>
  <c r="DW47" i="1"/>
  <c r="EW45" i="1"/>
  <c r="AQ45" i="1"/>
  <c r="BA45" i="1"/>
  <c r="EV45" i="1"/>
  <c r="ER45" i="1" s="1"/>
  <c r="AO45" i="1"/>
  <c r="AK45" i="1" s="1"/>
  <c r="F117" i="6" s="1"/>
  <c r="I45" i="1"/>
  <c r="I44" i="1"/>
  <c r="DW45" i="1"/>
  <c r="EW43" i="1"/>
  <c r="AQ43" i="1"/>
  <c r="BA43" i="1"/>
  <c r="EV43" i="1"/>
  <c r="ER43" i="1" s="1"/>
  <c r="AO43" i="1"/>
  <c r="AK43" i="1" s="1"/>
  <c r="F111" i="6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7" i="6" s="1"/>
  <c r="I39" i="1"/>
  <c r="I38" i="1"/>
  <c r="DW39" i="1"/>
  <c r="BS37" i="1"/>
  <c r="EU37" i="1"/>
  <c r="AN37" i="1"/>
  <c r="BB37" i="1"/>
  <c r="ET37" i="1"/>
  <c r="ER37" i="1" s="1"/>
  <c r="AM37" i="1"/>
  <c r="AK37" i="1" s="1"/>
  <c r="F91" i="6" s="1"/>
  <c r="I37" i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86" i="6" s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0" i="6" s="1"/>
  <c r="I29" i="1"/>
  <c r="I28" i="1"/>
  <c r="DW29" i="1"/>
  <c r="BS27" i="1"/>
  <c r="EU27" i="1"/>
  <c r="AN27" i="1"/>
  <c r="BB27" i="1"/>
  <c r="ET27" i="1"/>
  <c r="ER27" i="1" s="1"/>
  <c r="AM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H243" i="6" l="1"/>
  <c r="GW236" i="6"/>
  <c r="GW233" i="6"/>
  <c r="GW230" i="6"/>
  <c r="GW227" i="6"/>
  <c r="GW200" i="6"/>
  <c r="GW221" i="6"/>
  <c r="GW218" i="6"/>
  <c r="GW215" i="6"/>
  <c r="GW212" i="6"/>
  <c r="GW209" i="6"/>
  <c r="GW206" i="6"/>
  <c r="GW203" i="6"/>
  <c r="GW197" i="6"/>
  <c r="GW194" i="6"/>
  <c r="ER59" i="1"/>
  <c r="AK59" i="1"/>
  <c r="F168" i="6" s="1"/>
  <c r="ER57" i="1"/>
  <c r="AK57" i="1"/>
  <c r="F160" i="6" s="1"/>
  <c r="ER55" i="1"/>
  <c r="AK55" i="1"/>
  <c r="F153" i="6" s="1"/>
  <c r="ER53" i="1"/>
  <c r="AK53" i="1"/>
  <c r="F145" i="6" s="1"/>
  <c r="AK51" i="1"/>
  <c r="F137" i="6" s="1"/>
  <c r="ER51" i="1"/>
  <c r="ER49" i="1"/>
  <c r="AK49" i="1"/>
  <c r="F129" i="6" s="1"/>
  <c r="AK41" i="1"/>
  <c r="F103" i="6" s="1"/>
  <c r="ER41" i="1"/>
  <c r="GX86" i="6"/>
  <c r="AK35" i="1"/>
  <c r="F82" i="6" s="1"/>
  <c r="ER35" i="1"/>
  <c r="ER33" i="1"/>
  <c r="AK33" i="1"/>
  <c r="F74" i="6" s="1"/>
  <c r="AK31" i="1"/>
  <c r="F66" i="6" s="1"/>
  <c r="ER31" i="1"/>
  <c r="AK25" i="1"/>
  <c r="F46" i="6" s="1"/>
  <c r="ER25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B24" i="1"/>
  <c r="AC24" i="1"/>
  <c r="CQ24" i="1" s="1"/>
  <c r="P24" i="1" s="1"/>
  <c r="AE24" i="1"/>
  <c r="AD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R24" i="1"/>
  <c r="Q24" i="1" s="1"/>
  <c r="CV24" i="1"/>
  <c r="U24" i="1" s="1"/>
  <c r="FR24" i="1"/>
  <c r="GL24" i="1"/>
  <c r="GO24" i="1"/>
  <c r="GP24" i="1"/>
  <c r="GV24" i="1"/>
  <c r="GX24" i="1"/>
  <c r="C25" i="1"/>
  <c r="D25" i="1"/>
  <c r="P25" i="1"/>
  <c r="T25" i="1"/>
  <c r="AC25" i="1"/>
  <c r="AE25" i="1"/>
  <c r="AF25" i="1"/>
  <c r="AG25" i="1"/>
  <c r="AH25" i="1"/>
  <c r="AI25" i="1"/>
  <c r="AJ25" i="1"/>
  <c r="CQ25" i="1"/>
  <c r="CU25" i="1"/>
  <c r="CW25" i="1"/>
  <c r="V25" i="1" s="1"/>
  <c r="CX25" i="1"/>
  <c r="W25" i="1" s="1"/>
  <c r="FR25" i="1"/>
  <c r="GL25" i="1"/>
  <c r="GO25" i="1"/>
  <c r="GP25" i="1"/>
  <c r="GV25" i="1"/>
  <c r="GX25" i="1"/>
  <c r="C26" i="1"/>
  <c r="D26" i="1"/>
  <c r="R26" i="1"/>
  <c r="GK26" i="1" s="1"/>
  <c r="U26" i="1"/>
  <c r="AC26" i="1"/>
  <c r="AE26" i="1"/>
  <c r="AD26" i="1" s="1"/>
  <c r="AF26" i="1"/>
  <c r="CT26" i="1" s="1"/>
  <c r="S26" i="1" s="1"/>
  <c r="AG26" i="1"/>
  <c r="AH26" i="1"/>
  <c r="AI26" i="1"/>
  <c r="AJ26" i="1"/>
  <c r="CX26" i="1" s="1"/>
  <c r="W26" i="1" s="1"/>
  <c r="CQ26" i="1"/>
  <c r="P26" i="1" s="1"/>
  <c r="CR26" i="1"/>
  <c r="Q26" i="1" s="1"/>
  <c r="CS26" i="1"/>
  <c r="CU26" i="1"/>
  <c r="T26" i="1" s="1"/>
  <c r="CV26" i="1"/>
  <c r="CW26" i="1"/>
  <c r="V26" i="1" s="1"/>
  <c r="FR26" i="1"/>
  <c r="GL26" i="1"/>
  <c r="GO26" i="1"/>
  <c r="GP26" i="1"/>
  <c r="GV26" i="1"/>
  <c r="GX26" i="1" s="1"/>
  <c r="C27" i="1"/>
  <c r="D27" i="1"/>
  <c r="S27" i="1"/>
  <c r="W27" i="1"/>
  <c r="AC27" i="1"/>
  <c r="AE27" i="1"/>
  <c r="AF27" i="1"/>
  <c r="AG27" i="1"/>
  <c r="AH27" i="1"/>
  <c r="CV27" i="1" s="1"/>
  <c r="U27" i="1" s="1"/>
  <c r="AI27" i="1"/>
  <c r="AJ27" i="1"/>
  <c r="CT27" i="1"/>
  <c r="CU27" i="1"/>
  <c r="T27" i="1" s="1"/>
  <c r="CW27" i="1"/>
  <c r="V27" i="1" s="1"/>
  <c r="CX27" i="1"/>
  <c r="FR27" i="1"/>
  <c r="GL27" i="1"/>
  <c r="GO27" i="1"/>
  <c r="GP27" i="1"/>
  <c r="GV27" i="1"/>
  <c r="GX27" i="1"/>
  <c r="C28" i="1"/>
  <c r="D28" i="1"/>
  <c r="R28" i="1"/>
  <c r="AB28" i="1"/>
  <c r="AC28" i="1"/>
  <c r="AE28" i="1"/>
  <c r="AD28" i="1" s="1"/>
  <c r="CR28" i="1" s="1"/>
  <c r="Q28" i="1" s="1"/>
  <c r="AF28" i="1"/>
  <c r="CT28" i="1" s="1"/>
  <c r="S28" i="1" s="1"/>
  <c r="AG28" i="1"/>
  <c r="AH28" i="1"/>
  <c r="AI28" i="1"/>
  <c r="CW28" i="1" s="1"/>
  <c r="V28" i="1" s="1"/>
  <c r="AJ28" i="1"/>
  <c r="CX28" i="1" s="1"/>
  <c r="W28" i="1" s="1"/>
  <c r="CQ28" i="1"/>
  <c r="P28" i="1" s="1"/>
  <c r="CS28" i="1"/>
  <c r="CU28" i="1"/>
  <c r="T28" i="1" s="1"/>
  <c r="CV28" i="1"/>
  <c r="U28" i="1" s="1"/>
  <c r="FR28" i="1"/>
  <c r="GL28" i="1"/>
  <c r="GO28" i="1"/>
  <c r="GP28" i="1"/>
  <c r="GV28" i="1"/>
  <c r="GX28" i="1"/>
  <c r="C29" i="1"/>
  <c r="D29" i="1"/>
  <c r="V29" i="1"/>
  <c r="AC29" i="1"/>
  <c r="AD29" i="1"/>
  <c r="CR29" i="1" s="1"/>
  <c r="Q29" i="1" s="1"/>
  <c r="AE29" i="1"/>
  <c r="AF29" i="1"/>
  <c r="AG29" i="1"/>
  <c r="AH29" i="1"/>
  <c r="AI29" i="1"/>
  <c r="AJ29" i="1"/>
  <c r="CS29" i="1"/>
  <c r="R29" i="1" s="1"/>
  <c r="GK29" i="1" s="1"/>
  <c r="CU29" i="1"/>
  <c r="T29" i="1" s="1"/>
  <c r="CW29" i="1"/>
  <c r="CX29" i="1"/>
  <c r="W29" i="1" s="1"/>
  <c r="FR29" i="1"/>
  <c r="GL29" i="1"/>
  <c r="GO29" i="1"/>
  <c r="GP29" i="1"/>
  <c r="GV29" i="1"/>
  <c r="GX29" i="1"/>
  <c r="C30" i="1"/>
  <c r="D30" i="1"/>
  <c r="R30" i="1"/>
  <c r="GK30" i="1" s="1"/>
  <c r="T30" i="1"/>
  <c r="AC30" i="1"/>
  <c r="AD30" i="1"/>
  <c r="CR30" i="1" s="1"/>
  <c r="Q30" i="1" s="1"/>
  <c r="AE30" i="1"/>
  <c r="AF30" i="1"/>
  <c r="CT30" i="1" s="1"/>
  <c r="S30" i="1" s="1"/>
  <c r="AG30" i="1"/>
  <c r="AH30" i="1"/>
  <c r="CV30" i="1" s="1"/>
  <c r="U30" i="1" s="1"/>
  <c r="AI30" i="1"/>
  <c r="AJ30" i="1"/>
  <c r="CX30" i="1" s="1"/>
  <c r="W30" i="1" s="1"/>
  <c r="CQ30" i="1"/>
  <c r="P30" i="1" s="1"/>
  <c r="CS30" i="1"/>
  <c r="CU30" i="1"/>
  <c r="CW30" i="1"/>
  <c r="V30" i="1" s="1"/>
  <c r="FR30" i="1"/>
  <c r="GL30" i="1"/>
  <c r="GO30" i="1"/>
  <c r="GP30" i="1"/>
  <c r="GV30" i="1"/>
  <c r="GX30" i="1"/>
  <c r="C31" i="1"/>
  <c r="D31" i="1"/>
  <c r="T31" i="1"/>
  <c r="AC31" i="1"/>
  <c r="CQ31" i="1" s="1"/>
  <c r="P31" i="1" s="1"/>
  <c r="AE31" i="1"/>
  <c r="AF31" i="1"/>
  <c r="AG31" i="1"/>
  <c r="AH31" i="1"/>
  <c r="AI31" i="1"/>
  <c r="AJ31" i="1"/>
  <c r="CX31" i="1" s="1"/>
  <c r="W31" i="1" s="1"/>
  <c r="CU31" i="1"/>
  <c r="CW31" i="1"/>
  <c r="V31" i="1" s="1"/>
  <c r="FR31" i="1"/>
  <c r="GL31" i="1"/>
  <c r="GO31" i="1"/>
  <c r="GP31" i="1"/>
  <c r="GV31" i="1"/>
  <c r="GX31" i="1"/>
  <c r="C32" i="1"/>
  <c r="D32" i="1"/>
  <c r="R32" i="1"/>
  <c r="GK32" i="1" s="1"/>
  <c r="AC32" i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Q32" i="1"/>
  <c r="P32" i="1" s="1"/>
  <c r="CS32" i="1"/>
  <c r="CU32" i="1"/>
  <c r="T32" i="1" s="1"/>
  <c r="CW32" i="1"/>
  <c r="V32" i="1" s="1"/>
  <c r="FR32" i="1"/>
  <c r="GL32" i="1"/>
  <c r="GO32" i="1"/>
  <c r="GP32" i="1"/>
  <c r="GV32" i="1"/>
  <c r="GX32" i="1"/>
  <c r="C33" i="1"/>
  <c r="D33" i="1"/>
  <c r="AC33" i="1"/>
  <c r="CQ33" i="1" s="1"/>
  <c r="P33" i="1" s="1"/>
  <c r="AE33" i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O33" i="1"/>
  <c r="GP33" i="1"/>
  <c r="GV33" i="1"/>
  <c r="GX33" i="1"/>
  <c r="C34" i="1"/>
  <c r="D34" i="1"/>
  <c r="R34" i="1"/>
  <c r="GK34" i="1" s="1"/>
  <c r="AC34" i="1"/>
  <c r="AD34" i="1"/>
  <c r="CR34" i="1" s="1"/>
  <c r="Q34" i="1" s="1"/>
  <c r="AE34" i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Q34" i="1"/>
  <c r="P34" i="1" s="1"/>
  <c r="CS34" i="1"/>
  <c r="CU34" i="1"/>
  <c r="T34" i="1" s="1"/>
  <c r="CW34" i="1"/>
  <c r="V34" i="1" s="1"/>
  <c r="FR34" i="1"/>
  <c r="GL34" i="1"/>
  <c r="GN34" i="1"/>
  <c r="GP34" i="1"/>
  <c r="GV34" i="1"/>
  <c r="GX34" i="1"/>
  <c r="C35" i="1"/>
  <c r="D35" i="1"/>
  <c r="T35" i="1"/>
  <c r="AC35" i="1"/>
  <c r="AE35" i="1"/>
  <c r="AF35" i="1"/>
  <c r="AG35" i="1"/>
  <c r="AH35" i="1"/>
  <c r="AI35" i="1"/>
  <c r="AJ35" i="1"/>
  <c r="CX35" i="1" s="1"/>
  <c r="W35" i="1" s="1"/>
  <c r="CU35" i="1"/>
  <c r="CW35" i="1"/>
  <c r="V35" i="1" s="1"/>
  <c r="FR35" i="1"/>
  <c r="GL35" i="1"/>
  <c r="GN35" i="1"/>
  <c r="GP35" i="1"/>
  <c r="GV35" i="1"/>
  <c r="GX35" i="1"/>
  <c r="C36" i="1"/>
  <c r="D36" i="1"/>
  <c r="R36" i="1"/>
  <c r="GK36" i="1" s="1"/>
  <c r="V36" i="1"/>
  <c r="AC36" i="1"/>
  <c r="AD36" i="1"/>
  <c r="AE36" i="1"/>
  <c r="AF36" i="1"/>
  <c r="AG36" i="1"/>
  <c r="AH36" i="1"/>
  <c r="CV36" i="1" s="1"/>
  <c r="U36" i="1" s="1"/>
  <c r="AI36" i="1"/>
  <c r="AJ36" i="1"/>
  <c r="CQ36" i="1"/>
  <c r="P36" i="1" s="1"/>
  <c r="CS36" i="1"/>
  <c r="CT36" i="1"/>
  <c r="S36" i="1" s="1"/>
  <c r="CU36" i="1"/>
  <c r="T36" i="1" s="1"/>
  <c r="CW36" i="1"/>
  <c r="CX36" i="1"/>
  <c r="W36" i="1" s="1"/>
  <c r="FR36" i="1"/>
  <c r="GL36" i="1"/>
  <c r="GO36" i="1"/>
  <c r="GP36" i="1"/>
  <c r="GV36" i="1"/>
  <c r="GX36" i="1" s="1"/>
  <c r="C37" i="1"/>
  <c r="D37" i="1"/>
  <c r="S37" i="1"/>
  <c r="W37" i="1"/>
  <c r="AC37" i="1"/>
  <c r="AE37" i="1"/>
  <c r="T95" i="6" s="1"/>
  <c r="AF37" i="1"/>
  <c r="AG37" i="1"/>
  <c r="CU37" i="1" s="1"/>
  <c r="T37" i="1" s="1"/>
  <c r="AH37" i="1"/>
  <c r="AI37" i="1"/>
  <c r="CW37" i="1" s="1"/>
  <c r="V37" i="1" s="1"/>
  <c r="AJ37" i="1"/>
  <c r="CT37" i="1"/>
  <c r="CV37" i="1"/>
  <c r="U37" i="1" s="1"/>
  <c r="CX37" i="1"/>
  <c r="FR37" i="1"/>
  <c r="GL37" i="1"/>
  <c r="GO37" i="1"/>
  <c r="GP37" i="1"/>
  <c r="GV37" i="1"/>
  <c r="GX37" i="1" s="1"/>
  <c r="C38" i="1"/>
  <c r="D38" i="1"/>
  <c r="AC38" i="1"/>
  <c r="AE38" i="1"/>
  <c r="AF38" i="1"/>
  <c r="AG38" i="1"/>
  <c r="CU38" i="1" s="1"/>
  <c r="T38" i="1" s="1"/>
  <c r="AH38" i="1"/>
  <c r="AI38" i="1"/>
  <c r="CW38" i="1" s="1"/>
  <c r="V38" i="1" s="1"/>
  <c r="AJ38" i="1"/>
  <c r="CT38" i="1"/>
  <c r="S38" i="1" s="1"/>
  <c r="CV38" i="1"/>
  <c r="U38" i="1" s="1"/>
  <c r="CX38" i="1"/>
  <c r="W38" i="1" s="1"/>
  <c r="FR38" i="1"/>
  <c r="GL38" i="1"/>
  <c r="GO38" i="1"/>
  <c r="GP38" i="1"/>
  <c r="GV38" i="1"/>
  <c r="GX38" i="1" s="1"/>
  <c r="C39" i="1"/>
  <c r="D39" i="1"/>
  <c r="S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CT39" i="1"/>
  <c r="CV39" i="1"/>
  <c r="U39" i="1" s="1"/>
  <c r="CX39" i="1"/>
  <c r="W39" i="1" s="1"/>
  <c r="FR39" i="1"/>
  <c r="GL39" i="1"/>
  <c r="GO39" i="1"/>
  <c r="GP39" i="1"/>
  <c r="GV39" i="1"/>
  <c r="GX39" i="1" s="1"/>
  <c r="C40" i="1"/>
  <c r="D40" i="1"/>
  <c r="U40" i="1"/>
  <c r="AC40" i="1"/>
  <c r="AE40" i="1"/>
  <c r="AF40" i="1"/>
  <c r="AG40" i="1"/>
  <c r="CU40" i="1" s="1"/>
  <c r="T40" i="1" s="1"/>
  <c r="AH40" i="1"/>
  <c r="AI40" i="1"/>
  <c r="CW40" i="1" s="1"/>
  <c r="V40" i="1" s="1"/>
  <c r="AJ40" i="1"/>
  <c r="CT40" i="1"/>
  <c r="S40" i="1" s="1"/>
  <c r="CV40" i="1"/>
  <c r="CX40" i="1"/>
  <c r="W40" i="1" s="1"/>
  <c r="FR40" i="1"/>
  <c r="GL40" i="1"/>
  <c r="GO40" i="1"/>
  <c r="GP40" i="1"/>
  <c r="GV40" i="1"/>
  <c r="GX40" i="1" s="1"/>
  <c r="C41" i="1"/>
  <c r="D41" i="1"/>
  <c r="AC41" i="1"/>
  <c r="AE41" i="1"/>
  <c r="AF41" i="1"/>
  <c r="AG41" i="1"/>
  <c r="CU41" i="1" s="1"/>
  <c r="T41" i="1" s="1"/>
  <c r="AH41" i="1"/>
  <c r="H109" i="6" s="1"/>
  <c r="AI41" i="1"/>
  <c r="CW41" i="1" s="1"/>
  <c r="V41" i="1" s="1"/>
  <c r="AJ41" i="1"/>
  <c r="CX41" i="1"/>
  <c r="W41" i="1" s="1"/>
  <c r="FR41" i="1"/>
  <c r="GL41" i="1"/>
  <c r="GO41" i="1"/>
  <c r="GP41" i="1"/>
  <c r="GV41" i="1"/>
  <c r="GX41" i="1" s="1"/>
  <c r="C42" i="1"/>
  <c r="D42" i="1"/>
  <c r="U42" i="1"/>
  <c r="AC42" i="1"/>
  <c r="AE42" i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CX42" i="1"/>
  <c r="W42" i="1" s="1"/>
  <c r="FR42" i="1"/>
  <c r="GL42" i="1"/>
  <c r="GO42" i="1"/>
  <c r="GP42" i="1"/>
  <c r="GV42" i="1"/>
  <c r="GX42" i="1" s="1"/>
  <c r="C43" i="1"/>
  <c r="D43" i="1"/>
  <c r="AC43" i="1"/>
  <c r="AE43" i="1"/>
  <c r="AF43" i="1"/>
  <c r="CT43" i="1" s="1"/>
  <c r="S43" i="1" s="1"/>
  <c r="U112" i="6" s="1"/>
  <c r="AG43" i="1"/>
  <c r="CU43" i="1" s="1"/>
  <c r="T43" i="1" s="1"/>
  <c r="AH43" i="1"/>
  <c r="H115" i="6" s="1"/>
  <c r="AI43" i="1"/>
  <c r="CW43" i="1" s="1"/>
  <c r="V43" i="1" s="1"/>
  <c r="AJ43" i="1"/>
  <c r="CX43" i="1"/>
  <c r="W43" i="1" s="1"/>
  <c r="FR43" i="1"/>
  <c r="GL43" i="1"/>
  <c r="GO43" i="1"/>
  <c r="GP43" i="1"/>
  <c r="GV43" i="1"/>
  <c r="GX43" i="1" s="1"/>
  <c r="C44" i="1"/>
  <c r="D44" i="1"/>
  <c r="U44" i="1"/>
  <c r="AC44" i="1"/>
  <c r="AE44" i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CX44" i="1"/>
  <c r="W44" i="1" s="1"/>
  <c r="FR44" i="1"/>
  <c r="GL44" i="1"/>
  <c r="GO44" i="1"/>
  <c r="GP44" i="1"/>
  <c r="GV44" i="1"/>
  <c r="GX44" i="1" s="1"/>
  <c r="C45" i="1"/>
  <c r="D45" i="1"/>
  <c r="AC45" i="1"/>
  <c r="AE45" i="1"/>
  <c r="AF45" i="1"/>
  <c r="CT45" i="1" s="1"/>
  <c r="S45" i="1" s="1"/>
  <c r="U118" i="6" s="1"/>
  <c r="AG45" i="1"/>
  <c r="CU45" i="1" s="1"/>
  <c r="T45" i="1" s="1"/>
  <c r="AH45" i="1"/>
  <c r="H121" i="6" s="1"/>
  <c r="AI45" i="1"/>
  <c r="CW45" i="1" s="1"/>
  <c r="V45" i="1" s="1"/>
  <c r="AJ45" i="1"/>
  <c r="CX45" i="1"/>
  <c r="W45" i="1" s="1"/>
  <c r="FR45" i="1"/>
  <c r="GL45" i="1"/>
  <c r="GO45" i="1"/>
  <c r="GP45" i="1"/>
  <c r="GV45" i="1"/>
  <c r="GX45" i="1" s="1"/>
  <c r="C46" i="1"/>
  <c r="D46" i="1"/>
  <c r="U46" i="1"/>
  <c r="AC46" i="1"/>
  <c r="AE46" i="1"/>
  <c r="AF46" i="1"/>
  <c r="AG46" i="1"/>
  <c r="CU46" i="1" s="1"/>
  <c r="T46" i="1" s="1"/>
  <c r="AH46" i="1"/>
  <c r="AI46" i="1"/>
  <c r="CW46" i="1" s="1"/>
  <c r="V46" i="1" s="1"/>
  <c r="AJ46" i="1"/>
  <c r="CT46" i="1"/>
  <c r="S46" i="1" s="1"/>
  <c r="CV46" i="1"/>
  <c r="CX46" i="1"/>
  <c r="W46" i="1" s="1"/>
  <c r="FR46" i="1"/>
  <c r="GL46" i="1"/>
  <c r="GO46" i="1"/>
  <c r="GP46" i="1"/>
  <c r="GV46" i="1"/>
  <c r="GX46" i="1" s="1"/>
  <c r="C47" i="1"/>
  <c r="D47" i="1"/>
  <c r="U47" i="1"/>
  <c r="AC47" i="1"/>
  <c r="AE47" i="1"/>
  <c r="T127" i="6" s="1"/>
  <c r="AF47" i="1"/>
  <c r="AG47" i="1"/>
  <c r="CU47" i="1" s="1"/>
  <c r="T47" i="1" s="1"/>
  <c r="AH47" i="1"/>
  <c r="AI47" i="1"/>
  <c r="CW47" i="1" s="1"/>
  <c r="V47" i="1" s="1"/>
  <c r="AJ47" i="1"/>
  <c r="CT47" i="1"/>
  <c r="S47" i="1" s="1"/>
  <c r="CV47" i="1"/>
  <c r="CX47" i="1"/>
  <c r="W47" i="1" s="1"/>
  <c r="FR47" i="1"/>
  <c r="GL47" i="1"/>
  <c r="GO47" i="1"/>
  <c r="GP47" i="1"/>
  <c r="GV47" i="1"/>
  <c r="GX47" i="1" s="1"/>
  <c r="C48" i="1"/>
  <c r="D48" i="1"/>
  <c r="U48" i="1"/>
  <c r="AC48" i="1"/>
  <c r="AE48" i="1"/>
  <c r="AF48" i="1"/>
  <c r="AG48" i="1"/>
  <c r="CU48" i="1" s="1"/>
  <c r="T48" i="1" s="1"/>
  <c r="AH48" i="1"/>
  <c r="AI48" i="1"/>
  <c r="CW48" i="1" s="1"/>
  <c r="V48" i="1" s="1"/>
  <c r="AJ48" i="1"/>
  <c r="CT48" i="1"/>
  <c r="S48" i="1" s="1"/>
  <c r="CV48" i="1"/>
  <c r="CX48" i="1"/>
  <c r="W48" i="1" s="1"/>
  <c r="FR48" i="1"/>
  <c r="GL48" i="1"/>
  <c r="GO48" i="1"/>
  <c r="GP48" i="1"/>
  <c r="GV48" i="1"/>
  <c r="GX48" i="1" s="1"/>
  <c r="C49" i="1"/>
  <c r="D49" i="1"/>
  <c r="AC49" i="1"/>
  <c r="AE49" i="1"/>
  <c r="AF49" i="1"/>
  <c r="AG49" i="1"/>
  <c r="CU49" i="1" s="1"/>
  <c r="T49" i="1" s="1"/>
  <c r="AH49" i="1"/>
  <c r="AI49" i="1"/>
  <c r="CW49" i="1" s="1"/>
  <c r="V49" i="1" s="1"/>
  <c r="AJ49" i="1"/>
  <c r="CX49" i="1"/>
  <c r="W49" i="1" s="1"/>
  <c r="FR49" i="1"/>
  <c r="GL49" i="1"/>
  <c r="GO49" i="1"/>
  <c r="GP49" i="1"/>
  <c r="GV49" i="1"/>
  <c r="GX49" i="1" s="1"/>
  <c r="C50" i="1"/>
  <c r="D50" i="1"/>
  <c r="U50" i="1"/>
  <c r="AC50" i="1"/>
  <c r="AE50" i="1"/>
  <c r="AF50" i="1"/>
  <c r="AG50" i="1"/>
  <c r="CU50" i="1" s="1"/>
  <c r="T50" i="1" s="1"/>
  <c r="AH50" i="1"/>
  <c r="AI50" i="1"/>
  <c r="CW50" i="1" s="1"/>
  <c r="V50" i="1" s="1"/>
  <c r="AJ50" i="1"/>
  <c r="CT50" i="1"/>
  <c r="S50" i="1" s="1"/>
  <c r="CV50" i="1"/>
  <c r="CX50" i="1"/>
  <c r="W50" i="1" s="1"/>
  <c r="FR50" i="1"/>
  <c r="GL50" i="1"/>
  <c r="GO50" i="1"/>
  <c r="GP50" i="1"/>
  <c r="GV50" i="1"/>
  <c r="GX50" i="1" s="1"/>
  <c r="C51" i="1"/>
  <c r="D51" i="1"/>
  <c r="AC51" i="1"/>
  <c r="AE51" i="1"/>
  <c r="AF51" i="1"/>
  <c r="AG51" i="1"/>
  <c r="CU51" i="1" s="1"/>
  <c r="T51" i="1" s="1"/>
  <c r="AH51" i="1"/>
  <c r="AI51" i="1"/>
  <c r="CW51" i="1" s="1"/>
  <c r="V51" i="1" s="1"/>
  <c r="AJ51" i="1"/>
  <c r="CX51" i="1"/>
  <c r="W51" i="1" s="1"/>
  <c r="FR51" i="1"/>
  <c r="GL51" i="1"/>
  <c r="GO51" i="1"/>
  <c r="GP51" i="1"/>
  <c r="GV51" i="1"/>
  <c r="GX51" i="1" s="1"/>
  <c r="C52" i="1"/>
  <c r="D52" i="1"/>
  <c r="U52" i="1"/>
  <c r="AC52" i="1"/>
  <c r="AE52" i="1"/>
  <c r="AF52" i="1"/>
  <c r="AG52" i="1"/>
  <c r="CU52" i="1" s="1"/>
  <c r="T52" i="1" s="1"/>
  <c r="AH52" i="1"/>
  <c r="AI52" i="1"/>
  <c r="CW52" i="1" s="1"/>
  <c r="V52" i="1" s="1"/>
  <c r="AJ52" i="1"/>
  <c r="CT52" i="1"/>
  <c r="S52" i="1" s="1"/>
  <c r="CV52" i="1"/>
  <c r="CX52" i="1"/>
  <c r="W52" i="1" s="1"/>
  <c r="FR52" i="1"/>
  <c r="GL52" i="1"/>
  <c r="GO52" i="1"/>
  <c r="GP52" i="1"/>
  <c r="GV52" i="1"/>
  <c r="GX52" i="1" s="1"/>
  <c r="C53" i="1"/>
  <c r="D53" i="1"/>
  <c r="AC53" i="1"/>
  <c r="AE53" i="1"/>
  <c r="AF53" i="1"/>
  <c r="AG53" i="1"/>
  <c r="CU53" i="1" s="1"/>
  <c r="T53" i="1" s="1"/>
  <c r="AH53" i="1"/>
  <c r="AI53" i="1"/>
  <c r="CW53" i="1" s="1"/>
  <c r="V53" i="1" s="1"/>
  <c r="AJ53" i="1"/>
  <c r="CX53" i="1"/>
  <c r="W53" i="1" s="1"/>
  <c r="FR53" i="1"/>
  <c r="GL53" i="1"/>
  <c r="GO53" i="1"/>
  <c r="GP53" i="1"/>
  <c r="GV53" i="1"/>
  <c r="GX53" i="1" s="1"/>
  <c r="C54" i="1"/>
  <c r="D54" i="1"/>
  <c r="U54" i="1"/>
  <c r="AC54" i="1"/>
  <c r="AE54" i="1"/>
  <c r="AF54" i="1"/>
  <c r="AG54" i="1"/>
  <c r="CU54" i="1" s="1"/>
  <c r="T54" i="1" s="1"/>
  <c r="AH54" i="1"/>
  <c r="AI54" i="1"/>
  <c r="CW54" i="1" s="1"/>
  <c r="V54" i="1" s="1"/>
  <c r="AJ54" i="1"/>
  <c r="CT54" i="1"/>
  <c r="S54" i="1" s="1"/>
  <c r="CV54" i="1"/>
  <c r="CX54" i="1"/>
  <c r="W54" i="1" s="1"/>
  <c r="FR54" i="1"/>
  <c r="GL54" i="1"/>
  <c r="GO54" i="1"/>
  <c r="GP54" i="1"/>
  <c r="GV54" i="1"/>
  <c r="GX54" i="1" s="1"/>
  <c r="C55" i="1"/>
  <c r="D55" i="1"/>
  <c r="AC55" i="1"/>
  <c r="AE55" i="1"/>
  <c r="AF55" i="1"/>
  <c r="CT55" i="1" s="1"/>
  <c r="S55" i="1" s="1"/>
  <c r="U154" i="6" s="1"/>
  <c r="AG55" i="1"/>
  <c r="CU55" i="1" s="1"/>
  <c r="T55" i="1" s="1"/>
  <c r="AH55" i="1"/>
  <c r="H158" i="6" s="1"/>
  <c r="AI55" i="1"/>
  <c r="CW55" i="1" s="1"/>
  <c r="V55" i="1" s="1"/>
  <c r="AJ55" i="1"/>
  <c r="CX55" i="1"/>
  <c r="W55" i="1" s="1"/>
  <c r="FR55" i="1"/>
  <c r="GL55" i="1"/>
  <c r="GO55" i="1"/>
  <c r="GP55" i="1"/>
  <c r="GV55" i="1"/>
  <c r="GX55" i="1" s="1"/>
  <c r="C56" i="1"/>
  <c r="D56" i="1"/>
  <c r="U56" i="1"/>
  <c r="AC56" i="1"/>
  <c r="AE56" i="1"/>
  <c r="AF56" i="1"/>
  <c r="AG56" i="1"/>
  <c r="CU56" i="1" s="1"/>
  <c r="T56" i="1" s="1"/>
  <c r="AH56" i="1"/>
  <c r="AI56" i="1"/>
  <c r="CW56" i="1" s="1"/>
  <c r="V56" i="1" s="1"/>
  <c r="AJ56" i="1"/>
  <c r="CT56" i="1"/>
  <c r="S56" i="1" s="1"/>
  <c r="CV56" i="1"/>
  <c r="CX56" i="1"/>
  <c r="W56" i="1" s="1"/>
  <c r="FR56" i="1"/>
  <c r="GL56" i="1"/>
  <c r="GN56" i="1"/>
  <c r="GP56" i="1"/>
  <c r="GV56" i="1"/>
  <c r="GX56" i="1" s="1"/>
  <c r="C57" i="1"/>
  <c r="D57" i="1"/>
  <c r="AC57" i="1"/>
  <c r="AE57" i="1"/>
  <c r="AF57" i="1"/>
  <c r="AG57" i="1"/>
  <c r="CU57" i="1" s="1"/>
  <c r="T57" i="1" s="1"/>
  <c r="AH57" i="1"/>
  <c r="AI57" i="1"/>
  <c r="CW57" i="1" s="1"/>
  <c r="V57" i="1" s="1"/>
  <c r="AJ57" i="1"/>
  <c r="CX57" i="1"/>
  <c r="W57" i="1" s="1"/>
  <c r="FR57" i="1"/>
  <c r="GL57" i="1"/>
  <c r="GN57" i="1"/>
  <c r="GP57" i="1"/>
  <c r="GV57" i="1"/>
  <c r="GX57" i="1" s="1"/>
  <c r="C58" i="1"/>
  <c r="D58" i="1"/>
  <c r="U58" i="1"/>
  <c r="AC58" i="1"/>
  <c r="AE58" i="1"/>
  <c r="AD58" i="1" s="1"/>
  <c r="CR58" i="1" s="1"/>
  <c r="Q58" i="1" s="1"/>
  <c r="AF58" i="1"/>
  <c r="AG58" i="1"/>
  <c r="CU58" i="1" s="1"/>
  <c r="T58" i="1" s="1"/>
  <c r="AH58" i="1"/>
  <c r="AI58" i="1"/>
  <c r="AJ58" i="1"/>
  <c r="CS58" i="1"/>
  <c r="R58" i="1" s="1"/>
  <c r="GK58" i="1" s="1"/>
  <c r="CT58" i="1"/>
  <c r="S58" i="1" s="1"/>
  <c r="CV58" i="1"/>
  <c r="CW58" i="1"/>
  <c r="V58" i="1" s="1"/>
  <c r="CX58" i="1"/>
  <c r="W58" i="1" s="1"/>
  <c r="FR58" i="1"/>
  <c r="GL58" i="1"/>
  <c r="GN58" i="1"/>
  <c r="GP58" i="1"/>
  <c r="GV58" i="1"/>
  <c r="GX58" i="1"/>
  <c r="C59" i="1"/>
  <c r="D59" i="1"/>
  <c r="T59" i="1"/>
  <c r="AC59" i="1"/>
  <c r="CQ59" i="1" s="1"/>
  <c r="P59" i="1" s="1"/>
  <c r="AE59" i="1"/>
  <c r="AF59" i="1"/>
  <c r="AG59" i="1"/>
  <c r="AH59" i="1"/>
  <c r="H174" i="6" s="1"/>
  <c r="AI59" i="1"/>
  <c r="CW59" i="1" s="1"/>
  <c r="V59" i="1" s="1"/>
  <c r="AJ59" i="1"/>
  <c r="CU59" i="1"/>
  <c r="CX59" i="1"/>
  <c r="W59" i="1" s="1"/>
  <c r="FR59" i="1"/>
  <c r="GL59" i="1"/>
  <c r="GN59" i="1"/>
  <c r="GP59" i="1"/>
  <c r="GV59" i="1"/>
  <c r="GX59" i="1" s="1"/>
  <c r="C60" i="1"/>
  <c r="D60" i="1"/>
  <c r="V60" i="1"/>
  <c r="AC60" i="1"/>
  <c r="AE60" i="1"/>
  <c r="AD60" i="1" s="1"/>
  <c r="CR60" i="1" s="1"/>
  <c r="Q60" i="1" s="1"/>
  <c r="AF60" i="1"/>
  <c r="CT60" i="1" s="1"/>
  <c r="S60" i="1" s="1"/>
  <c r="AG60" i="1"/>
  <c r="CU60" i="1" s="1"/>
  <c r="T60" i="1" s="1"/>
  <c r="AH60" i="1"/>
  <c r="AI60" i="1"/>
  <c r="AJ60" i="1"/>
  <c r="CS60" i="1"/>
  <c r="R60" i="1" s="1"/>
  <c r="GK60" i="1" s="1"/>
  <c r="CV60" i="1"/>
  <c r="U60" i="1" s="1"/>
  <c r="CW60" i="1"/>
  <c r="CX60" i="1"/>
  <c r="W60" i="1" s="1"/>
  <c r="FR60" i="1"/>
  <c r="GL60" i="1"/>
  <c r="GN60" i="1"/>
  <c r="GO60" i="1"/>
  <c r="GV60" i="1"/>
  <c r="GX60" i="1"/>
  <c r="C61" i="1"/>
  <c r="D61" i="1"/>
  <c r="AC61" i="1"/>
  <c r="AE61" i="1"/>
  <c r="AF61" i="1"/>
  <c r="AG61" i="1"/>
  <c r="CU61" i="1" s="1"/>
  <c r="T61" i="1" s="1"/>
  <c r="AH61" i="1"/>
  <c r="AI61" i="1"/>
  <c r="CW61" i="1" s="1"/>
  <c r="V61" i="1" s="1"/>
  <c r="AJ61" i="1"/>
  <c r="CX61" i="1"/>
  <c r="W61" i="1" s="1"/>
  <c r="FR61" i="1"/>
  <c r="GL61" i="1"/>
  <c r="GN61" i="1"/>
  <c r="GO61" i="1"/>
  <c r="GV61" i="1"/>
  <c r="GX61" i="1" s="1"/>
  <c r="C62" i="1"/>
  <c r="D62" i="1"/>
  <c r="Q62" i="1"/>
  <c r="AC62" i="1"/>
  <c r="AE62" i="1"/>
  <c r="AD62" i="1" s="1"/>
  <c r="AF62" i="1"/>
  <c r="AG62" i="1"/>
  <c r="CU62" i="1" s="1"/>
  <c r="T62" i="1" s="1"/>
  <c r="AH62" i="1"/>
  <c r="AI62" i="1"/>
  <c r="AJ62" i="1"/>
  <c r="CX62" i="1" s="1"/>
  <c r="W62" i="1" s="1"/>
  <c r="CR62" i="1"/>
  <c r="CS62" i="1"/>
  <c r="R62" i="1" s="1"/>
  <c r="GK62" i="1" s="1"/>
  <c r="CT62" i="1"/>
  <c r="S62" i="1" s="1"/>
  <c r="CV62" i="1"/>
  <c r="U62" i="1" s="1"/>
  <c r="CW62" i="1"/>
  <c r="V62" i="1" s="1"/>
  <c r="FR62" i="1"/>
  <c r="GL62" i="1"/>
  <c r="GN62" i="1"/>
  <c r="GO62" i="1"/>
  <c r="GV62" i="1"/>
  <c r="GX62" i="1"/>
  <c r="C63" i="1"/>
  <c r="D63" i="1"/>
  <c r="AC63" i="1"/>
  <c r="AE63" i="1"/>
  <c r="AF63" i="1"/>
  <c r="AG63" i="1"/>
  <c r="AH63" i="1"/>
  <c r="H186" i="6" s="1"/>
  <c r="AI63" i="1"/>
  <c r="CW63" i="1" s="1"/>
  <c r="V63" i="1" s="1"/>
  <c r="AJ63" i="1"/>
  <c r="CU63" i="1"/>
  <c r="T63" i="1" s="1"/>
  <c r="CV63" i="1"/>
  <c r="U63" i="1" s="1"/>
  <c r="I186" i="6" s="1"/>
  <c r="CX63" i="1"/>
  <c r="W63" i="1" s="1"/>
  <c r="FR63" i="1"/>
  <c r="GL63" i="1"/>
  <c r="GN63" i="1"/>
  <c r="GO63" i="1"/>
  <c r="GV63" i="1"/>
  <c r="GX63" i="1" s="1"/>
  <c r="C64" i="1"/>
  <c r="D64" i="1"/>
  <c r="AC64" i="1"/>
  <c r="AE64" i="1"/>
  <c r="AD64" i="1" s="1"/>
  <c r="AF64" i="1"/>
  <c r="CT64" i="1" s="1"/>
  <c r="S64" i="1" s="1"/>
  <c r="AG64" i="1"/>
  <c r="CU64" i="1" s="1"/>
  <c r="T64" i="1" s="1"/>
  <c r="AH64" i="1"/>
  <c r="AI64" i="1"/>
  <c r="AJ64" i="1"/>
  <c r="CX64" i="1" s="1"/>
  <c r="W64" i="1" s="1"/>
  <c r="CR64" i="1"/>
  <c r="Q64" i="1" s="1"/>
  <c r="CS64" i="1"/>
  <c r="R64" i="1" s="1"/>
  <c r="GK64" i="1" s="1"/>
  <c r="CV64" i="1"/>
  <c r="U64" i="1" s="1"/>
  <c r="CW64" i="1"/>
  <c r="V64" i="1" s="1"/>
  <c r="FR64" i="1"/>
  <c r="GL64" i="1"/>
  <c r="GN64" i="1"/>
  <c r="GO64" i="1"/>
  <c r="GV64" i="1"/>
  <c r="GX64" i="1"/>
  <c r="C65" i="1"/>
  <c r="D65" i="1"/>
  <c r="AC65" i="1"/>
  <c r="AE65" i="1"/>
  <c r="AF65" i="1"/>
  <c r="AG65" i="1"/>
  <c r="CU65" i="1" s="1"/>
  <c r="T65" i="1" s="1"/>
  <c r="AH65" i="1"/>
  <c r="AI65" i="1"/>
  <c r="CW65" i="1" s="1"/>
  <c r="V65" i="1" s="1"/>
  <c r="AJ65" i="1"/>
  <c r="CX65" i="1"/>
  <c r="W65" i="1" s="1"/>
  <c r="FR65" i="1"/>
  <c r="GL65" i="1"/>
  <c r="GN65" i="1"/>
  <c r="GO65" i="1"/>
  <c r="GV65" i="1"/>
  <c r="GX65" i="1" s="1"/>
  <c r="S66" i="1"/>
  <c r="U66" i="1"/>
  <c r="AC66" i="1"/>
  <c r="AE66" i="1"/>
  <c r="AF66" i="1"/>
  <c r="AG66" i="1"/>
  <c r="CU66" i="1" s="1"/>
  <c r="T66" i="1" s="1"/>
  <c r="AH66" i="1"/>
  <c r="AI66" i="1"/>
  <c r="CW66" i="1" s="1"/>
  <c r="V66" i="1" s="1"/>
  <c r="AJ66" i="1"/>
  <c r="CT66" i="1"/>
  <c r="CV66" i="1"/>
  <c r="CX66" i="1"/>
  <c r="W66" i="1" s="1"/>
  <c r="FR66" i="1"/>
  <c r="GL66" i="1"/>
  <c r="GO66" i="1"/>
  <c r="GP66" i="1"/>
  <c r="GV66" i="1"/>
  <c r="GX66" i="1" s="1"/>
  <c r="T67" i="1"/>
  <c r="W67" i="1"/>
  <c r="AC67" i="1"/>
  <c r="AD67" i="1"/>
  <c r="CR67" i="1" s="1"/>
  <c r="Q67" i="1" s="1"/>
  <c r="AE67" i="1"/>
  <c r="CS67" i="1" s="1"/>
  <c r="R67" i="1" s="1"/>
  <c r="GK67" i="1" s="1"/>
  <c r="AF67" i="1"/>
  <c r="AG67" i="1"/>
  <c r="AH67" i="1"/>
  <c r="CV67" i="1" s="1"/>
  <c r="U67" i="1" s="1"/>
  <c r="AI67" i="1"/>
  <c r="CW67" i="1" s="1"/>
  <c r="V67" i="1" s="1"/>
  <c r="AJ67" i="1"/>
  <c r="CT67" i="1"/>
  <c r="S67" i="1" s="1"/>
  <c r="CU67" i="1"/>
  <c r="CX67" i="1"/>
  <c r="FR67" i="1"/>
  <c r="GL67" i="1"/>
  <c r="GO67" i="1"/>
  <c r="GP67" i="1"/>
  <c r="GV67" i="1"/>
  <c r="GX67" i="1" s="1"/>
  <c r="S68" i="1"/>
  <c r="U68" i="1"/>
  <c r="AC68" i="1"/>
  <c r="AE68" i="1"/>
  <c r="AF68" i="1"/>
  <c r="AG68" i="1"/>
  <c r="CU68" i="1" s="1"/>
  <c r="T68" i="1" s="1"/>
  <c r="AH68" i="1"/>
  <c r="AI68" i="1"/>
  <c r="CW68" i="1" s="1"/>
  <c r="V68" i="1" s="1"/>
  <c r="AJ68" i="1"/>
  <c r="CT68" i="1"/>
  <c r="CV68" i="1"/>
  <c r="CX68" i="1"/>
  <c r="W68" i="1" s="1"/>
  <c r="FR68" i="1"/>
  <c r="GL68" i="1"/>
  <c r="GO68" i="1"/>
  <c r="GP68" i="1"/>
  <c r="GV68" i="1"/>
  <c r="GX68" i="1" s="1"/>
  <c r="T69" i="1"/>
  <c r="W69" i="1"/>
  <c r="AC69" i="1"/>
  <c r="AD69" i="1"/>
  <c r="CR69" i="1" s="1"/>
  <c r="Q69" i="1" s="1"/>
  <c r="AE69" i="1"/>
  <c r="CS69" i="1" s="1"/>
  <c r="R69" i="1" s="1"/>
  <c r="GK69" i="1" s="1"/>
  <c r="AF69" i="1"/>
  <c r="AG69" i="1"/>
  <c r="AH69" i="1"/>
  <c r="AI69" i="1"/>
  <c r="CW69" i="1" s="1"/>
  <c r="V69" i="1" s="1"/>
  <c r="AJ69" i="1"/>
  <c r="CT69" i="1"/>
  <c r="S69" i="1" s="1"/>
  <c r="CU69" i="1"/>
  <c r="CV69" i="1"/>
  <c r="U69" i="1" s="1"/>
  <c r="CX69" i="1"/>
  <c r="FR69" i="1"/>
  <c r="GL69" i="1"/>
  <c r="GO69" i="1"/>
  <c r="GP69" i="1"/>
  <c r="GV69" i="1"/>
  <c r="GX69" i="1" s="1"/>
  <c r="S70" i="1"/>
  <c r="U70" i="1"/>
  <c r="AC70" i="1"/>
  <c r="AE70" i="1"/>
  <c r="AF70" i="1"/>
  <c r="AG70" i="1"/>
  <c r="CU70" i="1" s="1"/>
  <c r="T70" i="1" s="1"/>
  <c r="AH70" i="1"/>
  <c r="AI70" i="1"/>
  <c r="CW70" i="1" s="1"/>
  <c r="V70" i="1" s="1"/>
  <c r="AJ70" i="1"/>
  <c r="CT70" i="1"/>
  <c r="CV70" i="1"/>
  <c r="CX70" i="1"/>
  <c r="W70" i="1" s="1"/>
  <c r="FR70" i="1"/>
  <c r="GL70" i="1"/>
  <c r="GO70" i="1"/>
  <c r="GP70" i="1"/>
  <c r="GV70" i="1"/>
  <c r="GX70" i="1" s="1"/>
  <c r="T71" i="1"/>
  <c r="AC71" i="1"/>
  <c r="CQ71" i="1" s="1"/>
  <c r="P71" i="1" s="1"/>
  <c r="U200" i="6" s="1"/>
  <c r="AD71" i="1"/>
  <c r="CR71" i="1" s="1"/>
  <c r="Q71" i="1" s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S71" i="1"/>
  <c r="R71" i="1" s="1"/>
  <c r="GK71" i="1" s="1"/>
  <c r="CU71" i="1"/>
  <c r="CW71" i="1"/>
  <c r="V71" i="1" s="1"/>
  <c r="FR71" i="1"/>
  <c r="GL71" i="1"/>
  <c r="GO71" i="1"/>
  <c r="GP71" i="1"/>
  <c r="GV71" i="1"/>
  <c r="GX71" i="1"/>
  <c r="P72" i="1"/>
  <c r="R72" i="1"/>
  <c r="GK72" i="1" s="1"/>
  <c r="AC72" i="1"/>
  <c r="AD72" i="1"/>
  <c r="CR72" i="1" s="1"/>
  <c r="Q72" i="1" s="1"/>
  <c r="AE72" i="1"/>
  <c r="AF72" i="1"/>
  <c r="CT72" i="1" s="1"/>
  <c r="S72" i="1" s="1"/>
  <c r="AG72" i="1"/>
  <c r="AH72" i="1"/>
  <c r="CV72" i="1" s="1"/>
  <c r="U72" i="1" s="1"/>
  <c r="AI72" i="1"/>
  <c r="AJ72" i="1"/>
  <c r="CX72" i="1" s="1"/>
  <c r="W72" i="1" s="1"/>
  <c r="CQ72" i="1"/>
  <c r="CS72" i="1"/>
  <c r="CU72" i="1"/>
  <c r="T72" i="1" s="1"/>
  <c r="CW72" i="1"/>
  <c r="V72" i="1" s="1"/>
  <c r="FR72" i="1"/>
  <c r="GL72" i="1"/>
  <c r="GO72" i="1"/>
  <c r="GP72" i="1"/>
  <c r="GV72" i="1"/>
  <c r="GX72" i="1"/>
  <c r="T73" i="1"/>
  <c r="V73" i="1"/>
  <c r="AC73" i="1"/>
  <c r="CQ73" i="1" s="1"/>
  <c r="P73" i="1" s="1"/>
  <c r="U203" i="6" s="1"/>
  <c r="AD73" i="1"/>
  <c r="CR73" i="1" s="1"/>
  <c r="Q73" i="1" s="1"/>
  <c r="AE73" i="1"/>
  <c r="AF73" i="1"/>
  <c r="CT73" i="1" s="1"/>
  <c r="S73" i="1" s="1"/>
  <c r="AG73" i="1"/>
  <c r="AH73" i="1"/>
  <c r="CV73" i="1" s="1"/>
  <c r="U73" i="1" s="1"/>
  <c r="AI73" i="1"/>
  <c r="AJ73" i="1"/>
  <c r="CX73" i="1" s="1"/>
  <c r="W73" i="1" s="1"/>
  <c r="CS73" i="1"/>
  <c r="R73" i="1" s="1"/>
  <c r="GK73" i="1" s="1"/>
  <c r="CU73" i="1"/>
  <c r="CW73" i="1"/>
  <c r="FR73" i="1"/>
  <c r="GL73" i="1"/>
  <c r="GO73" i="1"/>
  <c r="GP73" i="1"/>
  <c r="GV73" i="1"/>
  <c r="GX73" i="1"/>
  <c r="P74" i="1"/>
  <c r="R74" i="1"/>
  <c r="GK74" i="1" s="1"/>
  <c r="AC74" i="1"/>
  <c r="AD74" i="1"/>
  <c r="CR74" i="1" s="1"/>
  <c r="Q74" i="1" s="1"/>
  <c r="AE74" i="1"/>
  <c r="AF74" i="1"/>
  <c r="CT74" i="1" s="1"/>
  <c r="S74" i="1" s="1"/>
  <c r="CZ74" i="1" s="1"/>
  <c r="Y74" i="1" s="1"/>
  <c r="AG74" i="1"/>
  <c r="AH74" i="1"/>
  <c r="CV74" i="1" s="1"/>
  <c r="U74" i="1" s="1"/>
  <c r="AI74" i="1"/>
  <c r="AJ74" i="1"/>
  <c r="CX74" i="1" s="1"/>
  <c r="W74" i="1" s="1"/>
  <c r="CQ74" i="1"/>
  <c r="CS74" i="1"/>
  <c r="CU74" i="1"/>
  <c r="T74" i="1" s="1"/>
  <c r="CW74" i="1"/>
  <c r="V74" i="1" s="1"/>
  <c r="FR74" i="1"/>
  <c r="GL74" i="1"/>
  <c r="GO74" i="1"/>
  <c r="GP74" i="1"/>
  <c r="GV74" i="1"/>
  <c r="GX74" i="1"/>
  <c r="T75" i="1"/>
  <c r="V75" i="1"/>
  <c r="AC75" i="1"/>
  <c r="AD75" i="1"/>
  <c r="CR75" i="1" s="1"/>
  <c r="Q75" i="1" s="1"/>
  <c r="AE75" i="1"/>
  <c r="AF75" i="1"/>
  <c r="CT75" i="1" s="1"/>
  <c r="S75" i="1" s="1"/>
  <c r="AG75" i="1"/>
  <c r="AH75" i="1"/>
  <c r="CV75" i="1" s="1"/>
  <c r="U75" i="1" s="1"/>
  <c r="AI75" i="1"/>
  <c r="AJ75" i="1"/>
  <c r="CX75" i="1" s="1"/>
  <c r="W75" i="1" s="1"/>
  <c r="CS75" i="1"/>
  <c r="R75" i="1" s="1"/>
  <c r="GK75" i="1" s="1"/>
  <c r="CU75" i="1"/>
  <c r="CW75" i="1"/>
  <c r="FR75" i="1"/>
  <c r="GL75" i="1"/>
  <c r="GO75" i="1"/>
  <c r="GP75" i="1"/>
  <c r="GV75" i="1"/>
  <c r="GX75" i="1"/>
  <c r="P76" i="1"/>
  <c r="R76" i="1"/>
  <c r="GK76" i="1" s="1"/>
  <c r="AC76" i="1"/>
  <c r="AD76" i="1"/>
  <c r="CR76" i="1" s="1"/>
  <c r="Q76" i="1" s="1"/>
  <c r="AE76" i="1"/>
  <c r="AF76" i="1"/>
  <c r="CT76" i="1" s="1"/>
  <c r="S76" i="1" s="1"/>
  <c r="AG76" i="1"/>
  <c r="AH76" i="1"/>
  <c r="CV76" i="1" s="1"/>
  <c r="U76" i="1" s="1"/>
  <c r="AI76" i="1"/>
  <c r="AJ76" i="1"/>
  <c r="CX76" i="1" s="1"/>
  <c r="W76" i="1" s="1"/>
  <c r="CQ76" i="1"/>
  <c r="CS76" i="1"/>
  <c r="CU76" i="1"/>
  <c r="T76" i="1" s="1"/>
  <c r="CW76" i="1"/>
  <c r="V76" i="1" s="1"/>
  <c r="FR76" i="1"/>
  <c r="GL76" i="1"/>
  <c r="GO76" i="1"/>
  <c r="GP76" i="1"/>
  <c r="GV76" i="1"/>
  <c r="GX76" i="1"/>
  <c r="T77" i="1"/>
  <c r="V77" i="1"/>
  <c r="AC77" i="1"/>
  <c r="CQ77" i="1" s="1"/>
  <c r="P77" i="1" s="1"/>
  <c r="U209" i="6" s="1"/>
  <c r="AD77" i="1"/>
  <c r="CR77" i="1" s="1"/>
  <c r="Q77" i="1" s="1"/>
  <c r="AE77" i="1"/>
  <c r="AF77" i="1"/>
  <c r="CT77" i="1" s="1"/>
  <c r="S77" i="1" s="1"/>
  <c r="AG77" i="1"/>
  <c r="AH77" i="1"/>
  <c r="CV77" i="1" s="1"/>
  <c r="U77" i="1" s="1"/>
  <c r="AI77" i="1"/>
  <c r="AJ77" i="1"/>
  <c r="CX77" i="1" s="1"/>
  <c r="W77" i="1" s="1"/>
  <c r="CS77" i="1"/>
  <c r="R77" i="1" s="1"/>
  <c r="GK77" i="1" s="1"/>
  <c r="CU77" i="1"/>
  <c r="CW77" i="1"/>
  <c r="FR77" i="1"/>
  <c r="GL77" i="1"/>
  <c r="GO77" i="1"/>
  <c r="GP77" i="1"/>
  <c r="GV77" i="1"/>
  <c r="GX77" i="1"/>
  <c r="P78" i="1"/>
  <c r="R78" i="1"/>
  <c r="GK78" i="1" s="1"/>
  <c r="AC78" i="1"/>
  <c r="AD78" i="1"/>
  <c r="CR78" i="1" s="1"/>
  <c r="Q78" i="1" s="1"/>
  <c r="AE78" i="1"/>
  <c r="AF78" i="1"/>
  <c r="CT78" i="1" s="1"/>
  <c r="S78" i="1" s="1"/>
  <c r="CZ78" i="1" s="1"/>
  <c r="Y78" i="1" s="1"/>
  <c r="AG78" i="1"/>
  <c r="AH78" i="1"/>
  <c r="CV78" i="1" s="1"/>
  <c r="U78" i="1" s="1"/>
  <c r="AI78" i="1"/>
  <c r="AJ78" i="1"/>
  <c r="CX78" i="1" s="1"/>
  <c r="W78" i="1" s="1"/>
  <c r="CQ78" i="1"/>
  <c r="CS78" i="1"/>
  <c r="CU78" i="1"/>
  <c r="T78" i="1" s="1"/>
  <c r="CW78" i="1"/>
  <c r="V78" i="1" s="1"/>
  <c r="FR78" i="1"/>
  <c r="GL78" i="1"/>
  <c r="GO78" i="1"/>
  <c r="GP78" i="1"/>
  <c r="GV78" i="1"/>
  <c r="GX78" i="1"/>
  <c r="T79" i="1"/>
  <c r="V79" i="1"/>
  <c r="AC79" i="1"/>
  <c r="CQ79" i="1" s="1"/>
  <c r="P79" i="1" s="1"/>
  <c r="U212" i="6" s="1"/>
  <c r="AD79" i="1"/>
  <c r="CR79" i="1" s="1"/>
  <c r="Q79" i="1" s="1"/>
  <c r="AE79" i="1"/>
  <c r="AF79" i="1"/>
  <c r="CT79" i="1" s="1"/>
  <c r="S79" i="1" s="1"/>
  <c r="AG79" i="1"/>
  <c r="AH79" i="1"/>
  <c r="CV79" i="1" s="1"/>
  <c r="U79" i="1" s="1"/>
  <c r="AI79" i="1"/>
  <c r="AJ79" i="1"/>
  <c r="CX79" i="1" s="1"/>
  <c r="W79" i="1" s="1"/>
  <c r="CS79" i="1"/>
  <c r="R79" i="1" s="1"/>
  <c r="GK79" i="1" s="1"/>
  <c r="CU79" i="1"/>
  <c r="CW79" i="1"/>
  <c r="FR79" i="1"/>
  <c r="GL79" i="1"/>
  <c r="GO79" i="1"/>
  <c r="GP79" i="1"/>
  <c r="GV79" i="1"/>
  <c r="GX79" i="1"/>
  <c r="P80" i="1"/>
  <c r="R80" i="1"/>
  <c r="GK80" i="1" s="1"/>
  <c r="AC80" i="1"/>
  <c r="AD80" i="1"/>
  <c r="CR80" i="1" s="1"/>
  <c r="Q80" i="1" s="1"/>
  <c r="AE80" i="1"/>
  <c r="AF80" i="1"/>
  <c r="CT80" i="1" s="1"/>
  <c r="S80" i="1" s="1"/>
  <c r="CZ80" i="1" s="1"/>
  <c r="Y80" i="1" s="1"/>
  <c r="AG80" i="1"/>
  <c r="AH80" i="1"/>
  <c r="CV80" i="1" s="1"/>
  <c r="U80" i="1" s="1"/>
  <c r="AI80" i="1"/>
  <c r="AJ80" i="1"/>
  <c r="CX80" i="1" s="1"/>
  <c r="W80" i="1" s="1"/>
  <c r="CQ80" i="1"/>
  <c r="CS80" i="1"/>
  <c r="CU80" i="1"/>
  <c r="T80" i="1" s="1"/>
  <c r="CW80" i="1"/>
  <c r="V80" i="1" s="1"/>
  <c r="FR80" i="1"/>
  <c r="GL80" i="1"/>
  <c r="GO80" i="1"/>
  <c r="GP80" i="1"/>
  <c r="GV80" i="1"/>
  <c r="GX80" i="1"/>
  <c r="T81" i="1"/>
  <c r="V81" i="1"/>
  <c r="AC81" i="1"/>
  <c r="CQ81" i="1" s="1"/>
  <c r="P81" i="1" s="1"/>
  <c r="U215" i="6" s="1"/>
  <c r="AD81" i="1"/>
  <c r="CR81" i="1" s="1"/>
  <c r="Q81" i="1" s="1"/>
  <c r="AE81" i="1"/>
  <c r="AF81" i="1"/>
  <c r="CT81" i="1" s="1"/>
  <c r="S81" i="1" s="1"/>
  <c r="AG81" i="1"/>
  <c r="AH81" i="1"/>
  <c r="CV81" i="1" s="1"/>
  <c r="U81" i="1" s="1"/>
  <c r="AI81" i="1"/>
  <c r="AJ81" i="1"/>
  <c r="CX81" i="1" s="1"/>
  <c r="W81" i="1" s="1"/>
  <c r="CS81" i="1"/>
  <c r="R81" i="1" s="1"/>
  <c r="GK81" i="1" s="1"/>
  <c r="CU81" i="1"/>
  <c r="CW81" i="1"/>
  <c r="FR81" i="1"/>
  <c r="GL81" i="1"/>
  <c r="GO81" i="1"/>
  <c r="GP81" i="1"/>
  <c r="GV81" i="1"/>
  <c r="GX81" i="1"/>
  <c r="P82" i="1"/>
  <c r="R82" i="1"/>
  <c r="GK82" i="1" s="1"/>
  <c r="AC82" i="1"/>
  <c r="AD82" i="1"/>
  <c r="CR82" i="1" s="1"/>
  <c r="Q82" i="1" s="1"/>
  <c r="AE82" i="1"/>
  <c r="AF82" i="1"/>
  <c r="CT82" i="1" s="1"/>
  <c r="S82" i="1" s="1"/>
  <c r="CZ82" i="1" s="1"/>
  <c r="Y82" i="1" s="1"/>
  <c r="AG82" i="1"/>
  <c r="AH82" i="1"/>
  <c r="CV82" i="1" s="1"/>
  <c r="U82" i="1" s="1"/>
  <c r="AI82" i="1"/>
  <c r="AJ82" i="1"/>
  <c r="CX82" i="1" s="1"/>
  <c r="W82" i="1" s="1"/>
  <c r="CQ82" i="1"/>
  <c r="CS82" i="1"/>
  <c r="CU82" i="1"/>
  <c r="T82" i="1" s="1"/>
  <c r="CW82" i="1"/>
  <c r="V82" i="1" s="1"/>
  <c r="FR82" i="1"/>
  <c r="GL82" i="1"/>
  <c r="GO82" i="1"/>
  <c r="GP82" i="1"/>
  <c r="GV82" i="1"/>
  <c r="GX82" i="1"/>
  <c r="T83" i="1"/>
  <c r="V83" i="1"/>
  <c r="AC83" i="1"/>
  <c r="CQ83" i="1" s="1"/>
  <c r="P83" i="1" s="1"/>
  <c r="U218" i="6" s="1"/>
  <c r="AD83" i="1"/>
  <c r="CR83" i="1" s="1"/>
  <c r="Q83" i="1" s="1"/>
  <c r="AE83" i="1"/>
  <c r="AF83" i="1"/>
  <c r="CT83" i="1" s="1"/>
  <c r="S83" i="1" s="1"/>
  <c r="AG83" i="1"/>
  <c r="AH83" i="1"/>
  <c r="CV83" i="1" s="1"/>
  <c r="U83" i="1" s="1"/>
  <c r="AI83" i="1"/>
  <c r="AJ83" i="1"/>
  <c r="CX83" i="1" s="1"/>
  <c r="W83" i="1" s="1"/>
  <c r="CS83" i="1"/>
  <c r="R83" i="1" s="1"/>
  <c r="GK83" i="1" s="1"/>
  <c r="CU83" i="1"/>
  <c r="CW83" i="1"/>
  <c r="FR83" i="1"/>
  <c r="GL83" i="1"/>
  <c r="GO83" i="1"/>
  <c r="GP83" i="1"/>
  <c r="GV83" i="1"/>
  <c r="GX83" i="1"/>
  <c r="P84" i="1"/>
  <c r="R84" i="1"/>
  <c r="GK84" i="1" s="1"/>
  <c r="AC84" i="1"/>
  <c r="AD84" i="1"/>
  <c r="CR84" i="1" s="1"/>
  <c r="Q84" i="1" s="1"/>
  <c r="AE84" i="1"/>
  <c r="AF84" i="1"/>
  <c r="CT84" i="1" s="1"/>
  <c r="S84" i="1" s="1"/>
  <c r="CZ84" i="1" s="1"/>
  <c r="Y84" i="1" s="1"/>
  <c r="AG84" i="1"/>
  <c r="AH84" i="1"/>
  <c r="CV84" i="1" s="1"/>
  <c r="U84" i="1" s="1"/>
  <c r="AI84" i="1"/>
  <c r="AJ84" i="1"/>
  <c r="CX84" i="1" s="1"/>
  <c r="W84" i="1" s="1"/>
  <c r="CQ84" i="1"/>
  <c r="CS84" i="1"/>
  <c r="CU84" i="1"/>
  <c r="T84" i="1" s="1"/>
  <c r="CW84" i="1"/>
  <c r="V84" i="1" s="1"/>
  <c r="FR84" i="1"/>
  <c r="GL84" i="1"/>
  <c r="GO84" i="1"/>
  <c r="GP84" i="1"/>
  <c r="GV84" i="1"/>
  <c r="GX84" i="1"/>
  <c r="T85" i="1"/>
  <c r="V85" i="1"/>
  <c r="AC85" i="1"/>
  <c r="CQ85" i="1" s="1"/>
  <c r="P85" i="1" s="1"/>
  <c r="U221" i="6" s="1"/>
  <c r="AD85" i="1"/>
  <c r="CR85" i="1" s="1"/>
  <c r="Q85" i="1" s="1"/>
  <c r="AE85" i="1"/>
  <c r="AF85" i="1"/>
  <c r="CT85" i="1" s="1"/>
  <c r="S85" i="1" s="1"/>
  <c r="AG85" i="1"/>
  <c r="AH85" i="1"/>
  <c r="CV85" i="1" s="1"/>
  <c r="U85" i="1" s="1"/>
  <c r="AI85" i="1"/>
  <c r="AJ85" i="1"/>
  <c r="CX85" i="1" s="1"/>
  <c r="W85" i="1" s="1"/>
  <c r="CS85" i="1"/>
  <c r="R85" i="1" s="1"/>
  <c r="GK85" i="1" s="1"/>
  <c r="CU85" i="1"/>
  <c r="CW85" i="1"/>
  <c r="FR85" i="1"/>
  <c r="GL85" i="1"/>
  <c r="GO85" i="1"/>
  <c r="GP85" i="1"/>
  <c r="GV85" i="1"/>
  <c r="GX85" i="1"/>
  <c r="P86" i="1"/>
  <c r="R86" i="1"/>
  <c r="GK86" i="1" s="1"/>
  <c r="AC86" i="1"/>
  <c r="AD86" i="1"/>
  <c r="CR86" i="1" s="1"/>
  <c r="Q86" i="1" s="1"/>
  <c r="AE86" i="1"/>
  <c r="AF86" i="1"/>
  <c r="CT86" i="1" s="1"/>
  <c r="S86" i="1" s="1"/>
  <c r="CZ86" i="1" s="1"/>
  <c r="Y86" i="1" s="1"/>
  <c r="AG86" i="1"/>
  <c r="AH86" i="1"/>
  <c r="CV86" i="1" s="1"/>
  <c r="U86" i="1" s="1"/>
  <c r="AI86" i="1"/>
  <c r="AJ86" i="1"/>
  <c r="CX86" i="1" s="1"/>
  <c r="W86" i="1" s="1"/>
  <c r="CQ86" i="1"/>
  <c r="CS86" i="1"/>
  <c r="CU86" i="1"/>
  <c r="T86" i="1" s="1"/>
  <c r="CW86" i="1"/>
  <c r="V86" i="1" s="1"/>
  <c r="FR86" i="1"/>
  <c r="GL86" i="1"/>
  <c r="GO86" i="1"/>
  <c r="GP86" i="1"/>
  <c r="GV86" i="1"/>
  <c r="GX86" i="1"/>
  <c r="T87" i="1"/>
  <c r="V87" i="1"/>
  <c r="AC87" i="1"/>
  <c r="AD87" i="1"/>
  <c r="CR87" i="1" s="1"/>
  <c r="Q87" i="1" s="1"/>
  <c r="AE87" i="1"/>
  <c r="AF87" i="1"/>
  <c r="CT87" i="1" s="1"/>
  <c r="S87" i="1" s="1"/>
  <c r="AG87" i="1"/>
  <c r="AH87" i="1"/>
  <c r="CV87" i="1" s="1"/>
  <c r="U87" i="1" s="1"/>
  <c r="AI87" i="1"/>
  <c r="AJ87" i="1"/>
  <c r="CX87" i="1" s="1"/>
  <c r="W87" i="1" s="1"/>
  <c r="CS87" i="1"/>
  <c r="R87" i="1" s="1"/>
  <c r="GK87" i="1" s="1"/>
  <c r="CU87" i="1"/>
  <c r="CW87" i="1"/>
  <c r="FR87" i="1"/>
  <c r="GL87" i="1"/>
  <c r="GO87" i="1"/>
  <c r="GP87" i="1"/>
  <c r="GV87" i="1"/>
  <c r="GX87" i="1"/>
  <c r="AC88" i="1"/>
  <c r="AD88" i="1"/>
  <c r="CR88" i="1" s="1"/>
  <c r="Q88" i="1" s="1"/>
  <c r="AE88" i="1"/>
  <c r="AF88" i="1"/>
  <c r="CT88" i="1" s="1"/>
  <c r="S88" i="1" s="1"/>
  <c r="AG88" i="1"/>
  <c r="AH88" i="1"/>
  <c r="CV88" i="1" s="1"/>
  <c r="U88" i="1" s="1"/>
  <c r="AI88" i="1"/>
  <c r="AJ88" i="1"/>
  <c r="CX88" i="1" s="1"/>
  <c r="W88" i="1" s="1"/>
  <c r="CQ88" i="1"/>
  <c r="P88" i="1" s="1"/>
  <c r="CS88" i="1"/>
  <c r="R88" i="1" s="1"/>
  <c r="GK88" i="1" s="1"/>
  <c r="CU88" i="1"/>
  <c r="T88" i="1" s="1"/>
  <c r="CW88" i="1"/>
  <c r="V88" i="1" s="1"/>
  <c r="FR88" i="1"/>
  <c r="GL88" i="1"/>
  <c r="GO88" i="1"/>
  <c r="GP88" i="1"/>
  <c r="GV88" i="1"/>
  <c r="GX88" i="1"/>
  <c r="AC89" i="1"/>
  <c r="AD89" i="1"/>
  <c r="CR89" i="1" s="1"/>
  <c r="Q89" i="1" s="1"/>
  <c r="AE89" i="1"/>
  <c r="AF89" i="1"/>
  <c r="CT89" i="1" s="1"/>
  <c r="S89" i="1" s="1"/>
  <c r="AG89" i="1"/>
  <c r="AH89" i="1"/>
  <c r="CV89" i="1" s="1"/>
  <c r="U89" i="1" s="1"/>
  <c r="AI89" i="1"/>
  <c r="AJ89" i="1"/>
  <c r="CX89" i="1" s="1"/>
  <c r="W89" i="1" s="1"/>
  <c r="CQ89" i="1"/>
  <c r="P89" i="1" s="1"/>
  <c r="U227" i="6" s="1"/>
  <c r="CS89" i="1"/>
  <c r="R89" i="1" s="1"/>
  <c r="GK89" i="1" s="1"/>
  <c r="CU89" i="1"/>
  <c r="T89" i="1" s="1"/>
  <c r="CW89" i="1"/>
  <c r="V89" i="1" s="1"/>
  <c r="FR89" i="1"/>
  <c r="GL89" i="1"/>
  <c r="GO89" i="1"/>
  <c r="GP89" i="1"/>
  <c r="GV89" i="1"/>
  <c r="GX89" i="1"/>
  <c r="AC90" i="1"/>
  <c r="AD90" i="1"/>
  <c r="CR90" i="1" s="1"/>
  <c r="Q90" i="1" s="1"/>
  <c r="AE90" i="1"/>
  <c r="AF90" i="1"/>
  <c r="CT90" i="1" s="1"/>
  <c r="S90" i="1" s="1"/>
  <c r="AG90" i="1"/>
  <c r="AH90" i="1"/>
  <c r="CV90" i="1" s="1"/>
  <c r="U90" i="1" s="1"/>
  <c r="AI90" i="1"/>
  <c r="AJ90" i="1"/>
  <c r="CX90" i="1" s="1"/>
  <c r="W90" i="1" s="1"/>
  <c r="CQ90" i="1"/>
  <c r="P90" i="1" s="1"/>
  <c r="CS90" i="1"/>
  <c r="R90" i="1" s="1"/>
  <c r="GK90" i="1" s="1"/>
  <c r="CU90" i="1"/>
  <c r="T90" i="1" s="1"/>
  <c r="CW90" i="1"/>
  <c r="V90" i="1" s="1"/>
  <c r="FR90" i="1"/>
  <c r="GL90" i="1"/>
  <c r="GO90" i="1"/>
  <c r="GP90" i="1"/>
  <c r="GV90" i="1"/>
  <c r="GX90" i="1"/>
  <c r="AC91" i="1"/>
  <c r="CQ91" i="1" s="1"/>
  <c r="P91" i="1" s="1"/>
  <c r="U230" i="6" s="1"/>
  <c r="AD91" i="1"/>
  <c r="CR91" i="1" s="1"/>
  <c r="Q91" i="1" s="1"/>
  <c r="AE91" i="1"/>
  <c r="AF91" i="1"/>
  <c r="CT91" i="1" s="1"/>
  <c r="S91" i="1" s="1"/>
  <c r="AG91" i="1"/>
  <c r="AH91" i="1"/>
  <c r="CV91" i="1" s="1"/>
  <c r="U91" i="1" s="1"/>
  <c r="AI91" i="1"/>
  <c r="AJ91" i="1"/>
  <c r="CX91" i="1" s="1"/>
  <c r="W91" i="1" s="1"/>
  <c r="CS91" i="1"/>
  <c r="R91" i="1" s="1"/>
  <c r="GK91" i="1" s="1"/>
  <c r="CU91" i="1"/>
  <c r="T91" i="1" s="1"/>
  <c r="CW91" i="1"/>
  <c r="V91" i="1" s="1"/>
  <c r="FR91" i="1"/>
  <c r="GL91" i="1"/>
  <c r="GO91" i="1"/>
  <c r="GP91" i="1"/>
  <c r="GV91" i="1"/>
  <c r="GX91" i="1"/>
  <c r="AC92" i="1"/>
  <c r="AD92" i="1"/>
  <c r="CR92" i="1" s="1"/>
  <c r="Q92" i="1" s="1"/>
  <c r="AE92" i="1"/>
  <c r="AF92" i="1"/>
  <c r="CT92" i="1" s="1"/>
  <c r="S92" i="1" s="1"/>
  <c r="AG92" i="1"/>
  <c r="AH92" i="1"/>
  <c r="CV92" i="1" s="1"/>
  <c r="U92" i="1" s="1"/>
  <c r="AI92" i="1"/>
  <c r="AJ92" i="1"/>
  <c r="CX92" i="1" s="1"/>
  <c r="W92" i="1" s="1"/>
  <c r="CQ92" i="1"/>
  <c r="P92" i="1" s="1"/>
  <c r="CS92" i="1"/>
  <c r="R92" i="1" s="1"/>
  <c r="GK92" i="1" s="1"/>
  <c r="CU92" i="1"/>
  <c r="T92" i="1" s="1"/>
  <c r="CW92" i="1"/>
  <c r="V92" i="1" s="1"/>
  <c r="FR92" i="1"/>
  <c r="GL92" i="1"/>
  <c r="GO92" i="1"/>
  <c r="GP92" i="1"/>
  <c r="GV92" i="1"/>
  <c r="GX92" i="1"/>
  <c r="AC93" i="1"/>
  <c r="CQ93" i="1" s="1"/>
  <c r="P93" i="1" s="1"/>
  <c r="U233" i="6" s="1"/>
  <c r="AD93" i="1"/>
  <c r="CR93" i="1" s="1"/>
  <c r="Q93" i="1" s="1"/>
  <c r="AE93" i="1"/>
  <c r="AF93" i="1"/>
  <c r="CT93" i="1" s="1"/>
  <c r="S93" i="1" s="1"/>
  <c r="AG93" i="1"/>
  <c r="AH93" i="1"/>
  <c r="CV93" i="1" s="1"/>
  <c r="U93" i="1" s="1"/>
  <c r="AI93" i="1"/>
  <c r="AJ93" i="1"/>
  <c r="CX93" i="1" s="1"/>
  <c r="W93" i="1" s="1"/>
  <c r="CS93" i="1"/>
  <c r="R93" i="1" s="1"/>
  <c r="GK93" i="1" s="1"/>
  <c r="CU93" i="1"/>
  <c r="T93" i="1" s="1"/>
  <c r="CW93" i="1"/>
  <c r="V93" i="1" s="1"/>
  <c r="FR93" i="1"/>
  <c r="GL93" i="1"/>
  <c r="GO93" i="1"/>
  <c r="GP93" i="1"/>
  <c r="GV93" i="1"/>
  <c r="GX93" i="1"/>
  <c r="AC94" i="1"/>
  <c r="AD94" i="1"/>
  <c r="CR94" i="1" s="1"/>
  <c r="Q94" i="1" s="1"/>
  <c r="AE94" i="1"/>
  <c r="AF94" i="1"/>
  <c r="CT94" i="1" s="1"/>
  <c r="S94" i="1" s="1"/>
  <c r="AG94" i="1"/>
  <c r="AH94" i="1"/>
  <c r="CV94" i="1" s="1"/>
  <c r="U94" i="1" s="1"/>
  <c r="AI94" i="1"/>
  <c r="AJ94" i="1"/>
  <c r="CX94" i="1" s="1"/>
  <c r="W94" i="1" s="1"/>
  <c r="CQ94" i="1"/>
  <c r="P94" i="1" s="1"/>
  <c r="CS94" i="1"/>
  <c r="R94" i="1" s="1"/>
  <c r="GK94" i="1" s="1"/>
  <c r="CU94" i="1"/>
  <c r="T94" i="1" s="1"/>
  <c r="CW94" i="1"/>
  <c r="V94" i="1" s="1"/>
  <c r="FR94" i="1"/>
  <c r="GL94" i="1"/>
  <c r="GO94" i="1"/>
  <c r="GP94" i="1"/>
  <c r="GV94" i="1"/>
  <c r="GX94" i="1"/>
  <c r="AC95" i="1"/>
  <c r="AD95" i="1"/>
  <c r="CR95" i="1" s="1"/>
  <c r="Q95" i="1" s="1"/>
  <c r="AE95" i="1"/>
  <c r="AF95" i="1"/>
  <c r="CT95" i="1" s="1"/>
  <c r="S95" i="1" s="1"/>
  <c r="AG95" i="1"/>
  <c r="AH95" i="1"/>
  <c r="CV95" i="1" s="1"/>
  <c r="U95" i="1" s="1"/>
  <c r="AI95" i="1"/>
  <c r="AJ95" i="1"/>
  <c r="CX95" i="1" s="1"/>
  <c r="W95" i="1" s="1"/>
  <c r="CS95" i="1"/>
  <c r="R95" i="1" s="1"/>
  <c r="GK95" i="1" s="1"/>
  <c r="CU95" i="1"/>
  <c r="T95" i="1" s="1"/>
  <c r="CW95" i="1"/>
  <c r="V95" i="1" s="1"/>
  <c r="FR95" i="1"/>
  <c r="GL95" i="1"/>
  <c r="GO95" i="1"/>
  <c r="GP95" i="1"/>
  <c r="GV95" i="1"/>
  <c r="GX95" i="1"/>
  <c r="B97" i="1"/>
  <c r="B22" i="1" s="1"/>
  <c r="C97" i="1"/>
  <c r="C22" i="1" s="1"/>
  <c r="D97" i="1"/>
  <c r="D22" i="1" s="1"/>
  <c r="F97" i="1"/>
  <c r="F22" i="1" s="1"/>
  <c r="G97" i="1"/>
  <c r="G22" i="1" s="1"/>
  <c r="AO97" i="1"/>
  <c r="AO22" i="1" s="1"/>
  <c r="BC97" i="1"/>
  <c r="BC22" i="1" s="1"/>
  <c r="BX97" i="1"/>
  <c r="BX22" i="1" s="1"/>
  <c r="CK97" i="1"/>
  <c r="CK22" i="1" s="1"/>
  <c r="CL97" i="1"/>
  <c r="CL22" i="1" s="1"/>
  <c r="EG97" i="1"/>
  <c r="EG22" i="1" s="1"/>
  <c r="EU97" i="1"/>
  <c r="EU22" i="1" s="1"/>
  <c r="FP97" i="1"/>
  <c r="FP22" i="1" s="1"/>
  <c r="GC97" i="1"/>
  <c r="GC22" i="1" s="1"/>
  <c r="GD97" i="1"/>
  <c r="GD22" i="1" s="1"/>
  <c r="F101" i="1"/>
  <c r="F113" i="1"/>
  <c r="B126" i="1"/>
  <c r="B18" i="1" s="1"/>
  <c r="C126" i="1"/>
  <c r="C18" i="1" s="1"/>
  <c r="D126" i="1"/>
  <c r="D18" i="1" s="1"/>
  <c r="F126" i="1"/>
  <c r="F18" i="1" s="1"/>
  <c r="G126" i="1"/>
  <c r="G18" i="1" s="1"/>
  <c r="AO126" i="1"/>
  <c r="AO18" i="1" s="1"/>
  <c r="EG126" i="1"/>
  <c r="EG18" i="1" s="1"/>
  <c r="EU126" i="1"/>
  <c r="EU18" i="1" s="1"/>
  <c r="P130" i="1"/>
  <c r="CQ95" i="1" l="1"/>
  <c r="P95" i="1" s="1"/>
  <c r="U236" i="6" s="1"/>
  <c r="H236" i="6"/>
  <c r="T236" i="6"/>
  <c r="S235" i="6"/>
  <c r="J235" i="6" s="1"/>
  <c r="K233" i="6"/>
  <c r="T233" i="6"/>
  <c r="H233" i="6"/>
  <c r="S232" i="6"/>
  <c r="J232" i="6" s="1"/>
  <c r="K230" i="6"/>
  <c r="T230" i="6"/>
  <c r="H230" i="6"/>
  <c r="S229" i="6"/>
  <c r="J229" i="6" s="1"/>
  <c r="K227" i="6"/>
  <c r="T227" i="6"/>
  <c r="H227" i="6"/>
  <c r="CP89" i="1"/>
  <c r="O89" i="1" s="1"/>
  <c r="T224" i="6"/>
  <c r="H224" i="6"/>
  <c r="CQ87" i="1"/>
  <c r="P87" i="1" s="1"/>
  <c r="U224" i="6" s="1"/>
  <c r="S223" i="6"/>
  <c r="J223" i="6" s="1"/>
  <c r="K221" i="6"/>
  <c r="T221" i="6"/>
  <c r="H221" i="6"/>
  <c r="CP85" i="1"/>
  <c r="O85" i="1" s="1"/>
  <c r="S220" i="6"/>
  <c r="J220" i="6" s="1"/>
  <c r="K218" i="6"/>
  <c r="T218" i="6"/>
  <c r="H218" i="6"/>
  <c r="CP83" i="1"/>
  <c r="O83" i="1" s="1"/>
  <c r="S217" i="6"/>
  <c r="J217" i="6" s="1"/>
  <c r="K215" i="6"/>
  <c r="T215" i="6"/>
  <c r="H215" i="6"/>
  <c r="CP81" i="1"/>
  <c r="O81" i="1" s="1"/>
  <c r="S214" i="6"/>
  <c r="J214" i="6" s="1"/>
  <c r="K212" i="6"/>
  <c r="T212" i="6"/>
  <c r="H212" i="6"/>
  <c r="CP79" i="1"/>
  <c r="O79" i="1" s="1"/>
  <c r="S211" i="6"/>
  <c r="J211" i="6" s="1"/>
  <c r="K209" i="6"/>
  <c r="T209" i="6"/>
  <c r="H209" i="6"/>
  <c r="CZ72" i="1"/>
  <c r="Y72" i="1" s="1"/>
  <c r="CZ76" i="1"/>
  <c r="Y76" i="1" s="1"/>
  <c r="CP77" i="1"/>
  <c r="O77" i="1" s="1"/>
  <c r="T206" i="6"/>
  <c r="H206" i="6"/>
  <c r="CQ75" i="1"/>
  <c r="P75" i="1" s="1"/>
  <c r="U206" i="6" s="1"/>
  <c r="CY69" i="1"/>
  <c r="X69" i="1" s="1"/>
  <c r="S205" i="6"/>
  <c r="J205" i="6" s="1"/>
  <c r="K203" i="6"/>
  <c r="T203" i="6"/>
  <c r="H203" i="6"/>
  <c r="CP73" i="1"/>
  <c r="O73" i="1" s="1"/>
  <c r="S202" i="6"/>
  <c r="J202" i="6" s="1"/>
  <c r="K200" i="6"/>
  <c r="CY71" i="1"/>
  <c r="X71" i="1" s="1"/>
  <c r="T200" i="6"/>
  <c r="H200" i="6"/>
  <c r="T197" i="6"/>
  <c r="H197" i="6"/>
  <c r="CQ69" i="1"/>
  <c r="P69" i="1" s="1"/>
  <c r="U197" i="6" s="1"/>
  <c r="CZ69" i="1"/>
  <c r="Y69" i="1" s="1"/>
  <c r="T194" i="6"/>
  <c r="H194" i="6"/>
  <c r="CQ67" i="1"/>
  <c r="P67" i="1" s="1"/>
  <c r="U194" i="6" s="1"/>
  <c r="CZ67" i="1"/>
  <c r="Y67" i="1" s="1"/>
  <c r="CY67" i="1"/>
  <c r="X67" i="1" s="1"/>
  <c r="CV65" i="1"/>
  <c r="U65" i="1" s="1"/>
  <c r="I192" i="6" s="1"/>
  <c r="H192" i="6"/>
  <c r="CT65" i="1"/>
  <c r="S65" i="1" s="1"/>
  <c r="U189" i="6" s="1"/>
  <c r="T190" i="6"/>
  <c r="H189" i="6"/>
  <c r="T191" i="6"/>
  <c r="H190" i="6"/>
  <c r="T189" i="6"/>
  <c r="H191" i="6"/>
  <c r="CV55" i="1"/>
  <c r="U55" i="1" s="1"/>
  <c r="I158" i="6" s="1"/>
  <c r="CT63" i="1"/>
  <c r="S63" i="1" s="1"/>
  <c r="U183" i="6" s="1"/>
  <c r="T185" i="6"/>
  <c r="T184" i="6"/>
  <c r="H184" i="6"/>
  <c r="T183" i="6"/>
  <c r="H185" i="6"/>
  <c r="H183" i="6"/>
  <c r="CV61" i="1"/>
  <c r="U61" i="1" s="1"/>
  <c r="I180" i="6" s="1"/>
  <c r="H180" i="6"/>
  <c r="CT61" i="1"/>
  <c r="S61" i="1" s="1"/>
  <c r="U177" i="6" s="1"/>
  <c r="H179" i="6"/>
  <c r="H177" i="6"/>
  <c r="T178" i="6"/>
  <c r="T179" i="6"/>
  <c r="H178" i="6"/>
  <c r="T177" i="6"/>
  <c r="CV59" i="1"/>
  <c r="U59" i="1" s="1"/>
  <c r="I174" i="6" s="1"/>
  <c r="H171" i="6"/>
  <c r="GM171" i="6"/>
  <c r="I171" i="6" s="1"/>
  <c r="CT59" i="1"/>
  <c r="S59" i="1" s="1"/>
  <c r="U169" i="6" s="1"/>
  <c r="T169" i="6"/>
  <c r="H173" i="6"/>
  <c r="T172" i="6"/>
  <c r="H169" i="6"/>
  <c r="T173" i="6"/>
  <c r="H172" i="6"/>
  <c r="CV57" i="1"/>
  <c r="U57" i="1" s="1"/>
  <c r="I166" i="6" s="1"/>
  <c r="H166" i="6"/>
  <c r="GM163" i="6"/>
  <c r="I163" i="6" s="1"/>
  <c r="H163" i="6"/>
  <c r="CT57" i="1"/>
  <c r="S57" i="1" s="1"/>
  <c r="U161" i="6" s="1"/>
  <c r="T161" i="6"/>
  <c r="H165" i="6"/>
  <c r="T164" i="6"/>
  <c r="H161" i="6"/>
  <c r="T165" i="6"/>
  <c r="H164" i="6"/>
  <c r="K154" i="6"/>
  <c r="T156" i="6"/>
  <c r="T154" i="6"/>
  <c r="T157" i="6"/>
  <c r="H156" i="6"/>
  <c r="H154" i="6"/>
  <c r="H157" i="6"/>
  <c r="CT53" i="1"/>
  <c r="S53" i="1" s="1"/>
  <c r="U146" i="6" s="1"/>
  <c r="T146" i="6"/>
  <c r="H150" i="6"/>
  <c r="T149" i="6"/>
  <c r="H146" i="6"/>
  <c r="T150" i="6"/>
  <c r="H149" i="6"/>
  <c r="CV53" i="1"/>
  <c r="U53" i="1" s="1"/>
  <c r="I151" i="6" s="1"/>
  <c r="H151" i="6"/>
  <c r="H148" i="6"/>
  <c r="GM148" i="6"/>
  <c r="I148" i="6" s="1"/>
  <c r="CT51" i="1"/>
  <c r="S51" i="1" s="1"/>
  <c r="U138" i="6" s="1"/>
  <c r="T138" i="6"/>
  <c r="T141" i="6"/>
  <c r="H138" i="6"/>
  <c r="T142" i="6"/>
  <c r="H141" i="6"/>
  <c r="H142" i="6"/>
  <c r="GM140" i="6"/>
  <c r="I140" i="6" s="1"/>
  <c r="H140" i="6"/>
  <c r="CV51" i="1"/>
  <c r="U51" i="1" s="1"/>
  <c r="I143" i="6" s="1"/>
  <c r="H143" i="6"/>
  <c r="CV45" i="1"/>
  <c r="U45" i="1" s="1"/>
  <c r="I121" i="6" s="1"/>
  <c r="CT49" i="1"/>
  <c r="S49" i="1" s="1"/>
  <c r="U130" i="6" s="1"/>
  <c r="T130" i="6"/>
  <c r="T133" i="6"/>
  <c r="H130" i="6"/>
  <c r="T134" i="6"/>
  <c r="H133" i="6"/>
  <c r="H134" i="6"/>
  <c r="CV43" i="1"/>
  <c r="U43" i="1" s="1"/>
  <c r="I115" i="6" s="1"/>
  <c r="GM132" i="6"/>
  <c r="I132" i="6" s="1"/>
  <c r="H132" i="6"/>
  <c r="CV49" i="1"/>
  <c r="U49" i="1" s="1"/>
  <c r="I135" i="6" s="1"/>
  <c r="H135" i="6"/>
  <c r="GZ127" i="6"/>
  <c r="HB127" i="6"/>
  <c r="I127" i="6"/>
  <c r="CY36" i="1"/>
  <c r="X36" i="1" s="1"/>
  <c r="CZ36" i="1"/>
  <c r="Y36" i="1" s="1"/>
  <c r="H127" i="6"/>
  <c r="H126" i="6"/>
  <c r="GM125" i="6"/>
  <c r="I125" i="6" s="1"/>
  <c r="H125" i="6"/>
  <c r="T126" i="6"/>
  <c r="T119" i="6"/>
  <c r="H120" i="6"/>
  <c r="H118" i="6"/>
  <c r="T120" i="6"/>
  <c r="H119" i="6"/>
  <c r="T118" i="6"/>
  <c r="K118" i="6"/>
  <c r="K112" i="6"/>
  <c r="T113" i="6"/>
  <c r="T114" i="6"/>
  <c r="H113" i="6"/>
  <c r="T112" i="6"/>
  <c r="H114" i="6"/>
  <c r="H112" i="6"/>
  <c r="CV41" i="1"/>
  <c r="U41" i="1" s="1"/>
  <c r="I109" i="6" s="1"/>
  <c r="CT41" i="1"/>
  <c r="S41" i="1" s="1"/>
  <c r="U104" i="6" s="1"/>
  <c r="T104" i="6"/>
  <c r="T107" i="6"/>
  <c r="H104" i="6"/>
  <c r="T108" i="6"/>
  <c r="H107" i="6"/>
  <c r="H108" i="6"/>
  <c r="GM106" i="6"/>
  <c r="I106" i="6" s="1"/>
  <c r="H106" i="6"/>
  <c r="AD39" i="1"/>
  <c r="CR39" i="1" s="1"/>
  <c r="Q39" i="1" s="1"/>
  <c r="U98" i="6" s="1"/>
  <c r="H100" i="6"/>
  <c r="GM99" i="6"/>
  <c r="I99" i="6" s="1"/>
  <c r="H101" i="6"/>
  <c r="H99" i="6"/>
  <c r="T101" i="6"/>
  <c r="T100" i="6"/>
  <c r="GZ95" i="6"/>
  <c r="I95" i="6"/>
  <c r="HB95" i="6"/>
  <c r="AD37" i="1"/>
  <c r="T92" i="6" s="1"/>
  <c r="H94" i="6"/>
  <c r="GM93" i="6"/>
  <c r="I93" i="6" s="1"/>
  <c r="H95" i="6"/>
  <c r="H93" i="6"/>
  <c r="T94" i="6"/>
  <c r="BY97" i="1"/>
  <c r="BY22" i="1" s="1"/>
  <c r="CY26" i="1"/>
  <c r="X26" i="1" s="1"/>
  <c r="CQ35" i="1"/>
  <c r="P35" i="1" s="1"/>
  <c r="U86" i="6" s="1"/>
  <c r="K86" i="6" s="1"/>
  <c r="H86" i="6"/>
  <c r="T86" i="6"/>
  <c r="AD35" i="1"/>
  <c r="H84" i="6" s="1"/>
  <c r="GM85" i="6"/>
  <c r="I85" i="6" s="1"/>
  <c r="H85" i="6"/>
  <c r="CV35" i="1"/>
  <c r="U35" i="1" s="1"/>
  <c r="I89" i="6" s="1"/>
  <c r="H89" i="6"/>
  <c r="CT35" i="1"/>
  <c r="S35" i="1" s="1"/>
  <c r="U83" i="6" s="1"/>
  <c r="T83" i="6"/>
  <c r="T87" i="6"/>
  <c r="H83" i="6"/>
  <c r="T88" i="6"/>
  <c r="H87" i="6"/>
  <c r="H88" i="6"/>
  <c r="CR35" i="1"/>
  <c r="Q35" i="1" s="1"/>
  <c r="U84" i="6" s="1"/>
  <c r="K84" i="6" s="1"/>
  <c r="CS35" i="1"/>
  <c r="R35" i="1" s="1"/>
  <c r="AD33" i="1"/>
  <c r="T76" i="6" s="1"/>
  <c r="GM77" i="6"/>
  <c r="I77" i="6" s="1"/>
  <c r="H77" i="6"/>
  <c r="CV33" i="1"/>
  <c r="U33" i="1" s="1"/>
  <c r="I80" i="6" s="1"/>
  <c r="H80" i="6"/>
  <c r="CT33" i="1"/>
  <c r="S33" i="1" s="1"/>
  <c r="U75" i="6" s="1"/>
  <c r="T75" i="6"/>
  <c r="T78" i="6"/>
  <c r="H75" i="6"/>
  <c r="T79" i="6"/>
  <c r="H78" i="6"/>
  <c r="H79" i="6"/>
  <c r="CR33" i="1"/>
  <c r="Q33" i="1" s="1"/>
  <c r="U76" i="6" s="1"/>
  <c r="K76" i="6" s="1"/>
  <c r="CS33" i="1"/>
  <c r="R33" i="1" s="1"/>
  <c r="CP32" i="1"/>
  <c r="O32" i="1" s="1"/>
  <c r="CV31" i="1"/>
  <c r="U31" i="1" s="1"/>
  <c r="I72" i="6" s="1"/>
  <c r="H72" i="6"/>
  <c r="CT31" i="1"/>
  <c r="S31" i="1" s="1"/>
  <c r="U67" i="6" s="1"/>
  <c r="T67" i="6"/>
  <c r="T70" i="6"/>
  <c r="H67" i="6"/>
  <c r="T71" i="6"/>
  <c r="H70" i="6"/>
  <c r="H71" i="6"/>
  <c r="AD31" i="1"/>
  <c r="CR31" i="1" s="1"/>
  <c r="Q31" i="1" s="1"/>
  <c r="GM69" i="6"/>
  <c r="I69" i="6" s="1"/>
  <c r="H69" i="6"/>
  <c r="CS31" i="1"/>
  <c r="R31" i="1" s="1"/>
  <c r="CP30" i="1"/>
  <c r="O30" i="1" s="1"/>
  <c r="GB97" i="1"/>
  <c r="ES97" i="1" s="1"/>
  <c r="FR97" i="1"/>
  <c r="EI97" i="1" s="1"/>
  <c r="DJ239" i="6" s="1"/>
  <c r="CT29" i="1"/>
  <c r="S29" i="1" s="1"/>
  <c r="U61" i="6" s="1"/>
  <c r="T62" i="6"/>
  <c r="T63" i="6"/>
  <c r="H62" i="6"/>
  <c r="T61" i="6"/>
  <c r="H63" i="6"/>
  <c r="H61" i="6"/>
  <c r="CV29" i="1"/>
  <c r="U29" i="1" s="1"/>
  <c r="I64" i="6" s="1"/>
  <c r="H64" i="6"/>
  <c r="AB29" i="1"/>
  <c r="H60" i="6" s="1"/>
  <c r="AD27" i="1"/>
  <c r="H55" i="6" s="1"/>
  <c r="T58" i="6"/>
  <c r="H57" i="6"/>
  <c r="H58" i="6"/>
  <c r="GM56" i="6"/>
  <c r="I56" i="6" s="1"/>
  <c r="H56" i="6"/>
  <c r="T57" i="6"/>
  <c r="CS27" i="1"/>
  <c r="R27" i="1" s="1"/>
  <c r="CY27" i="1" s="1"/>
  <c r="X27" i="1" s="1"/>
  <c r="U57" i="6" s="1"/>
  <c r="K57" i="6" s="1"/>
  <c r="CJ97" i="1"/>
  <c r="BA97" i="1" s="1"/>
  <c r="FQ97" i="1"/>
  <c r="EH97" i="1" s="1"/>
  <c r="H49" i="6"/>
  <c r="GM49" i="6"/>
  <c r="I49" i="6" s="1"/>
  <c r="CT25" i="1"/>
  <c r="S25" i="1" s="1"/>
  <c r="U47" i="6" s="1"/>
  <c r="T47" i="6"/>
  <c r="T50" i="6"/>
  <c r="H47" i="6"/>
  <c r="H51" i="6"/>
  <c r="T51" i="6"/>
  <c r="H50" i="6"/>
  <c r="BZ97" i="1"/>
  <c r="CS25" i="1"/>
  <c r="R25" i="1" s="1"/>
  <c r="K49" i="6" s="1"/>
  <c r="CV25" i="1"/>
  <c r="U25" i="1" s="1"/>
  <c r="I52" i="6" s="1"/>
  <c r="H52" i="6"/>
  <c r="AD25" i="1"/>
  <c r="H48" i="6" s="1"/>
  <c r="CP93" i="1"/>
  <c r="O93" i="1" s="1"/>
  <c r="CZ91" i="1"/>
  <c r="Y91" i="1" s="1"/>
  <c r="CY91" i="1"/>
  <c r="X91" i="1" s="1"/>
  <c r="CZ89" i="1"/>
  <c r="Y89" i="1" s="1"/>
  <c r="CY89" i="1"/>
  <c r="X89" i="1" s="1"/>
  <c r="GN89" i="1" s="1"/>
  <c r="CP94" i="1"/>
  <c r="O94" i="1" s="1"/>
  <c r="CP92" i="1"/>
  <c r="O92" i="1" s="1"/>
  <c r="CP90" i="1"/>
  <c r="O90" i="1" s="1"/>
  <c r="CP88" i="1"/>
  <c r="O88" i="1" s="1"/>
  <c r="AI97" i="1"/>
  <c r="EB97" i="1"/>
  <c r="CZ94" i="1"/>
  <c r="Y94" i="1" s="1"/>
  <c r="CY94" i="1"/>
  <c r="X94" i="1" s="1"/>
  <c r="CZ88" i="1"/>
  <c r="Y88" i="1" s="1"/>
  <c r="CY88" i="1"/>
  <c r="X88" i="1" s="1"/>
  <c r="AH97" i="1"/>
  <c r="AG97" i="1"/>
  <c r="CY64" i="1"/>
  <c r="X64" i="1" s="1"/>
  <c r="CZ64" i="1"/>
  <c r="Y64" i="1" s="1"/>
  <c r="CY60" i="1"/>
  <c r="X60" i="1" s="1"/>
  <c r="CZ60" i="1"/>
  <c r="Y60" i="1" s="1"/>
  <c r="AF97" i="1"/>
  <c r="CZ90" i="1"/>
  <c r="Y90" i="1" s="1"/>
  <c r="CY90" i="1"/>
  <c r="X90" i="1" s="1"/>
  <c r="CP91" i="1"/>
  <c r="O91" i="1" s="1"/>
  <c r="CY62" i="1"/>
  <c r="X62" i="1" s="1"/>
  <c r="CZ62" i="1"/>
  <c r="Y62" i="1" s="1"/>
  <c r="DY97" i="1"/>
  <c r="GB22" i="1"/>
  <c r="CZ92" i="1"/>
  <c r="Y92" i="1" s="1"/>
  <c r="CY92" i="1"/>
  <c r="X92" i="1" s="1"/>
  <c r="CP95" i="1"/>
  <c r="O95" i="1" s="1"/>
  <c r="GM89" i="1"/>
  <c r="CZ95" i="1"/>
  <c r="Y95" i="1" s="1"/>
  <c r="CY95" i="1"/>
  <c r="X95" i="1" s="1"/>
  <c r="CZ93" i="1"/>
  <c r="Y93" i="1" s="1"/>
  <c r="CY93" i="1"/>
  <c r="X93" i="1" s="1"/>
  <c r="CY87" i="1"/>
  <c r="X87" i="1" s="1"/>
  <c r="CY85" i="1"/>
  <c r="X85" i="1" s="1"/>
  <c r="CY83" i="1"/>
  <c r="X83" i="1" s="1"/>
  <c r="CY81" i="1"/>
  <c r="X81" i="1" s="1"/>
  <c r="CY79" i="1"/>
  <c r="X79" i="1" s="1"/>
  <c r="CY77" i="1"/>
  <c r="X77" i="1" s="1"/>
  <c r="CY75" i="1"/>
  <c r="X75" i="1" s="1"/>
  <c r="CY73" i="1"/>
  <c r="X73" i="1" s="1"/>
  <c r="EA97" i="1"/>
  <c r="AJ97" i="1"/>
  <c r="AB76" i="1"/>
  <c r="AB72" i="1"/>
  <c r="AB65" i="1"/>
  <c r="H188" i="6" s="1"/>
  <c r="CQ65" i="1"/>
  <c r="P65" i="1" s="1"/>
  <c r="CQ61" i="1"/>
  <c r="P61" i="1" s="1"/>
  <c r="CQ60" i="1"/>
  <c r="P60" i="1" s="1"/>
  <c r="CP60" i="1" s="1"/>
  <c r="O60" i="1" s="1"/>
  <c r="AB60" i="1"/>
  <c r="ET97" i="1"/>
  <c r="BB97" i="1"/>
  <c r="CP86" i="1"/>
  <c r="O86" i="1" s="1"/>
  <c r="CP84" i="1"/>
  <c r="O84" i="1" s="1"/>
  <c r="CP82" i="1"/>
  <c r="O82" i="1" s="1"/>
  <c r="CP80" i="1"/>
  <c r="O80" i="1" s="1"/>
  <c r="CP78" i="1"/>
  <c r="O78" i="1" s="1"/>
  <c r="CP76" i="1"/>
  <c r="O76" i="1" s="1"/>
  <c r="CP74" i="1"/>
  <c r="O74" i="1" s="1"/>
  <c r="CP72" i="1"/>
  <c r="O72" i="1" s="1"/>
  <c r="CP71" i="1"/>
  <c r="O71" i="1" s="1"/>
  <c r="CQ68" i="1"/>
  <c r="P68" i="1" s="1"/>
  <c r="CP67" i="1"/>
  <c r="O67" i="1" s="1"/>
  <c r="CS63" i="1"/>
  <c r="R63" i="1" s="1"/>
  <c r="CY63" i="1" s="1"/>
  <c r="X63" i="1" s="1"/>
  <c r="U184" i="6" s="1"/>
  <c r="K184" i="6" s="1"/>
  <c r="AD63" i="1"/>
  <c r="CR63" i="1" s="1"/>
  <c r="Q63" i="1" s="1"/>
  <c r="CQ62" i="1"/>
  <c r="P62" i="1" s="1"/>
  <c r="CP62" i="1" s="1"/>
  <c r="O62" i="1" s="1"/>
  <c r="AB62" i="1"/>
  <c r="AD55" i="1"/>
  <c r="CS55" i="1"/>
  <c r="R55" i="1" s="1"/>
  <c r="GK55" i="1" s="1"/>
  <c r="AD53" i="1"/>
  <c r="AB53" i="1" s="1"/>
  <c r="H145" i="6" s="1"/>
  <c r="CS53" i="1"/>
  <c r="R53" i="1" s="1"/>
  <c r="CY53" i="1" s="1"/>
  <c r="X53" i="1" s="1"/>
  <c r="U149" i="6" s="1"/>
  <c r="K149" i="6" s="1"/>
  <c r="AD51" i="1"/>
  <c r="CS51" i="1"/>
  <c r="R51" i="1" s="1"/>
  <c r="AD49" i="1"/>
  <c r="AB49" i="1" s="1"/>
  <c r="H129" i="6" s="1"/>
  <c r="CS49" i="1"/>
  <c r="R49" i="1" s="1"/>
  <c r="AD47" i="1"/>
  <c r="CS47" i="1"/>
  <c r="R47" i="1" s="1"/>
  <c r="AD45" i="1"/>
  <c r="CR45" i="1" s="1"/>
  <c r="Q45" i="1" s="1"/>
  <c r="CS45" i="1"/>
  <c r="R45" i="1" s="1"/>
  <c r="GK45" i="1" s="1"/>
  <c r="AD43" i="1"/>
  <c r="CR43" i="1" s="1"/>
  <c r="Q43" i="1" s="1"/>
  <c r="CS43" i="1"/>
  <c r="R43" i="1" s="1"/>
  <c r="GK43" i="1" s="1"/>
  <c r="AD41" i="1"/>
  <c r="CS41" i="1"/>
  <c r="R41" i="1" s="1"/>
  <c r="CY41" i="1" s="1"/>
  <c r="X41" i="1" s="1"/>
  <c r="U107" i="6" s="1"/>
  <c r="K107" i="6" s="1"/>
  <c r="AB88" i="1"/>
  <c r="CZ87" i="1"/>
  <c r="Y87" i="1" s="1"/>
  <c r="AB87" i="1"/>
  <c r="CZ85" i="1"/>
  <c r="Y85" i="1" s="1"/>
  <c r="AB85" i="1"/>
  <c r="CZ83" i="1"/>
  <c r="Y83" i="1" s="1"/>
  <c r="AB83" i="1"/>
  <c r="CZ81" i="1"/>
  <c r="Y81" i="1" s="1"/>
  <c r="AB81" i="1"/>
  <c r="CZ79" i="1"/>
  <c r="Y79" i="1" s="1"/>
  <c r="AB79" i="1"/>
  <c r="CZ77" i="1"/>
  <c r="Y77" i="1" s="1"/>
  <c r="AB77" i="1"/>
  <c r="CZ75" i="1"/>
  <c r="Y75" i="1" s="1"/>
  <c r="AB75" i="1"/>
  <c r="CZ73" i="1"/>
  <c r="Y73" i="1" s="1"/>
  <c r="AB73" i="1"/>
  <c r="CZ71" i="1"/>
  <c r="Y71" i="1" s="1"/>
  <c r="CS70" i="1"/>
  <c r="R70" i="1" s="1"/>
  <c r="CY70" i="1" s="1"/>
  <c r="X70" i="1" s="1"/>
  <c r="AD70" i="1"/>
  <c r="CR70" i="1" s="1"/>
  <c r="Q70" i="1" s="1"/>
  <c r="CS66" i="1"/>
  <c r="R66" i="1" s="1"/>
  <c r="CY66" i="1" s="1"/>
  <c r="X66" i="1" s="1"/>
  <c r="AD66" i="1"/>
  <c r="CR66" i="1" s="1"/>
  <c r="Q66" i="1" s="1"/>
  <c r="AB63" i="1"/>
  <c r="H182" i="6" s="1"/>
  <c r="CQ63" i="1"/>
  <c r="P63" i="1" s="1"/>
  <c r="CS59" i="1"/>
  <c r="R59" i="1" s="1"/>
  <c r="AD59" i="1"/>
  <c r="AB59" i="1" s="1"/>
  <c r="H168" i="6" s="1"/>
  <c r="AB86" i="1"/>
  <c r="AB84" i="1"/>
  <c r="AB82" i="1"/>
  <c r="AB80" i="1"/>
  <c r="AB78" i="1"/>
  <c r="AB74" i="1"/>
  <c r="CS68" i="1"/>
  <c r="R68" i="1" s="1"/>
  <c r="GK68" i="1" s="1"/>
  <c r="AD68" i="1"/>
  <c r="CR68" i="1" s="1"/>
  <c r="Q68" i="1" s="1"/>
  <c r="P142" i="1"/>
  <c r="BC126" i="1"/>
  <c r="AB95" i="1"/>
  <c r="AB94" i="1"/>
  <c r="AB93" i="1"/>
  <c r="AB92" i="1"/>
  <c r="AB91" i="1"/>
  <c r="AB90" i="1"/>
  <c r="AB89" i="1"/>
  <c r="F130" i="1"/>
  <c r="P113" i="1"/>
  <c r="P101" i="1"/>
  <c r="CY86" i="1"/>
  <c r="X86" i="1" s="1"/>
  <c r="CY84" i="1"/>
  <c r="X84" i="1" s="1"/>
  <c r="CY82" i="1"/>
  <c r="X82" i="1" s="1"/>
  <c r="CY80" i="1"/>
  <c r="X80" i="1" s="1"/>
  <c r="CY78" i="1"/>
  <c r="X78" i="1" s="1"/>
  <c r="CY76" i="1"/>
  <c r="X76" i="1" s="1"/>
  <c r="CY74" i="1"/>
  <c r="X74" i="1" s="1"/>
  <c r="CY72" i="1"/>
  <c r="X72" i="1" s="1"/>
  <c r="AB70" i="1"/>
  <c r="CQ70" i="1"/>
  <c r="P70" i="1" s="1"/>
  <c r="CP69" i="1"/>
  <c r="O69" i="1" s="1"/>
  <c r="CQ66" i="1"/>
  <c r="P66" i="1" s="1"/>
  <c r="CS65" i="1"/>
  <c r="R65" i="1" s="1"/>
  <c r="CY65" i="1" s="1"/>
  <c r="X65" i="1" s="1"/>
  <c r="U190" i="6" s="1"/>
  <c r="K190" i="6" s="1"/>
  <c r="AD65" i="1"/>
  <c r="CR65" i="1" s="1"/>
  <c r="Q65" i="1" s="1"/>
  <c r="CQ64" i="1"/>
  <c r="P64" i="1" s="1"/>
  <c r="CP64" i="1" s="1"/>
  <c r="O64" i="1" s="1"/>
  <c r="AB64" i="1"/>
  <c r="CS61" i="1"/>
  <c r="R61" i="1" s="1"/>
  <c r="CY61" i="1" s="1"/>
  <c r="X61" i="1" s="1"/>
  <c r="U178" i="6" s="1"/>
  <c r="K178" i="6" s="1"/>
  <c r="AD61" i="1"/>
  <c r="CR61" i="1" s="1"/>
  <c r="Q61" i="1" s="1"/>
  <c r="CZ34" i="1"/>
  <c r="Y34" i="1" s="1"/>
  <c r="CY34" i="1"/>
  <c r="X34" i="1" s="1"/>
  <c r="AB34" i="1"/>
  <c r="AB69" i="1"/>
  <c r="CQ57" i="1"/>
  <c r="P57" i="1" s="1"/>
  <c r="CY58" i="1"/>
  <c r="X58" i="1" s="1"/>
  <c r="CZ58" i="1"/>
  <c r="Y58" i="1" s="1"/>
  <c r="CS56" i="1"/>
  <c r="R56" i="1" s="1"/>
  <c r="GK56" i="1" s="1"/>
  <c r="AD56" i="1"/>
  <c r="CR56" i="1" s="1"/>
  <c r="Q56" i="1" s="1"/>
  <c r="CS54" i="1"/>
  <c r="R54" i="1" s="1"/>
  <c r="GK54" i="1" s="1"/>
  <c r="AD54" i="1"/>
  <c r="CR54" i="1" s="1"/>
  <c r="Q54" i="1" s="1"/>
  <c r="CS52" i="1"/>
  <c r="R52" i="1" s="1"/>
  <c r="GK52" i="1" s="1"/>
  <c r="AD52" i="1"/>
  <c r="CR52" i="1" s="1"/>
  <c r="Q52" i="1" s="1"/>
  <c r="CS50" i="1"/>
  <c r="R50" i="1" s="1"/>
  <c r="GK50" i="1" s="1"/>
  <c r="AD50" i="1"/>
  <c r="CR50" i="1" s="1"/>
  <c r="Q50" i="1" s="1"/>
  <c r="CS48" i="1"/>
  <c r="R48" i="1" s="1"/>
  <c r="GK48" i="1" s="1"/>
  <c r="AD48" i="1"/>
  <c r="CR48" i="1" s="1"/>
  <c r="Q48" i="1" s="1"/>
  <c r="CS46" i="1"/>
  <c r="R46" i="1" s="1"/>
  <c r="GK46" i="1" s="1"/>
  <c r="AD46" i="1"/>
  <c r="CR46" i="1" s="1"/>
  <c r="Q46" i="1" s="1"/>
  <c r="CS44" i="1"/>
  <c r="R44" i="1" s="1"/>
  <c r="GK44" i="1" s="1"/>
  <c r="AD44" i="1"/>
  <c r="CR44" i="1" s="1"/>
  <c r="Q44" i="1" s="1"/>
  <c r="CS42" i="1"/>
  <c r="R42" i="1" s="1"/>
  <c r="GK42" i="1" s="1"/>
  <c r="AD42" i="1"/>
  <c r="CR42" i="1" s="1"/>
  <c r="Q42" i="1" s="1"/>
  <c r="CS38" i="1"/>
  <c r="R38" i="1" s="1"/>
  <c r="GK38" i="1" s="1"/>
  <c r="AD38" i="1"/>
  <c r="CR38" i="1" s="1"/>
  <c r="Q38" i="1" s="1"/>
  <c r="AB71" i="1"/>
  <c r="AB67" i="1"/>
  <c r="AB58" i="1"/>
  <c r="CQ58" i="1"/>
  <c r="P58" i="1" s="1"/>
  <c r="CP58" i="1" s="1"/>
  <c r="O58" i="1" s="1"/>
  <c r="AB40" i="1"/>
  <c r="AB56" i="1"/>
  <c r="CQ56" i="1"/>
  <c r="P56" i="1" s="1"/>
  <c r="CQ55" i="1"/>
  <c r="P55" i="1" s="1"/>
  <c r="AB54" i="1"/>
  <c r="CQ54" i="1"/>
  <c r="P54" i="1" s="1"/>
  <c r="CQ53" i="1"/>
  <c r="P53" i="1" s="1"/>
  <c r="AB52" i="1"/>
  <c r="CQ52" i="1"/>
  <c r="P52" i="1" s="1"/>
  <c r="CQ51" i="1"/>
  <c r="P51" i="1" s="1"/>
  <c r="AB50" i="1"/>
  <c r="CQ50" i="1"/>
  <c r="P50" i="1" s="1"/>
  <c r="CQ49" i="1"/>
  <c r="P49" i="1" s="1"/>
  <c r="AB48" i="1"/>
  <c r="CQ48" i="1"/>
  <c r="P48" i="1" s="1"/>
  <c r="CQ47" i="1"/>
  <c r="P47" i="1" s="1"/>
  <c r="AB46" i="1"/>
  <c r="CQ46" i="1"/>
  <c r="P46" i="1" s="1"/>
  <c r="CQ45" i="1"/>
  <c r="P45" i="1" s="1"/>
  <c r="AB45" i="1"/>
  <c r="H117" i="6" s="1"/>
  <c r="AB44" i="1"/>
  <c r="CQ44" i="1"/>
  <c r="P44" i="1" s="1"/>
  <c r="CQ43" i="1"/>
  <c r="P43" i="1" s="1"/>
  <c r="AB43" i="1"/>
  <c r="H111" i="6" s="1"/>
  <c r="AB42" i="1"/>
  <c r="CQ42" i="1"/>
  <c r="P42" i="1" s="1"/>
  <c r="CQ41" i="1"/>
  <c r="P41" i="1" s="1"/>
  <c r="AB38" i="1"/>
  <c r="CQ39" i="1"/>
  <c r="P39" i="1" s="1"/>
  <c r="AB39" i="1"/>
  <c r="H97" i="6" s="1"/>
  <c r="CR36" i="1"/>
  <c r="Q36" i="1" s="1"/>
  <c r="CP36" i="1" s="1"/>
  <c r="O36" i="1" s="1"/>
  <c r="AB36" i="1"/>
  <c r="AB31" i="1"/>
  <c r="H66" i="6" s="1"/>
  <c r="CZ30" i="1"/>
  <c r="Y30" i="1" s="1"/>
  <c r="CY30" i="1"/>
  <c r="X30" i="1" s="1"/>
  <c r="AB30" i="1"/>
  <c r="AD57" i="1"/>
  <c r="CS57" i="1"/>
  <c r="R57" i="1" s="1"/>
  <c r="CS40" i="1"/>
  <c r="R40" i="1" s="1"/>
  <c r="GK40" i="1" s="1"/>
  <c r="AD40" i="1"/>
  <c r="CR40" i="1" s="1"/>
  <c r="Q40" i="1" s="1"/>
  <c r="CQ37" i="1"/>
  <c r="P37" i="1" s="1"/>
  <c r="AB37" i="1"/>
  <c r="H91" i="6" s="1"/>
  <c r="CZ32" i="1"/>
  <c r="Y32" i="1" s="1"/>
  <c r="CY32" i="1"/>
  <c r="X32" i="1" s="1"/>
  <c r="AB32" i="1"/>
  <c r="CQ40" i="1"/>
  <c r="P40" i="1" s="1"/>
  <c r="CS39" i="1"/>
  <c r="R39" i="1" s="1"/>
  <c r="CQ38" i="1"/>
  <c r="P38" i="1" s="1"/>
  <c r="CS37" i="1"/>
  <c r="R37" i="1" s="1"/>
  <c r="K93" i="6" s="1"/>
  <c r="CP34" i="1"/>
  <c r="O34" i="1" s="1"/>
  <c r="CP28" i="1"/>
  <c r="O28" i="1" s="1"/>
  <c r="GK28" i="1"/>
  <c r="CZ28" i="1"/>
  <c r="Y28" i="1" s="1"/>
  <c r="CQ29" i="1"/>
  <c r="P29" i="1" s="1"/>
  <c r="CY28" i="1"/>
  <c r="X28" i="1" s="1"/>
  <c r="CQ27" i="1"/>
  <c r="P27" i="1" s="1"/>
  <c r="CP26" i="1"/>
  <c r="O26" i="1" s="1"/>
  <c r="AB26" i="1"/>
  <c r="CZ27" i="1"/>
  <c r="Y27" i="1" s="1"/>
  <c r="U58" i="6" s="1"/>
  <c r="K58" i="6" s="1"/>
  <c r="CZ26" i="1"/>
  <c r="Y26" i="1" s="1"/>
  <c r="CS24" i="1"/>
  <c r="R24" i="1" s="1"/>
  <c r="CY24" i="1" s="1"/>
  <c r="X24" i="1" s="1"/>
  <c r="CP24" i="1"/>
  <c r="O24" i="1" s="1"/>
  <c r="DS239" i="6" l="1"/>
  <c r="J253" i="6" s="1"/>
  <c r="DI239" i="6"/>
  <c r="R238" i="6"/>
  <c r="HB236" i="6"/>
  <c r="GQ236" i="6"/>
  <c r="I236" i="6"/>
  <c r="GN236" i="6"/>
  <c r="GJ236" i="6"/>
  <c r="GP236" i="6"/>
  <c r="GS236" i="6"/>
  <c r="S238" i="6"/>
  <c r="J238" i="6" s="1"/>
  <c r="K236" i="6"/>
  <c r="R235" i="6"/>
  <c r="HB233" i="6"/>
  <c r="GQ233" i="6"/>
  <c r="I233" i="6"/>
  <c r="GS233" i="6"/>
  <c r="GP233" i="6"/>
  <c r="GN233" i="6"/>
  <c r="GJ233" i="6"/>
  <c r="R232" i="6"/>
  <c r="HB230" i="6"/>
  <c r="GQ230" i="6"/>
  <c r="I230" i="6"/>
  <c r="GP230" i="6"/>
  <c r="GN230" i="6"/>
  <c r="GS230" i="6"/>
  <c r="GJ230" i="6"/>
  <c r="CY68" i="1"/>
  <c r="X68" i="1" s="1"/>
  <c r="GM83" i="1"/>
  <c r="R229" i="6"/>
  <c r="HB227" i="6"/>
  <c r="GQ227" i="6"/>
  <c r="I227" i="6"/>
  <c r="GP227" i="6"/>
  <c r="GN227" i="6"/>
  <c r="GS227" i="6"/>
  <c r="GJ227" i="6"/>
  <c r="CZ68" i="1"/>
  <c r="Y68" i="1" s="1"/>
  <c r="GM77" i="1"/>
  <c r="GM85" i="1"/>
  <c r="CP87" i="1"/>
  <c r="O87" i="1" s="1"/>
  <c r="GM87" i="1" s="1"/>
  <c r="S226" i="6"/>
  <c r="J226" i="6" s="1"/>
  <c r="K224" i="6"/>
  <c r="R226" i="6"/>
  <c r="HB224" i="6"/>
  <c r="GQ224" i="6"/>
  <c r="I224" i="6"/>
  <c r="GP224" i="6"/>
  <c r="GS224" i="6"/>
  <c r="GJ224" i="6"/>
  <c r="GN224" i="6"/>
  <c r="R223" i="6"/>
  <c r="HB221" i="6"/>
  <c r="GQ221" i="6"/>
  <c r="I221" i="6"/>
  <c r="GP221" i="6"/>
  <c r="GN221" i="6"/>
  <c r="GS221" i="6"/>
  <c r="GJ221" i="6"/>
  <c r="GN85" i="1"/>
  <c r="R220" i="6"/>
  <c r="HB218" i="6"/>
  <c r="GQ218" i="6"/>
  <c r="I218" i="6"/>
  <c r="GJ218" i="6"/>
  <c r="GP218" i="6"/>
  <c r="GS218" i="6"/>
  <c r="GN218" i="6"/>
  <c r="GN83" i="1"/>
  <c r="R217" i="6"/>
  <c r="HB215" i="6"/>
  <c r="GQ215" i="6"/>
  <c r="I215" i="6"/>
  <c r="GS215" i="6"/>
  <c r="GP215" i="6"/>
  <c r="GJ215" i="6"/>
  <c r="GN215" i="6"/>
  <c r="GN81" i="1"/>
  <c r="GM81" i="1"/>
  <c r="R214" i="6"/>
  <c r="HB212" i="6"/>
  <c r="GQ212" i="6"/>
  <c r="I212" i="6"/>
  <c r="GS212" i="6"/>
  <c r="GP212" i="6"/>
  <c r="GJ212" i="6"/>
  <c r="GN212" i="6"/>
  <c r="GM79" i="1"/>
  <c r="R211" i="6"/>
  <c r="HB209" i="6"/>
  <c r="GQ209" i="6"/>
  <c r="I209" i="6"/>
  <c r="GS209" i="6"/>
  <c r="GP209" i="6"/>
  <c r="GN209" i="6"/>
  <c r="GJ209" i="6"/>
  <c r="GN77" i="1"/>
  <c r="CP75" i="1"/>
  <c r="O75" i="1" s="1"/>
  <c r="GM75" i="1" s="1"/>
  <c r="S208" i="6"/>
  <c r="J208" i="6" s="1"/>
  <c r="K206" i="6"/>
  <c r="R208" i="6"/>
  <c r="HB206" i="6"/>
  <c r="GQ206" i="6"/>
  <c r="I206" i="6"/>
  <c r="GP206" i="6"/>
  <c r="GS206" i="6"/>
  <c r="GJ206" i="6"/>
  <c r="GN206" i="6"/>
  <c r="AB35" i="1"/>
  <c r="H82" i="6" s="1"/>
  <c r="CP66" i="1"/>
  <c r="O66" i="1" s="1"/>
  <c r="GN73" i="1"/>
  <c r="R205" i="6"/>
  <c r="HB203" i="6"/>
  <c r="GQ203" i="6"/>
  <c r="I203" i="6"/>
  <c r="GJ203" i="6"/>
  <c r="GP203" i="6"/>
  <c r="GS203" i="6"/>
  <c r="GN203" i="6"/>
  <c r="GM73" i="1"/>
  <c r="R202" i="6"/>
  <c r="HB200" i="6"/>
  <c r="GQ200" i="6"/>
  <c r="I200" i="6"/>
  <c r="GS200" i="6"/>
  <c r="GJ200" i="6"/>
  <c r="GP200" i="6"/>
  <c r="GN200" i="6"/>
  <c r="CP70" i="1"/>
  <c r="O70" i="1" s="1"/>
  <c r="S199" i="6"/>
  <c r="J199" i="6" s="1"/>
  <c r="K197" i="6"/>
  <c r="R199" i="6"/>
  <c r="HB197" i="6"/>
  <c r="GQ197" i="6"/>
  <c r="I197" i="6"/>
  <c r="GP197" i="6"/>
  <c r="GS197" i="6"/>
  <c r="GJ197" i="6"/>
  <c r="GN197" i="6"/>
  <c r="CP68" i="1"/>
  <c r="O68" i="1" s="1"/>
  <c r="S196" i="6"/>
  <c r="J196" i="6" s="1"/>
  <c r="K194" i="6"/>
  <c r="R196" i="6"/>
  <c r="HB194" i="6"/>
  <c r="GQ194" i="6"/>
  <c r="I194" i="6"/>
  <c r="GJ194" i="6"/>
  <c r="GP194" i="6"/>
  <c r="GS194" i="6"/>
  <c r="GN194" i="6"/>
  <c r="R193" i="6"/>
  <c r="GJ189" i="6"/>
  <c r="I189" i="6"/>
  <c r="HE189" i="6"/>
  <c r="GK189" i="6"/>
  <c r="I190" i="6"/>
  <c r="GY190" i="6"/>
  <c r="HE190" i="6"/>
  <c r="K189" i="6"/>
  <c r="GZ191" i="6"/>
  <c r="HE191" i="6"/>
  <c r="I191" i="6"/>
  <c r="I184" i="6"/>
  <c r="HE184" i="6"/>
  <c r="GY184" i="6"/>
  <c r="GZ185" i="6"/>
  <c r="I185" i="6"/>
  <c r="HE185" i="6"/>
  <c r="R187" i="6"/>
  <c r="GJ183" i="6"/>
  <c r="HE183" i="6"/>
  <c r="GK183" i="6"/>
  <c r="I183" i="6"/>
  <c r="K183" i="6"/>
  <c r="CP63" i="1"/>
  <c r="O63" i="1" s="1"/>
  <c r="GZ179" i="6"/>
  <c r="I179" i="6"/>
  <c r="HE179" i="6"/>
  <c r="K177" i="6"/>
  <c r="I178" i="6"/>
  <c r="GY178" i="6"/>
  <c r="HE178" i="6"/>
  <c r="R181" i="6"/>
  <c r="GJ177" i="6"/>
  <c r="I177" i="6"/>
  <c r="GK177" i="6"/>
  <c r="HE177" i="6"/>
  <c r="K169" i="6"/>
  <c r="I172" i="6"/>
  <c r="HC172" i="6"/>
  <c r="GY172" i="6"/>
  <c r="CZ59" i="1"/>
  <c r="Y59" i="1" s="1"/>
  <c r="U173" i="6" s="1"/>
  <c r="K173" i="6" s="1"/>
  <c r="K171" i="6"/>
  <c r="GZ173" i="6"/>
  <c r="I173" i="6"/>
  <c r="HC173" i="6"/>
  <c r="HC169" i="6"/>
  <c r="GK169" i="6"/>
  <c r="GJ169" i="6"/>
  <c r="I169" i="6"/>
  <c r="CR59" i="1"/>
  <c r="Q59" i="1" s="1"/>
  <c r="T170" i="6"/>
  <c r="R175" i="6" s="1"/>
  <c r="H170" i="6"/>
  <c r="I164" i="6"/>
  <c r="HC164" i="6"/>
  <c r="GY164" i="6"/>
  <c r="CY57" i="1"/>
  <c r="X57" i="1" s="1"/>
  <c r="U164" i="6" s="1"/>
  <c r="K164" i="6" s="1"/>
  <c r="K163" i="6"/>
  <c r="GZ165" i="6"/>
  <c r="I165" i="6"/>
  <c r="HC165" i="6"/>
  <c r="HC161" i="6"/>
  <c r="GK161" i="6"/>
  <c r="GJ161" i="6"/>
  <c r="I161" i="6"/>
  <c r="K161" i="6"/>
  <c r="CR57" i="1"/>
  <c r="Q57" i="1" s="1"/>
  <c r="U162" i="6" s="1"/>
  <c r="K162" i="6" s="1"/>
  <c r="T162" i="6"/>
  <c r="R167" i="6" s="1"/>
  <c r="H162" i="6"/>
  <c r="CP56" i="1"/>
  <c r="O56" i="1" s="1"/>
  <c r="I154" i="6"/>
  <c r="GJ154" i="6"/>
  <c r="HB154" i="6"/>
  <c r="GK154" i="6"/>
  <c r="CR55" i="1"/>
  <c r="Q55" i="1" s="1"/>
  <c r="U155" i="6" s="1"/>
  <c r="H155" i="6"/>
  <c r="T155" i="6"/>
  <c r="I156" i="6"/>
  <c r="HB156" i="6"/>
  <c r="GY156" i="6"/>
  <c r="CZ35" i="1"/>
  <c r="Y35" i="1" s="1"/>
  <c r="U88" i="6" s="1"/>
  <c r="K88" i="6" s="1"/>
  <c r="CY55" i="1"/>
  <c r="X55" i="1" s="1"/>
  <c r="U156" i="6" s="1"/>
  <c r="K156" i="6" s="1"/>
  <c r="GZ157" i="6"/>
  <c r="I157" i="6"/>
  <c r="HB157" i="6"/>
  <c r="AB55" i="1"/>
  <c r="H153" i="6" s="1"/>
  <c r="CP55" i="1"/>
  <c r="O55" i="1" s="1"/>
  <c r="CZ55" i="1"/>
  <c r="Y55" i="1" s="1"/>
  <c r="U157" i="6" s="1"/>
  <c r="K157" i="6" s="1"/>
  <c r="CP54" i="1"/>
  <c r="O54" i="1" s="1"/>
  <c r="I149" i="6"/>
  <c r="HB149" i="6"/>
  <c r="GY149" i="6"/>
  <c r="CY35" i="1"/>
  <c r="X35" i="1" s="1"/>
  <c r="U87" i="6" s="1"/>
  <c r="K87" i="6" s="1"/>
  <c r="GK53" i="1"/>
  <c r="K148" i="6"/>
  <c r="GZ150" i="6"/>
  <c r="I150" i="6"/>
  <c r="HB150" i="6"/>
  <c r="HB146" i="6"/>
  <c r="I146" i="6"/>
  <c r="GK146" i="6"/>
  <c r="GJ146" i="6"/>
  <c r="K146" i="6"/>
  <c r="CZ53" i="1"/>
  <c r="Y53" i="1" s="1"/>
  <c r="U150" i="6" s="1"/>
  <c r="K150" i="6" s="1"/>
  <c r="CR53" i="1"/>
  <c r="Q53" i="1" s="1"/>
  <c r="U147" i="6" s="1"/>
  <c r="K147" i="6" s="1"/>
  <c r="T147" i="6"/>
  <c r="R152" i="6" s="1"/>
  <c r="H147" i="6"/>
  <c r="CP52" i="1"/>
  <c r="O52" i="1" s="1"/>
  <c r="CY25" i="1"/>
  <c r="X25" i="1" s="1"/>
  <c r="U50" i="6" s="1"/>
  <c r="K50" i="6" s="1"/>
  <c r="I141" i="6"/>
  <c r="HB141" i="6"/>
  <c r="GY141" i="6"/>
  <c r="GK51" i="1"/>
  <c r="K140" i="6"/>
  <c r="HB138" i="6"/>
  <c r="GK138" i="6"/>
  <c r="GJ138" i="6"/>
  <c r="I138" i="6"/>
  <c r="CY31" i="1"/>
  <c r="X31" i="1" s="1"/>
  <c r="U70" i="6" s="1"/>
  <c r="K70" i="6" s="1"/>
  <c r="GZ142" i="6"/>
  <c r="I142" i="6"/>
  <c r="HB142" i="6"/>
  <c r="K138" i="6"/>
  <c r="CR51" i="1"/>
  <c r="Q51" i="1" s="1"/>
  <c r="U139" i="6" s="1"/>
  <c r="K139" i="6" s="1"/>
  <c r="T139" i="6"/>
  <c r="R144" i="6" s="1"/>
  <c r="H139" i="6"/>
  <c r="CY51" i="1"/>
  <c r="X51" i="1" s="1"/>
  <c r="U141" i="6" s="1"/>
  <c r="K141" i="6" s="1"/>
  <c r="AB51" i="1"/>
  <c r="H137" i="6" s="1"/>
  <c r="CZ51" i="1"/>
  <c r="Y51" i="1" s="1"/>
  <c r="U142" i="6" s="1"/>
  <c r="K142" i="6" s="1"/>
  <c r="CP50" i="1"/>
  <c r="O50" i="1" s="1"/>
  <c r="CP35" i="1"/>
  <c r="O35" i="1" s="1"/>
  <c r="AB33" i="1"/>
  <c r="H74" i="6" s="1"/>
  <c r="GK49" i="1"/>
  <c r="K132" i="6"/>
  <c r="I133" i="6"/>
  <c r="HB133" i="6"/>
  <c r="GY133" i="6"/>
  <c r="CP33" i="1"/>
  <c r="O33" i="1" s="1"/>
  <c r="H98" i="6"/>
  <c r="HB130" i="6"/>
  <c r="GK130" i="6"/>
  <c r="GJ130" i="6"/>
  <c r="I130" i="6"/>
  <c r="GZ134" i="6"/>
  <c r="I134" i="6"/>
  <c r="HB134" i="6"/>
  <c r="K130" i="6"/>
  <c r="CZ49" i="1"/>
  <c r="Y49" i="1" s="1"/>
  <c r="U134" i="6" s="1"/>
  <c r="K134" i="6" s="1"/>
  <c r="CY49" i="1"/>
  <c r="X49" i="1" s="1"/>
  <c r="U133" i="6" s="1"/>
  <c r="K133" i="6" s="1"/>
  <c r="CR49" i="1"/>
  <c r="Q49" i="1" s="1"/>
  <c r="U131" i="6" s="1"/>
  <c r="K131" i="6" s="1"/>
  <c r="T131" i="6"/>
  <c r="R136" i="6" s="1"/>
  <c r="H131" i="6"/>
  <c r="CP48" i="1"/>
  <c r="O48" i="1" s="1"/>
  <c r="CP29" i="1"/>
  <c r="O29" i="1" s="1"/>
  <c r="CZ45" i="1"/>
  <c r="Y45" i="1" s="1"/>
  <c r="U120" i="6" s="1"/>
  <c r="K120" i="6" s="1"/>
  <c r="T98" i="6"/>
  <c r="GL98" i="6" s="1"/>
  <c r="I126" i="6"/>
  <c r="HB126" i="6"/>
  <c r="GY126" i="6"/>
  <c r="CY29" i="1"/>
  <c r="X29" i="1" s="1"/>
  <c r="U62" i="6" s="1"/>
  <c r="K62" i="6" s="1"/>
  <c r="CY45" i="1"/>
  <c r="X45" i="1" s="1"/>
  <c r="U119" i="6" s="1"/>
  <c r="K119" i="6" s="1"/>
  <c r="GK47" i="1"/>
  <c r="K125" i="6"/>
  <c r="CR47" i="1"/>
  <c r="Q47" i="1" s="1"/>
  <c r="U124" i="6" s="1"/>
  <c r="T124" i="6"/>
  <c r="R128" i="6" s="1"/>
  <c r="H124" i="6"/>
  <c r="AB47" i="1"/>
  <c r="H123" i="6" s="1"/>
  <c r="CZ47" i="1"/>
  <c r="Y47" i="1" s="1"/>
  <c r="U127" i="6" s="1"/>
  <c r="K127" i="6" s="1"/>
  <c r="CY47" i="1"/>
  <c r="X47" i="1" s="1"/>
  <c r="U126" i="6" s="1"/>
  <c r="K126" i="6" s="1"/>
  <c r="CP46" i="1"/>
  <c r="O46" i="1" s="1"/>
  <c r="CP45" i="1"/>
  <c r="O45" i="1" s="1"/>
  <c r="GZ120" i="6"/>
  <c r="HB120" i="6"/>
  <c r="I120" i="6"/>
  <c r="AP97" i="1"/>
  <c r="AP22" i="1" s="1"/>
  <c r="H76" i="6"/>
  <c r="T84" i="6"/>
  <c r="HC84" i="6" s="1"/>
  <c r="R122" i="6"/>
  <c r="GJ118" i="6"/>
  <c r="I118" i="6"/>
  <c r="HB118" i="6"/>
  <c r="GK118" i="6"/>
  <c r="I119" i="6"/>
  <c r="HB119" i="6"/>
  <c r="GY119" i="6"/>
  <c r="CP44" i="1"/>
  <c r="O44" i="1" s="1"/>
  <c r="GZ114" i="6"/>
  <c r="I114" i="6"/>
  <c r="HB114" i="6"/>
  <c r="CP39" i="1"/>
  <c r="O39" i="1" s="1"/>
  <c r="I113" i="6"/>
  <c r="HB113" i="6"/>
  <c r="GY113" i="6"/>
  <c r="R116" i="6"/>
  <c r="GJ112" i="6"/>
  <c r="I112" i="6"/>
  <c r="HB112" i="6"/>
  <c r="GK112" i="6"/>
  <c r="CP42" i="1"/>
  <c r="O42" i="1" s="1"/>
  <c r="CY43" i="1"/>
  <c r="X43" i="1" s="1"/>
  <c r="U113" i="6" s="1"/>
  <c r="CI97" i="1"/>
  <c r="CI22" i="1" s="1"/>
  <c r="CP43" i="1"/>
  <c r="O43" i="1" s="1"/>
  <c r="CZ43" i="1"/>
  <c r="Y43" i="1" s="1"/>
  <c r="U114" i="6" s="1"/>
  <c r="K114" i="6" s="1"/>
  <c r="GK41" i="1"/>
  <c r="K106" i="6"/>
  <c r="I107" i="6"/>
  <c r="HB107" i="6"/>
  <c r="GY107" i="6"/>
  <c r="HB104" i="6"/>
  <c r="GK104" i="6"/>
  <c r="GJ104" i="6"/>
  <c r="I104" i="6"/>
  <c r="H92" i="6"/>
  <c r="GZ108" i="6"/>
  <c r="I108" i="6"/>
  <c r="HB108" i="6"/>
  <c r="K104" i="6"/>
  <c r="CZ41" i="1"/>
  <c r="Y41" i="1" s="1"/>
  <c r="U108" i="6" s="1"/>
  <c r="K108" i="6" s="1"/>
  <c r="CR41" i="1"/>
  <c r="Q41" i="1" s="1"/>
  <c r="U105" i="6" s="1"/>
  <c r="K105" i="6" s="1"/>
  <c r="T105" i="6"/>
  <c r="R110" i="6" s="1"/>
  <c r="H105" i="6"/>
  <c r="AB41" i="1"/>
  <c r="H103" i="6" s="1"/>
  <c r="CP40" i="1"/>
  <c r="O40" i="1" s="1"/>
  <c r="R96" i="6"/>
  <c r="H96" i="6" s="1"/>
  <c r="GK39" i="1"/>
  <c r="K99" i="6"/>
  <c r="CR37" i="1"/>
  <c r="Q37" i="1" s="1"/>
  <c r="U92" i="6" s="1"/>
  <c r="K92" i="6" s="1"/>
  <c r="K98" i="6"/>
  <c r="I100" i="6"/>
  <c r="HB100" i="6"/>
  <c r="GY100" i="6"/>
  <c r="GZ101" i="6"/>
  <c r="I101" i="6"/>
  <c r="HB101" i="6"/>
  <c r="R102" i="6"/>
  <c r="CZ38" i="1"/>
  <c r="Y38" i="1" s="1"/>
  <c r="CY38" i="1"/>
  <c r="X38" i="1" s="1"/>
  <c r="CY33" i="1"/>
  <c r="X33" i="1" s="1"/>
  <c r="U78" i="6" s="1"/>
  <c r="K78" i="6" s="1"/>
  <c r="H68" i="6"/>
  <c r="I94" i="6"/>
  <c r="HB94" i="6"/>
  <c r="GY94" i="6"/>
  <c r="HB92" i="6"/>
  <c r="GL92" i="6"/>
  <c r="GJ92" i="6"/>
  <c r="I92" i="6"/>
  <c r="T68" i="6"/>
  <c r="R73" i="6" s="1"/>
  <c r="DZ97" i="1"/>
  <c r="DZ22" i="1" s="1"/>
  <c r="GK35" i="1"/>
  <c r="K85" i="6"/>
  <c r="I87" i="6"/>
  <c r="HC87" i="6"/>
  <c r="GY87" i="6"/>
  <c r="GN86" i="6"/>
  <c r="EZ239" i="6" s="1"/>
  <c r="H245" i="6" s="1"/>
  <c r="GS86" i="6"/>
  <c r="FE239" i="6" s="1"/>
  <c r="GJ86" i="6"/>
  <c r="EV239" i="6" s="1"/>
  <c r="H241" i="6" s="1"/>
  <c r="HC86" i="6"/>
  <c r="FO239" i="6" s="1"/>
  <c r="GQ86" i="6"/>
  <c r="FC239" i="6" s="1"/>
  <c r="I86" i="6"/>
  <c r="GP86" i="6"/>
  <c r="FB239" i="6" s="1"/>
  <c r="HC83" i="6"/>
  <c r="GK83" i="6"/>
  <c r="GJ83" i="6"/>
  <c r="I83" i="6"/>
  <c r="GZ88" i="6"/>
  <c r="I88" i="6"/>
  <c r="HC88" i="6"/>
  <c r="S90" i="6"/>
  <c r="K83" i="6"/>
  <c r="FQ22" i="1"/>
  <c r="GA97" i="1"/>
  <c r="GA22" i="1" s="1"/>
  <c r="CZ29" i="1"/>
  <c r="Y29" i="1" s="1"/>
  <c r="U63" i="6" s="1"/>
  <c r="K63" i="6" s="1"/>
  <c r="CZ31" i="1"/>
  <c r="Y31" i="1" s="1"/>
  <c r="U71" i="6" s="1"/>
  <c r="K71" i="6" s="1"/>
  <c r="GK33" i="1"/>
  <c r="K77" i="6"/>
  <c r="I78" i="6"/>
  <c r="HB78" i="6"/>
  <c r="GY78" i="6"/>
  <c r="R81" i="6"/>
  <c r="HB75" i="6"/>
  <c r="GK75" i="6"/>
  <c r="GJ75" i="6"/>
  <c r="I75" i="6"/>
  <c r="GZ79" i="6"/>
  <c r="I79" i="6"/>
  <c r="HB79" i="6"/>
  <c r="K75" i="6"/>
  <c r="CZ33" i="1"/>
  <c r="Y33" i="1" s="1"/>
  <c r="U79" i="6" s="1"/>
  <c r="K79" i="6" s="1"/>
  <c r="HB76" i="6"/>
  <c r="GL76" i="6"/>
  <c r="GJ76" i="6"/>
  <c r="I76" i="6"/>
  <c r="FY97" i="1"/>
  <c r="FY22" i="1" s="1"/>
  <c r="FR22" i="1"/>
  <c r="GN32" i="1"/>
  <c r="T55" i="6"/>
  <c r="HB55" i="6" s="1"/>
  <c r="GM30" i="1"/>
  <c r="AQ97" i="1"/>
  <c r="F107" i="1" s="1"/>
  <c r="U68" i="6"/>
  <c r="K68" i="6" s="1"/>
  <c r="CP31" i="1"/>
  <c r="O31" i="1" s="1"/>
  <c r="GK31" i="1"/>
  <c r="K69" i="6"/>
  <c r="HB67" i="6"/>
  <c r="GK67" i="6"/>
  <c r="GJ67" i="6"/>
  <c r="I67" i="6"/>
  <c r="GZ71" i="6"/>
  <c r="I71" i="6"/>
  <c r="HB71" i="6"/>
  <c r="K67" i="6"/>
  <c r="CR27" i="1"/>
  <c r="Q27" i="1" s="1"/>
  <c r="U55" i="6" s="1"/>
  <c r="S59" i="6" s="1"/>
  <c r="J59" i="6" s="1"/>
  <c r="I70" i="6"/>
  <c r="HB70" i="6"/>
  <c r="GY70" i="6"/>
  <c r="AB27" i="1"/>
  <c r="H54" i="6" s="1"/>
  <c r="CJ22" i="1"/>
  <c r="DX97" i="1"/>
  <c r="DK97" i="1" s="1"/>
  <c r="GZ63" i="6"/>
  <c r="I63" i="6"/>
  <c r="HB63" i="6"/>
  <c r="I62" i="6"/>
  <c r="HB62" i="6"/>
  <c r="GY62" i="6"/>
  <c r="R65" i="6"/>
  <c r="GJ61" i="6"/>
  <c r="I61" i="6"/>
  <c r="HB61" i="6"/>
  <c r="GK61" i="6"/>
  <c r="K61" i="6"/>
  <c r="AB25" i="1"/>
  <c r="H46" i="6" s="1"/>
  <c r="GK25" i="1"/>
  <c r="GK27" i="1"/>
  <c r="K56" i="6"/>
  <c r="I57" i="6"/>
  <c r="HB57" i="6"/>
  <c r="GY57" i="6"/>
  <c r="GZ58" i="6"/>
  <c r="HB58" i="6"/>
  <c r="I58" i="6"/>
  <c r="CG97" i="1"/>
  <c r="CG22" i="1" s="1"/>
  <c r="BZ22" i="1"/>
  <c r="CZ25" i="1"/>
  <c r="Y25" i="1" s="1"/>
  <c r="U51" i="6" s="1"/>
  <c r="K51" i="6" s="1"/>
  <c r="T48" i="6"/>
  <c r="GJ48" i="6" s="1"/>
  <c r="GZ51" i="6"/>
  <c r="HB51" i="6"/>
  <c r="I51" i="6"/>
  <c r="R53" i="6"/>
  <c r="HB47" i="6"/>
  <c r="I47" i="6"/>
  <c r="GK47" i="6"/>
  <c r="GJ47" i="6"/>
  <c r="CR25" i="1"/>
  <c r="Q25" i="1" s="1"/>
  <c r="U48" i="6" s="1"/>
  <c r="K48" i="6" s="1"/>
  <c r="K47" i="6"/>
  <c r="I50" i="6"/>
  <c r="GY50" i="6"/>
  <c r="HB50" i="6"/>
  <c r="GM28" i="1"/>
  <c r="GN28" i="1"/>
  <c r="GN36" i="1"/>
  <c r="GM36" i="1"/>
  <c r="GM32" i="1"/>
  <c r="GN26" i="1"/>
  <c r="GM26" i="1"/>
  <c r="GK37" i="1"/>
  <c r="DW97" i="1"/>
  <c r="GN30" i="1"/>
  <c r="AD97" i="1"/>
  <c r="CZ37" i="1"/>
  <c r="Y37" i="1" s="1"/>
  <c r="U95" i="6" s="1"/>
  <c r="K95" i="6" s="1"/>
  <c r="GM58" i="1"/>
  <c r="GO58" i="1"/>
  <c r="AB57" i="1"/>
  <c r="H160" i="6" s="1"/>
  <c r="AB66" i="1"/>
  <c r="CZ66" i="1"/>
  <c r="Y66" i="1" s="1"/>
  <c r="GK66" i="1"/>
  <c r="CY40" i="1"/>
  <c r="X40" i="1" s="1"/>
  <c r="CY42" i="1"/>
  <c r="X42" i="1" s="1"/>
  <c r="CY44" i="1"/>
  <c r="X44" i="1" s="1"/>
  <c r="CY46" i="1"/>
  <c r="X46" i="1" s="1"/>
  <c r="CY48" i="1"/>
  <c r="X48" i="1" s="1"/>
  <c r="CY50" i="1"/>
  <c r="X50" i="1" s="1"/>
  <c r="CY52" i="1"/>
  <c r="X52" i="1" s="1"/>
  <c r="CY54" i="1"/>
  <c r="X54" i="1" s="1"/>
  <c r="CY56" i="1"/>
  <c r="X56" i="1" s="1"/>
  <c r="AB68" i="1"/>
  <c r="GM76" i="1"/>
  <c r="GN76" i="1"/>
  <c r="GM84" i="1"/>
  <c r="GN84" i="1"/>
  <c r="CP61" i="1"/>
  <c r="O61" i="1" s="1"/>
  <c r="GN79" i="1"/>
  <c r="GM91" i="1"/>
  <c r="GN91" i="1"/>
  <c r="AG22" i="1"/>
  <c r="T97" i="1"/>
  <c r="AI22" i="1"/>
  <c r="V97" i="1"/>
  <c r="GM94" i="1"/>
  <c r="GN94" i="1"/>
  <c r="GK57" i="1"/>
  <c r="CZ57" i="1"/>
  <c r="Y57" i="1" s="1"/>
  <c r="U165" i="6" s="1"/>
  <c r="K165" i="6" s="1"/>
  <c r="GK24" i="1"/>
  <c r="CZ24" i="1"/>
  <c r="Y24" i="1" s="1"/>
  <c r="AE97" i="1"/>
  <c r="DU97" i="1"/>
  <c r="GM34" i="1"/>
  <c r="GO34" i="1"/>
  <c r="CP38" i="1"/>
  <c r="O38" i="1" s="1"/>
  <c r="AC97" i="1"/>
  <c r="CY37" i="1"/>
  <c r="X37" i="1" s="1"/>
  <c r="U94" i="6" s="1"/>
  <c r="K94" i="6" s="1"/>
  <c r="GN45" i="1"/>
  <c r="CZ61" i="1"/>
  <c r="Y61" i="1" s="1"/>
  <c r="U179" i="6" s="1"/>
  <c r="K179" i="6" s="1"/>
  <c r="GK61" i="1"/>
  <c r="GN69" i="1"/>
  <c r="GM69" i="1"/>
  <c r="GK63" i="1"/>
  <c r="CZ63" i="1"/>
  <c r="Y63" i="1" s="1"/>
  <c r="U185" i="6" s="1"/>
  <c r="K185" i="6" s="1"/>
  <c r="GM71" i="1"/>
  <c r="GN71" i="1"/>
  <c r="GM78" i="1"/>
  <c r="GN78" i="1"/>
  <c r="GM86" i="1"/>
  <c r="GN86" i="1"/>
  <c r="ET22" i="1"/>
  <c r="P110" i="1"/>
  <c r="ET126" i="1"/>
  <c r="AB61" i="1"/>
  <c r="H176" i="6" s="1"/>
  <c r="ES22" i="1"/>
  <c r="P117" i="1"/>
  <c r="ES126" i="1"/>
  <c r="BA22" i="1"/>
  <c r="BA126" i="1"/>
  <c r="F117" i="1"/>
  <c r="GM88" i="1"/>
  <c r="GN88" i="1"/>
  <c r="GN87" i="1"/>
  <c r="CZ39" i="1"/>
  <c r="Y39" i="1" s="1"/>
  <c r="CZ65" i="1"/>
  <c r="Y65" i="1" s="1"/>
  <c r="U191" i="6" s="1"/>
  <c r="K191" i="6" s="1"/>
  <c r="GK65" i="1"/>
  <c r="BC18" i="1"/>
  <c r="F142" i="1"/>
  <c r="GP62" i="1"/>
  <c r="GM62" i="1"/>
  <c r="GN67" i="1"/>
  <c r="GM67" i="1"/>
  <c r="GM72" i="1"/>
  <c r="GN72" i="1"/>
  <c r="GM80" i="1"/>
  <c r="GN80" i="1"/>
  <c r="AP126" i="1"/>
  <c r="CP65" i="1"/>
  <c r="O65" i="1" s="1"/>
  <c r="AJ22" i="1"/>
  <c r="W97" i="1"/>
  <c r="GM95" i="1"/>
  <c r="GN95" i="1"/>
  <c r="EI22" i="1"/>
  <c r="P107" i="1"/>
  <c r="EI126" i="1"/>
  <c r="GM90" i="1"/>
  <c r="GN90" i="1"/>
  <c r="CY39" i="1"/>
  <c r="X39" i="1" s="1"/>
  <c r="GP64" i="1"/>
  <c r="GM64" i="1"/>
  <c r="GK59" i="1"/>
  <c r="CY59" i="1"/>
  <c r="X59" i="1" s="1"/>
  <c r="U172" i="6" s="1"/>
  <c r="K172" i="6" s="1"/>
  <c r="CZ70" i="1"/>
  <c r="Y70" i="1" s="1"/>
  <c r="GK70" i="1"/>
  <c r="CZ40" i="1"/>
  <c r="Y40" i="1" s="1"/>
  <c r="CZ42" i="1"/>
  <c r="Y42" i="1" s="1"/>
  <c r="CZ44" i="1"/>
  <c r="Y44" i="1" s="1"/>
  <c r="CZ46" i="1"/>
  <c r="Y46" i="1" s="1"/>
  <c r="CZ48" i="1"/>
  <c r="Y48" i="1" s="1"/>
  <c r="CZ50" i="1"/>
  <c r="Y50" i="1" s="1"/>
  <c r="CZ52" i="1"/>
  <c r="Y52" i="1" s="1"/>
  <c r="CZ54" i="1"/>
  <c r="Y54" i="1" s="1"/>
  <c r="CZ56" i="1"/>
  <c r="Y56" i="1" s="1"/>
  <c r="GM74" i="1"/>
  <c r="GN74" i="1"/>
  <c r="GM82" i="1"/>
  <c r="GN82" i="1"/>
  <c r="BB22" i="1"/>
  <c r="BB126" i="1"/>
  <c r="F110" i="1"/>
  <c r="GP60" i="1"/>
  <c r="GM60" i="1"/>
  <c r="EA22" i="1"/>
  <c r="DN97" i="1"/>
  <c r="DY22" i="1"/>
  <c r="DL97" i="1"/>
  <c r="EH22" i="1"/>
  <c r="P106" i="1"/>
  <c r="V16" i="2" s="1"/>
  <c r="V18" i="2" s="1"/>
  <c r="EH126" i="1"/>
  <c r="AF22" i="1"/>
  <c r="S97" i="1"/>
  <c r="AH22" i="1"/>
  <c r="U97" i="1"/>
  <c r="EB22" i="1"/>
  <c r="DO97" i="1"/>
  <c r="GM92" i="1"/>
  <c r="GN92" i="1"/>
  <c r="GM93" i="1"/>
  <c r="GN93" i="1"/>
  <c r="H252" i="6" l="1"/>
  <c r="FR239" i="6"/>
  <c r="J90" i="6"/>
  <c r="Q239" i="6"/>
  <c r="GN48" i="1"/>
  <c r="HA238" i="6"/>
  <c r="H238" i="6"/>
  <c r="HA235" i="6"/>
  <c r="H235" i="6"/>
  <c r="H232" i="6"/>
  <c r="HA232" i="6"/>
  <c r="GN68" i="1"/>
  <c r="HA229" i="6"/>
  <c r="H229" i="6"/>
  <c r="HA226" i="6"/>
  <c r="H226" i="6"/>
  <c r="HA223" i="6"/>
  <c r="H223" i="6"/>
  <c r="GO56" i="1"/>
  <c r="HA220" i="6"/>
  <c r="H220" i="6"/>
  <c r="CP41" i="1"/>
  <c r="O41" i="1" s="1"/>
  <c r="GN41" i="1" s="1"/>
  <c r="GN66" i="1"/>
  <c r="CP57" i="1"/>
  <c r="O57" i="1" s="1"/>
  <c r="GO57" i="1" s="1"/>
  <c r="HA217" i="6"/>
  <c r="H217" i="6"/>
  <c r="HA214" i="6"/>
  <c r="H214" i="6"/>
  <c r="GM68" i="1"/>
  <c r="H211" i="6"/>
  <c r="HA211" i="6"/>
  <c r="AZ97" i="1"/>
  <c r="AZ126" i="1" s="1"/>
  <c r="GM45" i="1"/>
  <c r="GO35" i="1"/>
  <c r="GN75" i="1"/>
  <c r="HA208" i="6"/>
  <c r="H208" i="6"/>
  <c r="HA205" i="6"/>
  <c r="H205" i="6"/>
  <c r="GN70" i="1"/>
  <c r="HA202" i="6"/>
  <c r="H202" i="6"/>
  <c r="HA199" i="6"/>
  <c r="H199" i="6"/>
  <c r="GN44" i="1"/>
  <c r="HA196" i="6"/>
  <c r="H196" i="6"/>
  <c r="GM66" i="1"/>
  <c r="S193" i="6"/>
  <c r="J193" i="6" s="1"/>
  <c r="H193" i="6"/>
  <c r="HA193" i="6"/>
  <c r="CD97" i="1"/>
  <c r="CD22" i="1" s="1"/>
  <c r="GN55" i="1"/>
  <c r="EP97" i="1"/>
  <c r="GM35" i="1"/>
  <c r="GJ98" i="6"/>
  <c r="GN52" i="1"/>
  <c r="AB97" i="1"/>
  <c r="AB22" i="1" s="1"/>
  <c r="HB98" i="6"/>
  <c r="S187" i="6"/>
  <c r="J187" i="6" s="1"/>
  <c r="HA187" i="6"/>
  <c r="H187" i="6"/>
  <c r="GM63" i="1"/>
  <c r="S181" i="6"/>
  <c r="J181" i="6" s="1"/>
  <c r="H181" i="6"/>
  <c r="HA181" i="6"/>
  <c r="HA175" i="6"/>
  <c r="H175" i="6"/>
  <c r="I170" i="6"/>
  <c r="HC170" i="6"/>
  <c r="GL170" i="6"/>
  <c r="GJ170" i="6"/>
  <c r="CP59" i="1"/>
  <c r="O59" i="1" s="1"/>
  <c r="GO59" i="1" s="1"/>
  <c r="U170" i="6"/>
  <c r="HA96" i="6"/>
  <c r="I84" i="6"/>
  <c r="HA167" i="6"/>
  <c r="H167" i="6"/>
  <c r="GM29" i="1"/>
  <c r="S167" i="6"/>
  <c r="J167" i="6" s="1"/>
  <c r="HC162" i="6"/>
  <c r="GL162" i="6"/>
  <c r="GJ162" i="6"/>
  <c r="I162" i="6"/>
  <c r="GN54" i="1"/>
  <c r="DV97" i="1"/>
  <c r="DI97" i="1" s="1"/>
  <c r="I98" i="6"/>
  <c r="CP27" i="1"/>
  <c r="O27" i="1" s="1"/>
  <c r="GJ155" i="6"/>
  <c r="I155" i="6"/>
  <c r="HB155" i="6"/>
  <c r="GL155" i="6"/>
  <c r="GL84" i="6"/>
  <c r="K155" i="6"/>
  <c r="S159" i="6"/>
  <c r="J159" i="6" s="1"/>
  <c r="R159" i="6"/>
  <c r="GM55" i="1"/>
  <c r="F106" i="1"/>
  <c r="G16" i="2" s="1"/>
  <c r="G18" i="2" s="1"/>
  <c r="AX97" i="1"/>
  <c r="F104" i="1" s="1"/>
  <c r="HA152" i="6"/>
  <c r="H152" i="6"/>
  <c r="S152" i="6"/>
  <c r="J152" i="6" s="1"/>
  <c r="HB147" i="6"/>
  <c r="GL147" i="6"/>
  <c r="GJ147" i="6"/>
  <c r="I147" i="6"/>
  <c r="CP53" i="1"/>
  <c r="O53" i="1" s="1"/>
  <c r="HA144" i="6"/>
  <c r="H144" i="6"/>
  <c r="S144" i="6"/>
  <c r="J144" i="6" s="1"/>
  <c r="CP51" i="1"/>
  <c r="O51" i="1" s="1"/>
  <c r="GN51" i="1" s="1"/>
  <c r="HB139" i="6"/>
  <c r="GL139" i="6"/>
  <c r="GJ139" i="6"/>
  <c r="I139" i="6"/>
  <c r="GN50" i="1"/>
  <c r="HA136" i="6"/>
  <c r="H136" i="6"/>
  <c r="GJ84" i="6"/>
  <c r="R90" i="6"/>
  <c r="S136" i="6"/>
  <c r="J136" i="6" s="1"/>
  <c r="HB131" i="6"/>
  <c r="GL131" i="6"/>
  <c r="GJ131" i="6"/>
  <c r="I131" i="6"/>
  <c r="CP49" i="1"/>
  <c r="O49" i="1" s="1"/>
  <c r="S122" i="6"/>
  <c r="J122" i="6" s="1"/>
  <c r="R59" i="6"/>
  <c r="HA59" i="6" s="1"/>
  <c r="S65" i="6"/>
  <c r="J65" i="6" s="1"/>
  <c r="HA128" i="6"/>
  <c r="H128" i="6"/>
  <c r="K124" i="6"/>
  <c r="S128" i="6"/>
  <c r="J128" i="6" s="1"/>
  <c r="CP47" i="1"/>
  <c r="O47" i="1" s="1"/>
  <c r="GN47" i="1" s="1"/>
  <c r="HB124" i="6"/>
  <c r="GL124" i="6"/>
  <c r="GJ124" i="6"/>
  <c r="I124" i="6"/>
  <c r="GN46" i="1"/>
  <c r="GM33" i="1"/>
  <c r="HA122" i="6"/>
  <c r="H122" i="6"/>
  <c r="AK97" i="1"/>
  <c r="AK22" i="1" s="1"/>
  <c r="GN42" i="1"/>
  <c r="AQ22" i="1"/>
  <c r="HA116" i="6"/>
  <c r="H116" i="6"/>
  <c r="K113" i="6"/>
  <c r="S116" i="6"/>
  <c r="J116" i="6" s="1"/>
  <c r="AQ126" i="1"/>
  <c r="AQ18" i="1" s="1"/>
  <c r="GJ68" i="6"/>
  <c r="GN43" i="1"/>
  <c r="GM43" i="1"/>
  <c r="GM40" i="1"/>
  <c r="HA110" i="6"/>
  <c r="H110" i="6"/>
  <c r="S110" i="6"/>
  <c r="J110" i="6" s="1"/>
  <c r="K55" i="6"/>
  <c r="GN33" i="1"/>
  <c r="DM97" i="1"/>
  <c r="P119" i="1" s="1"/>
  <c r="I105" i="6"/>
  <c r="HB105" i="6"/>
  <c r="GL105" i="6"/>
  <c r="GJ105" i="6"/>
  <c r="GL68" i="6"/>
  <c r="CP37" i="1"/>
  <c r="O37" i="1" s="1"/>
  <c r="GN37" i="1" s="1"/>
  <c r="HB68" i="6"/>
  <c r="GN31" i="1"/>
  <c r="I68" i="6"/>
  <c r="GN39" i="1"/>
  <c r="U100" i="6"/>
  <c r="HA102" i="6"/>
  <c r="H102" i="6"/>
  <c r="ED97" i="1"/>
  <c r="ED22" i="1" s="1"/>
  <c r="U101" i="6"/>
  <c r="K101" i="6" s="1"/>
  <c r="GM39" i="1"/>
  <c r="S73" i="6"/>
  <c r="J73" i="6" s="1"/>
  <c r="GN29" i="1"/>
  <c r="I55" i="6"/>
  <c r="GJ55" i="6"/>
  <c r="S96" i="6"/>
  <c r="J96" i="6" s="1"/>
  <c r="GM37" i="1"/>
  <c r="GL55" i="6"/>
  <c r="ER97" i="1"/>
  <c r="GM31" i="1"/>
  <c r="S81" i="6"/>
  <c r="J81" i="6" s="1"/>
  <c r="HA81" i="6"/>
  <c r="H81" i="6"/>
  <c r="HA73" i="6"/>
  <c r="H73" i="6"/>
  <c r="DX22" i="1"/>
  <c r="HA65" i="6"/>
  <c r="H65" i="6"/>
  <c r="HB48" i="6"/>
  <c r="S53" i="6"/>
  <c r="J53" i="6" s="1"/>
  <c r="GL48" i="6"/>
  <c r="H53" i="6"/>
  <c r="HA53" i="6"/>
  <c r="I48" i="6"/>
  <c r="CP25" i="1"/>
  <c r="O25" i="1" s="1"/>
  <c r="GM25" i="1" s="1"/>
  <c r="U22" i="1"/>
  <c r="F119" i="1"/>
  <c r="U126" i="1"/>
  <c r="DL22" i="1"/>
  <c r="DL126" i="1"/>
  <c r="P118" i="1"/>
  <c r="GN40" i="1"/>
  <c r="W22" i="1"/>
  <c r="W126" i="1"/>
  <c r="F121" i="1"/>
  <c r="AP18" i="1"/>
  <c r="F135" i="1"/>
  <c r="GM54" i="1"/>
  <c r="GM50" i="1"/>
  <c r="GM46" i="1"/>
  <c r="GM42" i="1"/>
  <c r="ET18" i="1"/>
  <c r="P139" i="1"/>
  <c r="AE22" i="1"/>
  <c r="R97" i="1"/>
  <c r="GP61" i="1"/>
  <c r="GM61" i="1"/>
  <c r="GP63" i="1"/>
  <c r="DW22" i="1"/>
  <c r="DJ97" i="1"/>
  <c r="EC97" i="1"/>
  <c r="EH18" i="1"/>
  <c r="P135" i="1"/>
  <c r="GM70" i="1"/>
  <c r="ES18" i="1"/>
  <c r="P146" i="1"/>
  <c r="AC22" i="1"/>
  <c r="P97" i="1"/>
  <c r="CF97" i="1"/>
  <c r="CE97" i="1"/>
  <c r="CH97" i="1"/>
  <c r="DU22" i="1"/>
  <c r="DH97" i="1"/>
  <c r="DC239" i="6" s="1"/>
  <c r="J245" i="6" s="1"/>
  <c r="FX97" i="1"/>
  <c r="FW97" i="1"/>
  <c r="FZ97" i="1"/>
  <c r="AL97" i="1"/>
  <c r="V22" i="1"/>
  <c r="V126" i="1"/>
  <c r="F120" i="1"/>
  <c r="DK22" i="1"/>
  <c r="P112" i="1"/>
  <c r="Y16" i="2" s="1"/>
  <c r="Y18" i="2" s="1"/>
  <c r="DK126" i="1"/>
  <c r="GM59" i="1"/>
  <c r="DN22" i="1"/>
  <c r="DN126" i="1"/>
  <c r="P120" i="1"/>
  <c r="GP65" i="1"/>
  <c r="GM65" i="1"/>
  <c r="GM56" i="1"/>
  <c r="GM52" i="1"/>
  <c r="GM48" i="1"/>
  <c r="GM44" i="1"/>
  <c r="GN38" i="1"/>
  <c r="GM38" i="1"/>
  <c r="GM27" i="1"/>
  <c r="GN27" i="1"/>
  <c r="GN24" i="1"/>
  <c r="DO22" i="1"/>
  <c r="P121" i="1"/>
  <c r="DO126" i="1"/>
  <c r="EP22" i="1"/>
  <c r="S22" i="1"/>
  <c r="S126" i="1"/>
  <c r="F112" i="1"/>
  <c r="J16" i="2" s="1"/>
  <c r="J18" i="2" s="1"/>
  <c r="BB18" i="1"/>
  <c r="F139" i="1"/>
  <c r="EI18" i="1"/>
  <c r="P136" i="1"/>
  <c r="BA18" i="1"/>
  <c r="F146" i="1"/>
  <c r="CC97" i="1"/>
  <c r="T22" i="1"/>
  <c r="F118" i="1"/>
  <c r="T126" i="1"/>
  <c r="AD22" i="1"/>
  <c r="Q97" i="1"/>
  <c r="GM24" i="1"/>
  <c r="ER22" i="1" l="1"/>
  <c r="DK239" i="6"/>
  <c r="HA90" i="6"/>
  <c r="FM239" i="6" s="1"/>
  <c r="P239" i="6"/>
  <c r="GM57" i="1"/>
  <c r="F108" i="1"/>
  <c r="P104" i="1"/>
  <c r="DG239" i="6"/>
  <c r="EP126" i="1"/>
  <c r="AZ22" i="1"/>
  <c r="GM41" i="1"/>
  <c r="AX126" i="1"/>
  <c r="AX18" i="1" s="1"/>
  <c r="AU97" i="1"/>
  <c r="O97" i="1"/>
  <c r="O22" i="1" s="1"/>
  <c r="AX22" i="1"/>
  <c r="K170" i="6"/>
  <c r="S175" i="6"/>
  <c r="J175" i="6" s="1"/>
  <c r="FU97" i="1"/>
  <c r="FU22" i="1" s="1"/>
  <c r="DV22" i="1"/>
  <c r="HA159" i="6"/>
  <c r="H159" i="6"/>
  <c r="GN53" i="1"/>
  <c r="GM53" i="1"/>
  <c r="CB97" i="1"/>
  <c r="CB22" i="1" s="1"/>
  <c r="DM22" i="1"/>
  <c r="GM51" i="1"/>
  <c r="H59" i="6"/>
  <c r="H90" i="6"/>
  <c r="GM49" i="1"/>
  <c r="GN49" i="1"/>
  <c r="DT97" i="1"/>
  <c r="DG97" i="1" s="1"/>
  <c r="CY239" i="6" s="1"/>
  <c r="J241" i="6" s="1"/>
  <c r="GM47" i="1"/>
  <c r="CA97" i="1"/>
  <c r="AR97" i="1" s="1"/>
  <c r="X97" i="1"/>
  <c r="X22" i="1" s="1"/>
  <c r="F136" i="1"/>
  <c r="DM126" i="1"/>
  <c r="P148" i="1" s="1"/>
  <c r="DQ97" i="1"/>
  <c r="DQ22" i="1" s="1"/>
  <c r="K100" i="6"/>
  <c r="S102" i="6"/>
  <c r="J102" i="6" s="1"/>
  <c r="ER126" i="1"/>
  <c r="ER18" i="1" s="1"/>
  <c r="P108" i="1"/>
  <c r="GN25" i="1"/>
  <c r="FT97" i="1" s="1"/>
  <c r="Q22" i="1"/>
  <c r="F109" i="1"/>
  <c r="Q126" i="1"/>
  <c r="DO18" i="1"/>
  <c r="P150" i="1"/>
  <c r="AZ18" i="1"/>
  <c r="F137" i="1"/>
  <c r="FX22" i="1"/>
  <c r="EO97" i="1"/>
  <c r="DF239" i="6" s="1"/>
  <c r="CE22" i="1"/>
  <c r="AV97" i="1"/>
  <c r="CC22" i="1"/>
  <c r="AT97" i="1"/>
  <c r="EP18" i="1"/>
  <c r="P133" i="1"/>
  <c r="DN18" i="1"/>
  <c r="P149" i="1"/>
  <c r="AL22" i="1"/>
  <c r="Y97" i="1"/>
  <c r="DH22" i="1"/>
  <c r="DH126" i="1"/>
  <c r="P100" i="1"/>
  <c r="CF22" i="1"/>
  <c r="AW97" i="1"/>
  <c r="EC22" i="1"/>
  <c r="DP97" i="1"/>
  <c r="U18" i="1"/>
  <c r="F148" i="1"/>
  <c r="T18" i="1"/>
  <c r="F147" i="1"/>
  <c r="DI22" i="1"/>
  <c r="P109" i="1"/>
  <c r="DI126" i="1"/>
  <c r="FZ22" i="1"/>
  <c r="EQ97" i="1"/>
  <c r="DH239" i="6" s="1"/>
  <c r="P22" i="1"/>
  <c r="F100" i="1"/>
  <c r="P126" i="1"/>
  <c r="DJ22" i="1"/>
  <c r="P111" i="1"/>
  <c r="DJ126" i="1"/>
  <c r="FV97" i="1"/>
  <c r="R22" i="1"/>
  <c r="F111" i="1"/>
  <c r="R126" i="1"/>
  <c r="F99" i="1"/>
  <c r="S18" i="1"/>
  <c r="F141" i="1"/>
  <c r="AU22" i="1"/>
  <c r="AU126" i="1"/>
  <c r="F116" i="1"/>
  <c r="H16" i="2" s="1"/>
  <c r="H18" i="2" s="1"/>
  <c r="DK18" i="1"/>
  <c r="P141" i="1"/>
  <c r="V18" i="1"/>
  <c r="F149" i="1"/>
  <c r="FW22" i="1"/>
  <c r="EN97" i="1"/>
  <c r="DE239" i="6" s="1"/>
  <c r="CH22" i="1"/>
  <c r="AY97" i="1"/>
  <c r="W18" i="1"/>
  <c r="F150" i="1"/>
  <c r="DL18" i="1"/>
  <c r="P147" i="1"/>
  <c r="F133" i="1" l="1"/>
  <c r="H249" i="6"/>
  <c r="H256" i="6" s="1"/>
  <c r="I38" i="6" s="1"/>
  <c r="H239" i="6"/>
  <c r="G8" i="1"/>
  <c r="O126" i="1"/>
  <c r="F128" i="1" s="1"/>
  <c r="EL97" i="1"/>
  <c r="P137" i="1"/>
  <c r="AS97" i="1"/>
  <c r="AS126" i="1" s="1"/>
  <c r="FS97" i="1"/>
  <c r="FS22" i="1" s="1"/>
  <c r="DT22" i="1"/>
  <c r="CA22" i="1"/>
  <c r="DM18" i="1"/>
  <c r="X126" i="1"/>
  <c r="F151" i="1" s="1"/>
  <c r="F122" i="1"/>
  <c r="DQ126" i="1"/>
  <c r="P152" i="1" s="1"/>
  <c r="P123" i="1"/>
  <c r="FT22" i="1"/>
  <c r="EK97" i="1"/>
  <c r="DJ18" i="1"/>
  <c r="P140" i="1"/>
  <c r="AU18" i="1"/>
  <c r="F145" i="1"/>
  <c r="DG22" i="1"/>
  <c r="P99" i="1"/>
  <c r="DG126" i="1"/>
  <c r="DP22" i="1"/>
  <c r="DP126" i="1"/>
  <c r="P122" i="1"/>
  <c r="EO22" i="1"/>
  <c r="P103" i="1"/>
  <c r="EO126" i="1"/>
  <c r="EN22" i="1"/>
  <c r="EN126" i="1"/>
  <c r="P102" i="1"/>
  <c r="EQ22" i="1"/>
  <c r="P105" i="1"/>
  <c r="EQ126" i="1"/>
  <c r="DH18" i="1"/>
  <c r="P129" i="1"/>
  <c r="FV22" i="1"/>
  <c r="EM97" i="1"/>
  <c r="DT239" i="6" s="1"/>
  <c r="J254" i="6" s="1"/>
  <c r="P18" i="1"/>
  <c r="F129" i="1"/>
  <c r="AW22" i="1"/>
  <c r="F103" i="1"/>
  <c r="AW126" i="1"/>
  <c r="AV22" i="1"/>
  <c r="F102" i="1"/>
  <c r="AV126" i="1"/>
  <c r="AR22" i="1"/>
  <c r="F124" i="1"/>
  <c r="AR126" i="1"/>
  <c r="AY22" i="1"/>
  <c r="F105" i="1"/>
  <c r="AY126" i="1"/>
  <c r="R18" i="1"/>
  <c r="F140" i="1"/>
  <c r="DI18" i="1"/>
  <c r="P138" i="1"/>
  <c r="Y22" i="1"/>
  <c r="F123" i="1"/>
  <c r="Y126" i="1"/>
  <c r="AT22" i="1"/>
  <c r="AT126" i="1"/>
  <c r="F115" i="1"/>
  <c r="F16" i="2" s="1"/>
  <c r="F18" i="2" s="1"/>
  <c r="Q18" i="1"/>
  <c r="F138" i="1"/>
  <c r="O18" i="1" l="1"/>
  <c r="P114" i="1"/>
  <c r="T16" i="2" s="1"/>
  <c r="DU239" i="6"/>
  <c r="DQ239" i="6"/>
  <c r="J251" i="6" s="1"/>
  <c r="EL22" i="1"/>
  <c r="DR239" i="6"/>
  <c r="J252" i="6" s="1"/>
  <c r="AS22" i="1"/>
  <c r="EL126" i="1"/>
  <c r="P144" i="1" s="1"/>
  <c r="P115" i="1"/>
  <c r="U16" i="2" s="1"/>
  <c r="U18" i="2" s="1"/>
  <c r="F114" i="1"/>
  <c r="E16" i="2" s="1"/>
  <c r="I16" i="2" s="1"/>
  <c r="I18" i="2" s="1"/>
  <c r="EJ97" i="1"/>
  <c r="DP239" i="6" s="1"/>
  <c r="DQ18" i="1"/>
  <c r="X18" i="1"/>
  <c r="EK22" i="1"/>
  <c r="EK126" i="1"/>
  <c r="EK18" i="1" s="1"/>
  <c r="AR18" i="1"/>
  <c r="F153" i="1"/>
  <c r="AW18" i="1"/>
  <c r="F132" i="1"/>
  <c r="AS18" i="1"/>
  <c r="F143" i="1"/>
  <c r="AT18" i="1"/>
  <c r="F144" i="1"/>
  <c r="AV18" i="1"/>
  <c r="F131" i="1"/>
  <c r="EM22" i="1"/>
  <c r="EM126" i="1"/>
  <c r="P116" i="1"/>
  <c r="W16" i="2" s="1"/>
  <c r="W18" i="2" s="1"/>
  <c r="EQ18" i="1"/>
  <c r="P134" i="1"/>
  <c r="EO18" i="1"/>
  <c r="P132" i="1"/>
  <c r="DP18" i="1"/>
  <c r="P151" i="1"/>
  <c r="AY18" i="1"/>
  <c r="F134" i="1"/>
  <c r="T18" i="2"/>
  <c r="DG18" i="1"/>
  <c r="P128" i="1"/>
  <c r="Y18" i="1"/>
  <c r="F152" i="1"/>
  <c r="EN18" i="1"/>
  <c r="P131" i="1"/>
  <c r="J239" i="6" l="1"/>
  <c r="J249" i="6"/>
  <c r="J256" i="6" s="1"/>
  <c r="EL18" i="1"/>
  <c r="E18" i="2"/>
  <c r="EJ126" i="1"/>
  <c r="EJ22" i="1"/>
  <c r="P124" i="1"/>
  <c r="P143" i="1"/>
  <c r="EM18" i="1"/>
  <c r="P145" i="1"/>
  <c r="X16" i="2"/>
  <c r="X18" i="2" s="1"/>
  <c r="J38" i="6" l="1"/>
  <c r="J257" i="6"/>
  <c r="J258" i="6" s="1"/>
  <c r="E26" i="6"/>
  <c r="P153" i="1"/>
  <c r="EJ18" i="1"/>
</calcChain>
</file>

<file path=xl/sharedStrings.xml><?xml version="1.0" encoding="utf-8"?>
<sst xmlns="http://schemas.openxmlformats.org/spreadsheetml/2006/main" count="5591" uniqueCount="562">
  <si>
    <t>Smeta.RU  (495) 974-1589</t>
  </si>
  <si>
    <t>_PS_</t>
  </si>
  <si>
    <t>Smeta.RU</t>
  </si>
  <si>
    <t/>
  </si>
  <si>
    <t>Коррект_Строительство БКТП 1х400 6/10/0,4 кВ_с трансформатором ТМГ100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</si>
  <si>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</si>
  <si>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</si>
  <si>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</si>
  <si>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</si>
  <si>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</si>
  <si>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</si>
  <si>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</si>
  <si>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</si>
  <si>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</si>
  <si>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</si>
  <si>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</si>
  <si>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</si>
  <si>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</si>
  <si>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</si>
  <si>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</si>
  <si>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</si>
  <si>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</si>
  <si>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</si>
  <si>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</si>
  <si>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</si>
  <si>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</si>
  <si>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</si>
  <si>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</si>
  <si>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</si>
  <si>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</si>
  <si>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</si>
  <si>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</si>
  <si>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</si>
  <si>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</si>
  <si>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</si>
  <si>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</si>
  <si>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</si>
  <si>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</si>
  <si>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</si>
  <si>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</si>
  <si>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</si>
  <si>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</si>
  <si>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</si>
  <si>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</si>
  <si>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</si>
  <si>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</si>
  <si>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м37-01-013-12</t>
  </si>
  <si>
    <t>Монтаж блоков бетонных массой до 6 т</t>
  </si>
  <si>
    <t>ШТ</t>
  </si>
  <si>
    <t>ФЕРм-2001, м37-01-013-12, приказ Минстроя России №1039/пр от 30.12.2016г.</t>
  </si>
  <si>
    <t>Монтажные работы</t>
  </si>
  <si>
    <t>Оборудование общего назначения</t>
  </si>
  <si>
    <t>ФЕРм-37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</si>
  <si>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</si>
  <si>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</si>
  <si>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</si>
  <si>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</si>
  <si>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</si>
  <si>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</si>
  <si>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</si>
  <si>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</si>
  <si>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</si>
  <si>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</si>
  <si>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</si>
  <si>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</si>
  <si>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</si>
  <si>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</si>
  <si>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</si>
  <si>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</si>
  <si>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</si>
  <si>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</si>
  <si>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</si>
  <si>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</si>
  <si>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</si>
  <si>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</si>
  <si>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</si>
  <si>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</si>
  <si>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</si>
  <si>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</si>
  <si>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</si>
  <si>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</si>
  <si>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</si>
  <si>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</si>
  <si>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</si>
  <si>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</si>
  <si>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</si>
  <si>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</si>
  <si>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</si>
  <si>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</si>
  <si>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</si>
  <si>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</si>
  <si>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</si>
  <si>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</si>
  <si>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</si>
  <si>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</si>
  <si>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</si>
  <si>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</si>
  <si>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</si>
  <si>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</si>
  <si>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</si>
  <si>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Электромонтажные работы  (ФЕРм-08, отдел 01-03)</t>
  </si>
  <si>
    <t>ФЕРм-08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</si>
  <si>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</si>
  <si>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</si>
  <si>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</si>
  <si>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</si>
  <si>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</si>
  <si>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</si>
  <si>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</si>
  <si>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</si>
  <si>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</si>
  <si>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</si>
  <si>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</si>
  <si>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</si>
  <si>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</si>
  <si>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</si>
  <si>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</si>
  <si>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</si>
  <si>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</si>
  <si>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</si>
  <si>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</si>
  <si>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</si>
  <si>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</si>
  <si>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</si>
  <si>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Блочная комплектная трансформаторная подстанция БКТП-400/10/0,4 в комплекте с трансформатором ТМГ 100/10/0,4 кВ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</si>
  <si>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</si>
  <si>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</si>
  <si>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</si>
  <si>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</si>
  <si>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</si>
  <si>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[1 195 190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</si>
  <si>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</si>
  <si>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</si>
  <si>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</si>
  <si>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</si>
  <si>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</si>
  <si>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</si>
  <si>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</si>
  <si>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</si>
  <si>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</si>
  <si>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</si>
  <si>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</si>
  <si>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</si>
  <si>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</si>
  <si>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</si>
  <si>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</si>
  <si>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</si>
  <si>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</si>
  <si>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</si>
  <si>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</si>
  <si>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</si>
  <si>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</si>
  <si>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</si>
  <si>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</si>
  <si>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</si>
  <si>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</si>
  <si>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</si>
  <si>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</si>
  <si>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</si>
  <si>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[35,2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</si>
  <si>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</si>
  <si>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</si>
  <si>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</si>
  <si>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</si>
  <si>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</si>
  <si>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</si>
  <si>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</si>
  <si>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</si>
  <si>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</si>
  <si>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</si>
  <si>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</si>
  <si>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</si>
  <si>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</si>
  <si>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</si>
  <si>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</si>
  <si>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</si>
  <si>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</si>
  <si>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36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</si>
  <si>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</si>
  <si>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</si>
  <si>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</si>
  <si>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</si>
  <si>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</si>
  <si>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</si>
  <si>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</si>
  <si>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</si>
  <si>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</si>
  <si>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</si>
  <si>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</si>
  <si>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</si>
  <si>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</si>
  <si>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</si>
  <si>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</si>
  <si>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</si>
  <si>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</si>
  <si>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</si>
  <si>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</si>
  <si>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</si>
  <si>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</si>
  <si>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</si>
  <si>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</si>
  <si>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</si>
  <si>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</si>
  <si>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</si>
  <si>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</si>
  <si>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</si>
  <si>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</si>
  <si>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</si>
  <si>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</si>
  <si>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</si>
  <si>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</si>
  <si>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</si>
  <si>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</si>
  <si>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</si>
  <si>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</si>
  <si>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</si>
  <si>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</si>
  <si>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</si>
  <si>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</si>
  <si>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</si>
  <si>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</si>
  <si>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</si>
  <si>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</si>
  <si>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</si>
  <si>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</si>
  <si>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</si>
  <si>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</si>
  <si>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</si>
  <si>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</si>
  <si>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</si>
  <si>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</si>
  <si>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</si>
  <si>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</si>
  <si>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</si>
  <si>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</si>
  <si>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</si>
  <si>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</si>
  <si>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</si>
  <si>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</si>
  <si>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</si>
  <si>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</si>
  <si>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</si>
  <si>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</si>
  <si>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</si>
  <si>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</si>
  <si>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</si>
  <si>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</si>
  <si>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</si>
  <si>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</si>
  <si>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</si>
  <si>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</si>
  <si>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</si>
  <si>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</si>
  <si>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</si>
  <si>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</si>
  <si>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</si>
  <si>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</si>
  <si>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</si>
  <si>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</si>
  <si>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</si>
  <si>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</si>
  <si>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</si>
  <si>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</si>
  <si>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</si>
  <si>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</si>
  <si>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</si>
  <si>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</si>
  <si>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</si>
  <si>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</si>
  <si>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</si>
  <si>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</si>
  <si>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</si>
  <si>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</si>
  <si>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</si>
  <si>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</si>
  <si>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</si>
  <si>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</si>
  <si>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</si>
  <si>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</si>
  <si>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</si>
  <si>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</si>
  <si>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</si>
  <si>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</si>
  <si>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</si>
  <si>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</si>
  <si>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</si>
  <si>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</si>
  <si>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</si>
  <si>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</si>
  <si>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</si>
  <si>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</si>
  <si>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</si>
  <si>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</si>
  <si>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</si>
  <si>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</si>
  <si>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</si>
  <si>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</si>
  <si>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</si>
  <si>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</si>
  <si>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</si>
  <si>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</si>
  <si>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</si>
  <si>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</si>
  <si>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</si>
  <si>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</si>
  <si>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</si>
  <si>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</si>
  <si>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</si>
  <si>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</si>
  <si>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</si>
  <si>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</si>
  <si>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</si>
  <si>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</si>
  <si>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</si>
  <si>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</si>
  <si>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</si>
  <si>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</si>
  <si>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</si>
  <si>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</si>
  <si>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</si>
  <si>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</si>
  <si>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</si>
  <si>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</si>
  <si>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</si>
  <si>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</si>
  <si>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</si>
  <si>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</si>
  <si>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</si>
  <si>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</si>
  <si>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</si>
  <si>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</si>
  <si>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91.05.06-007</t>
  </si>
  <si>
    <t>ФСЭМ-2001, 91.05.06-007, приказ Минстроя России №1039/пр от 30.12.2016г.</t>
  </si>
  <si>
    <t>Краны на гусеничном ходу, грузоподъемность 25 т</t>
  </si>
  <si>
    <t>91.05.08-007</t>
  </si>
  <si>
    <t>ФСЭМ-2001, 91.05.08-007, приказ Минстроя России №1039/пр от 30.12.2016г.</t>
  </si>
  <si>
    <t>Краны на пневмоколесном ходу, грузоподъемность 25 т</t>
  </si>
  <si>
    <t>91.15.02-024</t>
  </si>
  <si>
    <t>ФСЭМ-2001, 91.15.02-024, приказ Минстроя России №1039/пр от 30.12.2016г.</t>
  </si>
  <si>
    <t>Тракторы на гусеничном ходу, мощность 79 кВт (108 л.с.)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</si>
  <si>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</si>
  <si>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</si>
  <si>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</si>
  <si>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</si>
  <si>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</si>
  <si>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</si>
  <si>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</si>
  <si>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</si>
  <si>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</si>
  <si>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</si>
  <si>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</si>
  <si>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</si>
  <si>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</si>
  <si>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</si>
  <si>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</si>
  <si>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</si>
  <si>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</si>
  <si>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</si>
  <si>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</si>
  <si>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</si>
  <si>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</si>
  <si>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</si>
  <si>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</si>
  <si>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</si>
  <si>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</si>
  <si>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</si>
  <si>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</si>
  <si>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</si>
  <si>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</si>
  <si>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</si>
  <si>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</si>
  <si>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</si>
  <si>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</si>
  <si>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</si>
  <si>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</si>
  <si>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</si>
  <si>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</si>
  <si>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</si>
  <si>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</si>
  <si>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</si>
  <si>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</si>
  <si>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</si>
  <si>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</si>
  <si>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</si>
  <si>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</si>
  <si>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</si>
  <si>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</si>
  <si>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</si>
  <si>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</si>
  <si>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</si>
  <si>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</si>
  <si>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</si>
  <si>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</si>
  <si>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</si>
  <si>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</si>
  <si>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</si>
  <si>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</si>
  <si>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</si>
  <si>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</si>
  <si>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</si>
  <si>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</si>
  <si>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01.3.02.08-0001</t>
  </si>
  <si>
    <t>ФССЦ-2001, 01.3.02.08-0001, приказ Минстроя России №1039/пр от 30.12.2016г.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</si>
  <si>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</si>
  <si>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</si>
  <si>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</si>
  <si>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01.7.11.07-0040</t>
  </si>
  <si>
    <t>ФССЦ-2001, 01.7.11.07-0040, приказ Минстроя России №1039/пр от 30.12.2016г.</t>
  </si>
  <si>
    <t>Электроды диаметром 4 мм Э50А</t>
  </si>
  <si>
    <t>07.2.07.13-0171</t>
  </si>
  <si>
    <t>ФССЦ-2001, 07.2.07.13-0171, приказ Минстроя России №1039/пр от 30.12.2016г.</t>
  </si>
  <si>
    <t>08.1.02.11-0023</t>
  </si>
  <si>
    <t>ФССЦ-2001, 08.1.02.11-0023, приказ Минстроя России №1039/пр от 30.12.2016г.</t>
  </si>
  <si>
    <t>Поковки простые строительные /скобы, закрепы, хомуты и т,п,/ массой до 1,6 кг</t>
  </si>
  <si>
    <t>25.1.01.04-0031</t>
  </si>
  <si>
    <t>ФССЦ-2001, 25.1.01.04-0031, приказ Минстроя России №1039/пр от 30.12.2016г.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</si>
  <si>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</si>
  <si>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</si>
  <si>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</si>
  <si>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</si>
  <si>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</si>
  <si>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</si>
  <si>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</si>
  <si>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</si>
  <si>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</si>
  <si>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</si>
  <si>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</si>
  <si>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</si>
  <si>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</si>
  <si>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</si>
  <si>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</si>
  <si>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</si>
  <si>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</si>
  <si>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</si>
  <si>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</si>
  <si>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</si>
  <si>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</si>
  <si>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</si>
  <si>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</si>
  <si>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</si>
  <si>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</si>
  <si>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</si>
  <si>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</si>
  <si>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</si>
  <si>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</si>
  <si>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</si>
  <si>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</si>
  <si>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</si>
  <si>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</si>
  <si>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</si>
  <si>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</si>
  <si>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</si>
  <si>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</si>
  <si>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</si>
  <si>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</si>
  <si>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</si>
  <si>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</si>
  <si>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</si>
  <si>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</si>
  <si>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</si>
  <si>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</si>
  <si>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</si>
  <si>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</si>
  <si>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</si>
  <si>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</si>
  <si>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</si>
  <si>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</si>
  <si>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</si>
  <si>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</si>
  <si>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</si>
  <si>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</si>
  <si>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</si>
  <si>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</si>
  <si>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</si>
  <si>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</si>
  <si>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</si>
  <si>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</si>
  <si>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</si>
  <si>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</si>
  <si>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</si>
  <si>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</si>
  <si>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</si>
  <si>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</si>
  <si>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</si>
  <si>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</si>
  <si>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</si>
  <si>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</si>
  <si>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</si>
  <si>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</si>
  <si>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</si>
  <si>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</si>
  <si>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</si>
  <si>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</si>
  <si>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</si>
  <si>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</si>
  <si>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</si>
  <si>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</si>
  <si>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</si>
  <si>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</si>
  <si>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</si>
  <si>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</si>
  <si>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</si>
  <si>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</si>
  <si>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</si>
  <si>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</si>
  <si>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</si>
  <si>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</si>
  <si>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</si>
  <si>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</si>
  <si>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 xml:space="preserve">   Материальные ресурсы</t>
  </si>
  <si>
    <t>60%*0,8=48%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</si>
  <si>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</si>
  <si>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</si>
  <si>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</si>
  <si>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</si>
  <si>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</si>
  <si>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[1 195 190 /  7,5] = 159358.67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</si>
  <si>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</si>
  <si>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</si>
  <si>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</si>
  <si>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</si>
  <si>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</si>
  <si>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</si>
  <si>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</si>
  <si>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[35,2 /  7,5] = 4.69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</si>
  <si>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</si>
  <si>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</si>
  <si>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</si>
  <si>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</si>
  <si>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</si>
  <si>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</si>
  <si>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</si>
  <si>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</si>
  <si>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</si>
  <si>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</si>
  <si>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</si>
  <si>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</si>
  <si>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</si>
  <si>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</si>
  <si>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</si>
  <si>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</si>
  <si>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</si>
  <si>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</si>
  <si>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</si>
  <si>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</si>
  <si>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</si>
  <si>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</si>
  <si>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</si>
  <si>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</si>
  <si>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</si>
  <si>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</si>
  <si>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</si>
  <si>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</si>
  <si>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</si>
  <si>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</si>
  <si>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</si>
  <si>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ЛОКАЛЬНАЯ СМЕТА </t>
  </si>
  <si>
    <t>Составлена в уровне цен : I квартал 2019 г.</t>
  </si>
  <si>
    <t>ВСЕГО,            в уровне цен  I квартал 2019 г., руб.</t>
  </si>
  <si>
    <t>Строительство БКТП 1х400 6/10/0,4 кВ_с трансформатором ТМГ100кВА</t>
  </si>
  <si>
    <t xml:space="preserve">Блочная комплектная трансформаторная подстанция БКТП-400/10/0,4 в комплекте с трансформатором ТМГ 100 кВА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</si>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</sst>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4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4" fontId="17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7" fillId="0" borderId="0" xfId="0" applyFont="1" applyAlignment="1"/>
    <xf numFmtId="0" fontId="11" fillId="0" borderId="0" xfId="0" applyFont="1" applyAlignment="1"/>
    <xf numFmtId="4" fontId="17" fillId="0" borderId="19" xfId="0" applyNumberFormat="1" applyFont="1" applyBorder="1" applyAlignment="1">
      <alignment shrinkToFi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8"/>
  <sheetViews>
    <sheetView tabSelected="1" topLeftCell="A231" zoomScale="102" zoomScaleNormal="102" workbookViewId="0">
      <selection activeCell="A274" sqref="A274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8" width="8.7109375" customWidth="1"/>
    <col min="9" max="9" width="9.14062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440</v>
      </c>
    </row>
    <row r="2" spans="1:255" hidden="1" outlineLevel="1" x14ac:dyDescent="0.2">
      <c r="A2" s="83"/>
      <c r="B2" s="83"/>
      <c r="C2" s="83"/>
      <c r="D2" s="83"/>
      <c r="E2" s="83"/>
      <c r="F2" s="83"/>
      <c r="G2" s="83"/>
      <c r="H2" s="149" t="s">
        <v>441</v>
      </c>
      <c r="I2" s="149"/>
      <c r="J2" s="149"/>
      <c r="K2" s="149"/>
    </row>
    <row r="3" spans="1:255" hidden="1" outlineLevel="1" x14ac:dyDescent="0.2">
      <c r="A3" s="83"/>
      <c r="B3" s="83"/>
      <c r="C3" s="83"/>
      <c r="D3" s="83"/>
      <c r="E3" s="83"/>
      <c r="F3" s="83"/>
      <c r="G3" s="83"/>
      <c r="H3" s="149" t="s">
        <v>442</v>
      </c>
      <c r="I3" s="149"/>
      <c r="J3" s="149"/>
      <c r="K3" s="149"/>
    </row>
    <row r="4" spans="1:255" hidden="1" outlineLevel="1" x14ac:dyDescent="0.2">
      <c r="A4" s="83"/>
      <c r="B4" s="83"/>
      <c r="C4" s="83"/>
      <c r="D4" s="83"/>
      <c r="E4" s="83"/>
      <c r="F4" s="83"/>
      <c r="G4" s="83"/>
      <c r="H4" s="149" t="s">
        <v>443</v>
      </c>
      <c r="I4" s="149"/>
      <c r="J4" s="149"/>
      <c r="K4" s="149"/>
    </row>
    <row r="5" spans="1:255" s="12" customFormat="1" ht="11.25" hidden="1" outlineLevel="1" x14ac:dyDescent="0.2">
      <c r="J5" s="150" t="s">
        <v>444</v>
      </c>
      <c r="K5" s="145"/>
    </row>
    <row r="6" spans="1:255" s="14" customFormat="1" ht="9.75" hidden="1" outlineLevel="1" x14ac:dyDescent="0.2">
      <c r="I6" s="15" t="s">
        <v>445</v>
      </c>
      <c r="J6" s="151" t="s">
        <v>446</v>
      </c>
      <c r="K6" s="152"/>
    </row>
    <row r="7" spans="1:255" hidden="1" outlineLevel="1" x14ac:dyDescent="0.2">
      <c r="A7" s="16" t="s">
        <v>447</v>
      </c>
      <c r="B7" s="84"/>
      <c r="C7" s="153"/>
      <c r="D7" s="153"/>
      <c r="E7" s="153"/>
      <c r="F7" s="153"/>
      <c r="G7" s="153"/>
      <c r="H7" s="83"/>
      <c r="I7" s="15" t="s">
        <v>448</v>
      </c>
      <c r="J7" s="144"/>
      <c r="K7" s="148"/>
      <c r="BR7" s="17">
        <f>C7</f>
        <v>0</v>
      </c>
      <c r="IU7" s="18"/>
    </row>
    <row r="8" spans="1:255" hidden="1" outlineLevel="1" x14ac:dyDescent="0.2">
      <c r="A8" s="16" t="s">
        <v>449</v>
      </c>
      <c r="B8" s="84"/>
      <c r="C8" s="143"/>
      <c r="D8" s="143"/>
      <c r="E8" s="143"/>
      <c r="F8" s="143"/>
      <c r="G8" s="143"/>
      <c r="H8" s="83"/>
      <c r="I8" s="15" t="s">
        <v>448</v>
      </c>
      <c r="J8" s="144"/>
      <c r="K8" s="148"/>
      <c r="BR8" s="17">
        <f>C8</f>
        <v>0</v>
      </c>
      <c r="IU8" s="18"/>
    </row>
    <row r="9" spans="1:255" hidden="1" outlineLevel="1" x14ac:dyDescent="0.2">
      <c r="A9" s="16" t="s">
        <v>450</v>
      </c>
      <c r="B9" s="84"/>
      <c r="C9" s="143"/>
      <c r="D9" s="143"/>
      <c r="E9" s="143"/>
      <c r="F9" s="143"/>
      <c r="G9" s="143"/>
      <c r="H9" s="83"/>
      <c r="I9" s="15" t="s">
        <v>448</v>
      </c>
      <c r="J9" s="144"/>
      <c r="K9" s="148"/>
      <c r="BR9" s="17">
        <f>C9</f>
        <v>0</v>
      </c>
      <c r="IU9" s="18"/>
    </row>
    <row r="10" spans="1:255" hidden="1" outlineLevel="1" x14ac:dyDescent="0.2">
      <c r="A10" s="16" t="s">
        <v>451</v>
      </c>
      <c r="B10" s="84"/>
      <c r="C10" s="143"/>
      <c r="D10" s="143"/>
      <c r="E10" s="143"/>
      <c r="F10" s="143"/>
      <c r="G10" s="143"/>
      <c r="H10" s="83"/>
      <c r="I10" s="15" t="s">
        <v>448</v>
      </c>
      <c r="J10" s="144"/>
      <c r="K10" s="148"/>
      <c r="BR10" s="17">
        <f>C10</f>
        <v>0</v>
      </c>
      <c r="IU10" s="18"/>
    </row>
    <row r="11" spans="1:255" hidden="1" outlineLevel="1" x14ac:dyDescent="0.2">
      <c r="A11" s="16" t="s">
        <v>452</v>
      </c>
      <c r="B11" s="83"/>
      <c r="C11" s="142"/>
      <c r="D11" s="143"/>
      <c r="E11" s="143"/>
      <c r="F11" s="143"/>
      <c r="G11" s="143"/>
      <c r="H11" s="12"/>
      <c r="I11" s="12"/>
      <c r="J11" s="144"/>
      <c r="K11" s="145"/>
      <c r="BS11" s="20">
        <f>C11</f>
        <v>0</v>
      </c>
      <c r="IU11" s="18"/>
    </row>
    <row r="12" spans="1:255" hidden="1" outlineLevel="1" x14ac:dyDescent="0.2">
      <c r="A12" s="16" t="s">
        <v>453</v>
      </c>
      <c r="B12" s="83"/>
      <c r="C12" s="142" t="s">
        <v>4</v>
      </c>
      <c r="D12" s="143"/>
      <c r="E12" s="143"/>
      <c r="F12" s="143"/>
      <c r="G12" s="143"/>
      <c r="H12" s="12"/>
      <c r="I12" s="12"/>
      <c r="J12" s="144"/>
      <c r="K12" s="145"/>
      <c r="BS12" s="20" t="str">
        <f>C12</f>
        <v>Коррект_Строительство БКТП 1х400 6/10/0,4 кВ_с трансформатором ТМГ100</v>
      </c>
      <c r="IU12" s="18"/>
    </row>
    <row r="13" spans="1:255" hidden="1" outlineLevel="1" x14ac:dyDescent="0.2">
      <c r="A13" s="16" t="s">
        <v>454</v>
      </c>
      <c r="B13" s="83"/>
      <c r="C13" s="146"/>
      <c r="D13" s="147"/>
      <c r="E13" s="147"/>
      <c r="F13" s="147"/>
      <c r="G13" s="147"/>
      <c r="H13" s="83"/>
      <c r="I13" s="15" t="s">
        <v>455</v>
      </c>
      <c r="J13" s="144"/>
      <c r="K13" s="145"/>
      <c r="BS13" s="20">
        <f>C13</f>
        <v>0</v>
      </c>
      <c r="IU13" s="18"/>
    </row>
    <row r="14" spans="1:255" hidden="1" outlineLevel="1" x14ac:dyDescent="0.2">
      <c r="A14" s="83"/>
      <c r="B14" s="83"/>
      <c r="C14" s="83"/>
      <c r="D14" s="83"/>
      <c r="E14" s="83"/>
      <c r="F14" s="83"/>
      <c r="G14" s="132" t="s">
        <v>456</v>
      </c>
      <c r="H14" s="132"/>
      <c r="I14" s="21" t="s">
        <v>457</v>
      </c>
      <c r="J14" s="133"/>
      <c r="K14" s="134"/>
      <c r="BW14" s="23">
        <f>J14</f>
        <v>0</v>
      </c>
      <c r="IU14" s="18"/>
    </row>
    <row r="15" spans="1:255" hidden="1" outlineLevel="1" x14ac:dyDescent="0.2">
      <c r="A15" s="83"/>
      <c r="B15" s="83"/>
      <c r="C15" s="83"/>
      <c r="D15" s="83"/>
      <c r="E15" s="83"/>
      <c r="F15" s="83"/>
      <c r="G15" s="83"/>
      <c r="H15" s="83"/>
      <c r="I15" s="22" t="s">
        <v>458</v>
      </c>
      <c r="J15" s="135"/>
      <c r="K15" s="136"/>
    </row>
    <row r="16" spans="1:255" s="14" customFormat="1" hidden="1" outlineLevel="1" x14ac:dyDescent="0.2">
      <c r="I16" s="15" t="s">
        <v>459</v>
      </c>
      <c r="J16" s="137"/>
      <c r="K16" s="138"/>
    </row>
    <row r="17" spans="1:255" hidden="1" outlineLevel="1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255" hidden="1" outlineLevel="1" x14ac:dyDescent="0.2">
      <c r="A18" s="83"/>
      <c r="B18" s="83"/>
      <c r="C18" s="83"/>
      <c r="D18" s="83"/>
      <c r="E18" s="83"/>
      <c r="F18" s="83"/>
      <c r="G18" s="139" t="s">
        <v>460</v>
      </c>
      <c r="H18" s="139" t="s">
        <v>461</v>
      </c>
      <c r="I18" s="139" t="s">
        <v>462</v>
      </c>
      <c r="J18" s="141"/>
      <c r="K18" s="83"/>
    </row>
    <row r="19" spans="1:255" ht="13.5" hidden="1" outlineLevel="1" thickBot="1" x14ac:dyDescent="0.25">
      <c r="A19" s="83"/>
      <c r="B19" s="83"/>
      <c r="C19" s="83"/>
      <c r="D19" s="83"/>
      <c r="E19" s="83"/>
      <c r="F19" s="83"/>
      <c r="G19" s="140"/>
      <c r="H19" s="140"/>
      <c r="I19" s="24" t="s">
        <v>463</v>
      </c>
      <c r="J19" s="25" t="s">
        <v>464</v>
      </c>
      <c r="K19" s="83"/>
    </row>
    <row r="20" spans="1:255" ht="14.25" hidden="1" outlineLevel="1" thickBot="1" x14ac:dyDescent="0.3">
      <c r="A20" s="83"/>
      <c r="B20" s="83"/>
      <c r="C20" s="124" t="s">
        <v>465</v>
      </c>
      <c r="D20" s="125"/>
      <c r="E20" s="125"/>
      <c r="F20" s="126"/>
      <c r="G20" s="26"/>
      <c r="H20" s="27"/>
      <c r="I20" s="28"/>
      <c r="J20" s="29"/>
      <c r="K20" s="30"/>
    </row>
    <row r="21" spans="1:255" ht="13.5" hidden="1" outlineLevel="1" x14ac:dyDescent="0.25">
      <c r="A21" s="83"/>
      <c r="B21" s="83"/>
      <c r="C21" s="124" t="s">
        <v>466</v>
      </c>
      <c r="D21" s="125"/>
      <c r="E21" s="125"/>
      <c r="F21" s="125"/>
      <c r="G21" s="83"/>
      <c r="H21" s="83"/>
      <c r="I21" s="83"/>
      <c r="J21" s="83"/>
      <c r="K21" s="83"/>
    </row>
    <row r="22" spans="1:255" hidden="1" outlineLevel="1" x14ac:dyDescent="0.2">
      <c r="A22" s="127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255" hidden="1" outlineLevel="1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467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255" hidden="1" outlineLevel="1" x14ac:dyDescent="0.2">
      <c r="A25" s="14" t="s">
        <v>468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55" hidden="1" outlineLevel="1" x14ac:dyDescent="0.2">
      <c r="A26" s="14" t="s">
        <v>469</v>
      </c>
      <c r="B26" s="14"/>
      <c r="C26" s="14"/>
      <c r="D26" s="14"/>
      <c r="E26" s="130">
        <f>J256/1000</f>
        <v>1427.79097</v>
      </c>
      <c r="F26" s="131"/>
      <c r="G26" s="14" t="s">
        <v>470</v>
      </c>
      <c r="H26" s="14"/>
      <c r="I26" s="14"/>
      <c r="J26" s="14"/>
      <c r="K26" s="14"/>
    </row>
    <row r="27" spans="1:255" collapsed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55" outlineLevel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2" t="s">
        <v>471</v>
      </c>
    </row>
    <row r="29" spans="1:255" outlineLevel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55" outlineLevel="1" x14ac:dyDescent="0.2">
      <c r="A30" s="16" t="s">
        <v>452</v>
      </c>
      <c r="B30" s="83"/>
      <c r="C30" s="119"/>
      <c r="D30" s="119"/>
      <c r="E30" s="119"/>
      <c r="F30" s="119"/>
      <c r="G30" s="119"/>
      <c r="H30" s="119"/>
      <c r="I30" s="119"/>
      <c r="J30" s="119"/>
      <c r="K30" s="119"/>
      <c r="BT30" s="33">
        <f>C30</f>
        <v>0</v>
      </c>
      <c r="IU30" s="18"/>
    </row>
    <row r="31" spans="1:255" outlineLevel="1" x14ac:dyDescent="0.2">
      <c r="A31" s="16" t="s">
        <v>453</v>
      </c>
      <c r="B31" s="83"/>
      <c r="C31" s="117" t="s">
        <v>559</v>
      </c>
      <c r="D31" s="117"/>
      <c r="E31" s="117"/>
      <c r="F31" s="117"/>
      <c r="G31" s="117"/>
      <c r="H31" s="117"/>
      <c r="I31" s="117"/>
      <c r="J31" s="117"/>
      <c r="K31" s="117"/>
      <c r="BT31" s="33" t="str">
        <f>C31</f>
        <v>Строительство БКТП 1х400 6/10/0,4 кВ_с трансформатором ТМГ100кВА</v>
      </c>
      <c r="IU31" s="18"/>
    </row>
    <row r="32" spans="1:255" outlineLevel="1" x14ac:dyDescent="0.2">
      <c r="A32" s="16" t="s">
        <v>472</v>
      </c>
      <c r="B32" s="83"/>
      <c r="C32" s="118" t="s">
        <v>473</v>
      </c>
      <c r="D32" s="119"/>
      <c r="E32" s="119"/>
      <c r="F32" s="119"/>
      <c r="G32" s="119"/>
      <c r="H32" s="119"/>
      <c r="I32" s="119"/>
      <c r="J32" s="119"/>
      <c r="K32" s="119"/>
      <c r="BT32" s="34" t="str">
        <f>C32</f>
        <v xml:space="preserve"> </v>
      </c>
      <c r="IU32" s="18"/>
    </row>
    <row r="33" spans="1:255" outlineLevel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255" ht="18.75" outlineLevel="1" x14ac:dyDescent="0.3">
      <c r="A34" s="120" t="s">
        <v>556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8">
        <v>3</v>
      </c>
      <c r="Z35" s="18" t="s">
        <v>474</v>
      </c>
      <c r="AA35" s="18"/>
      <c r="AB35" s="18" t="s">
        <v>475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476</v>
      </c>
      <c r="B36" s="83"/>
      <c r="C36" s="119"/>
      <c r="D36" s="119"/>
      <c r="E36" s="119"/>
      <c r="F36" s="119"/>
      <c r="G36" s="119"/>
      <c r="H36" s="119"/>
      <c r="I36" s="119"/>
      <c r="J36" s="119"/>
      <c r="K36" s="119"/>
      <c r="BT36" s="33">
        <f>C36</f>
        <v>0</v>
      </c>
      <c r="IU36" s="18"/>
    </row>
    <row r="37" spans="1:255" outlineLevel="1" x14ac:dyDescent="0.2">
      <c r="A37" s="83"/>
      <c r="B37" s="83"/>
      <c r="C37" s="83"/>
      <c r="D37" s="83"/>
      <c r="E37" s="83"/>
      <c r="F37" s="83"/>
      <c r="G37" s="83"/>
      <c r="H37" s="83"/>
      <c r="I37" s="35" t="s">
        <v>534</v>
      </c>
      <c r="J37" s="35" t="s">
        <v>477</v>
      </c>
      <c r="K37" s="83"/>
    </row>
    <row r="38" spans="1:255" outlineLevel="1" x14ac:dyDescent="0.2">
      <c r="A38" s="14" t="s">
        <v>557</v>
      </c>
      <c r="B38" s="83"/>
      <c r="C38" s="83"/>
      <c r="D38" s="83"/>
      <c r="E38" s="83"/>
      <c r="F38" s="83"/>
      <c r="G38" s="36" t="s">
        <v>478</v>
      </c>
      <c r="H38" s="83"/>
      <c r="I38" s="37">
        <f>H256/1000</f>
        <v>177.08350000000002</v>
      </c>
      <c r="J38" s="37">
        <f>J256/1000</f>
        <v>1427.79097</v>
      </c>
      <c r="K38" s="14" t="s">
        <v>479</v>
      </c>
    </row>
    <row r="39" spans="1:255" outlineLevel="1" x14ac:dyDescent="0.2">
      <c r="A39" s="14" t="s">
        <v>468</v>
      </c>
      <c r="B39" s="83"/>
      <c r="C39" s="83"/>
      <c r="D39" s="83"/>
      <c r="E39" s="83"/>
      <c r="F39" s="83"/>
      <c r="G39" s="36" t="s">
        <v>480</v>
      </c>
      <c r="H39" s="83"/>
      <c r="I39" s="37">
        <f>ET239</f>
        <v>388.66154999999998</v>
      </c>
      <c r="J39" s="37">
        <f>CW239</f>
        <v>388.66154999999998</v>
      </c>
      <c r="K39" s="14" t="s">
        <v>481</v>
      </c>
    </row>
    <row r="40" spans="1:255" ht="13.5" outlineLevel="1" thickBot="1" x14ac:dyDescent="0.25">
      <c r="A40" s="83"/>
      <c r="B40" s="83"/>
      <c r="C40" s="83"/>
      <c r="D40" s="83"/>
      <c r="E40" s="83"/>
      <c r="F40" s="83"/>
      <c r="G40" s="36" t="s">
        <v>482</v>
      </c>
      <c r="H40" s="83"/>
      <c r="I40" s="37">
        <f>(EW239+EY239)/1000</f>
        <v>4.1140599999999994</v>
      </c>
      <c r="J40" s="37">
        <f>(CZ239+DB239)/1000</f>
        <v>75.287539999999993</v>
      </c>
      <c r="K40" s="14" t="s">
        <v>479</v>
      </c>
    </row>
    <row r="41" spans="1:255" x14ac:dyDescent="0.2">
      <c r="A41" s="122" t="s">
        <v>483</v>
      </c>
      <c r="B41" s="113" t="s">
        <v>484</v>
      </c>
      <c r="C41" s="113" t="s">
        <v>485</v>
      </c>
      <c r="D41" s="113" t="s">
        <v>486</v>
      </c>
      <c r="E41" s="113" t="s">
        <v>487</v>
      </c>
      <c r="F41" s="113" t="s">
        <v>488</v>
      </c>
      <c r="G41" s="113" t="s">
        <v>489</v>
      </c>
      <c r="H41" s="113" t="s">
        <v>490</v>
      </c>
      <c r="I41" s="113" t="s">
        <v>491</v>
      </c>
      <c r="J41" s="113" t="s">
        <v>492</v>
      </c>
      <c r="K41" s="115" t="s">
        <v>558</v>
      </c>
    </row>
    <row r="42" spans="1:255" x14ac:dyDescent="0.2">
      <c r="A42" s="123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3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3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48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4.5999999999999999E-2</v>
      </c>
      <c r="F46" s="43">
        <f>Source!AK25</f>
        <v>3055.85</v>
      </c>
      <c r="G46" s="85" t="s">
        <v>3</v>
      </c>
      <c r="H46" s="43">
        <f>Source!AB25</f>
        <v>3055.85</v>
      </c>
      <c r="I46" s="43"/>
      <c r="J46" s="8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493</v>
      </c>
      <c r="D47" s="47"/>
      <c r="E47" s="48"/>
      <c r="F47" s="50">
        <v>105.85</v>
      </c>
      <c r="G47" s="87"/>
      <c r="H47" s="50">
        <f>Source!AF25</f>
        <v>105.85</v>
      </c>
      <c r="I47" s="50">
        <f>T47</f>
        <v>4.87</v>
      </c>
      <c r="J47" s="87">
        <v>18.3</v>
      </c>
      <c r="K47" s="51">
        <f>U47</f>
        <v>89.1</v>
      </c>
      <c r="O47" s="18"/>
      <c r="P47" s="18"/>
      <c r="Q47" s="18"/>
      <c r="R47" s="18"/>
      <c r="S47" s="18"/>
      <c r="T47" s="18">
        <f>ROUND(Source!AF25*Source!AV25*Source!I25,2)</f>
        <v>4.87</v>
      </c>
      <c r="U47" s="18">
        <f>Source!S25</f>
        <v>89.1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4.87</v>
      </c>
      <c r="GK47" s="18">
        <f>T47</f>
        <v>4.87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>
        <f>T47</f>
        <v>4.87</v>
      </c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494</v>
      </c>
      <c r="D48" s="54"/>
      <c r="E48" s="55"/>
      <c r="F48" s="57">
        <v>2950</v>
      </c>
      <c r="G48" s="88"/>
      <c r="H48" s="57">
        <f>Source!AD25</f>
        <v>2950</v>
      </c>
      <c r="I48" s="57">
        <f>T48</f>
        <v>135.69999999999999</v>
      </c>
      <c r="J48" s="88">
        <v>12.5</v>
      </c>
      <c r="K48" s="58">
        <f>U48</f>
        <v>1696.25</v>
      </c>
      <c r="O48" s="18"/>
      <c r="P48" s="18"/>
      <c r="Q48" s="18"/>
      <c r="R48" s="18"/>
      <c r="S48" s="18"/>
      <c r="T48" s="18">
        <f>ROUND(Source!AD25*Source!AV25*Source!I25,2)</f>
        <v>135.69999999999999</v>
      </c>
      <c r="U48" s="18">
        <f>Source!Q25</f>
        <v>1696.25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135.69999999999999</v>
      </c>
      <c r="GK48" s="18"/>
      <c r="GL48" s="18">
        <f>T48</f>
        <v>135.69999999999999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>
        <f>T48</f>
        <v>135.69999999999999</v>
      </c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495</v>
      </c>
      <c r="D49" s="54"/>
      <c r="E49" s="55"/>
      <c r="F49" s="57">
        <v>398.25</v>
      </c>
      <c r="G49" s="88"/>
      <c r="H49" s="57">
        <f>Source!AE25</f>
        <v>398.25</v>
      </c>
      <c r="I49" s="57">
        <f>GM49</f>
        <v>18.32</v>
      </c>
      <c r="J49" s="88">
        <v>18.3</v>
      </c>
      <c r="K49" s="58">
        <f>Source!R25</f>
        <v>335.25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ROUND(Source!AE25*Source!AV25*Source!I25,2)</f>
        <v>18.32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6"/>
      <c r="B50" s="53"/>
      <c r="C50" s="53" t="s">
        <v>496</v>
      </c>
      <c r="D50" s="54"/>
      <c r="E50" s="55">
        <v>95</v>
      </c>
      <c r="F50" s="89" t="s">
        <v>497</v>
      </c>
      <c r="G50" s="88"/>
      <c r="H50" s="57">
        <f>ROUND((Source!AF25*Source!AV25+Source!AE25*Source!AV25)*(Source!FX25)/100,2)</f>
        <v>478.9</v>
      </c>
      <c r="I50" s="57">
        <f>T50</f>
        <v>22.03</v>
      </c>
      <c r="J50" s="88" t="s">
        <v>498</v>
      </c>
      <c r="K50" s="58">
        <f>U50</f>
        <v>343.72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ROUND((ROUND(Source!AF25*Source!AV25*Source!I25,2)+ROUND(Source!AE25*Source!AV25*Source!I25,2))*(Source!FX25)/100,2)</f>
        <v>22.03</v>
      </c>
      <c r="U50" s="18">
        <f>Source!X25</f>
        <v>343.72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22.03</v>
      </c>
      <c r="GZ50" s="18"/>
      <c r="HA50" s="18"/>
      <c r="HB50" s="18">
        <f>T50</f>
        <v>22.03</v>
      </c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6"/>
      <c r="B51" s="53"/>
      <c r="C51" s="53" t="s">
        <v>499</v>
      </c>
      <c r="D51" s="54"/>
      <c r="E51" s="55">
        <v>50</v>
      </c>
      <c r="F51" s="89" t="s">
        <v>497</v>
      </c>
      <c r="G51" s="88"/>
      <c r="H51" s="57">
        <f>ROUND((Source!AF25*Source!AV25+Source!AE25*Source!AV25)*(Source!FY25)/100,2)</f>
        <v>252.05</v>
      </c>
      <c r="I51" s="57">
        <f>T51</f>
        <v>11.6</v>
      </c>
      <c r="J51" s="88" t="s">
        <v>500</v>
      </c>
      <c r="K51" s="58">
        <f>U51</f>
        <v>169.74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ROUND((ROUND(Source!AF25*Source!AV25*Source!I25,2)+ROUND(Source!AE25*Source!AV25*Source!I25,2))*(Source!FY25)/100,2)</f>
        <v>11.6</v>
      </c>
      <c r="U51" s="18">
        <f>Source!Y25</f>
        <v>169.74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11.6</v>
      </c>
      <c r="HA51" s="18"/>
      <c r="HB51" s="18">
        <f>T51</f>
        <v>11.6</v>
      </c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1"/>
      <c r="B52" s="62"/>
      <c r="C52" s="62" t="s">
        <v>501</v>
      </c>
      <c r="D52" s="63" t="s">
        <v>502</v>
      </c>
      <c r="E52" s="64">
        <v>13.57</v>
      </c>
      <c r="F52" s="65"/>
      <c r="G52" s="65"/>
      <c r="H52" s="65">
        <f>ROUND(Source!AH25,2)</f>
        <v>13.57</v>
      </c>
      <c r="I52" s="66">
        <f>Source!U25</f>
        <v>0.62422</v>
      </c>
      <c r="J52" s="65"/>
      <c r="K52" s="6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0"/>
      <c r="B53" s="59"/>
      <c r="C53" s="59"/>
      <c r="D53" s="59"/>
      <c r="E53" s="59"/>
      <c r="F53" s="59"/>
      <c r="G53" s="59"/>
      <c r="H53" s="110">
        <f>R53</f>
        <v>174.2</v>
      </c>
      <c r="I53" s="111"/>
      <c r="J53" s="110">
        <f>S53</f>
        <v>2298.8099999999995</v>
      </c>
      <c r="K53" s="112"/>
      <c r="O53" s="18"/>
      <c r="P53" s="18"/>
      <c r="Q53" s="18"/>
      <c r="R53" s="18">
        <f>SUM(T46:T52)</f>
        <v>174.2</v>
      </c>
      <c r="S53" s="18">
        <f>SUM(U46:U52)</f>
        <v>2298.8099999999995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174.2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48" x14ac:dyDescent="0.2">
      <c r="A54" s="68">
        <v>2</v>
      </c>
      <c r="B54" s="74" t="s">
        <v>23</v>
      </c>
      <c r="C54" s="69" t="s">
        <v>24</v>
      </c>
      <c r="D54" s="70" t="s">
        <v>15</v>
      </c>
      <c r="E54" s="71">
        <v>4.5999999999999999E-2</v>
      </c>
      <c r="F54" s="72">
        <f>Source!AK27</f>
        <v>527.5</v>
      </c>
      <c r="G54" s="90" t="s">
        <v>3</v>
      </c>
      <c r="H54" s="72">
        <f>Source!AB27</f>
        <v>527.5</v>
      </c>
      <c r="I54" s="72"/>
      <c r="J54" s="91"/>
      <c r="K54" s="7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49"/>
      <c r="B55" s="46"/>
      <c r="C55" s="46" t="s">
        <v>494</v>
      </c>
      <c r="D55" s="47"/>
      <c r="E55" s="48"/>
      <c r="F55" s="50">
        <v>527.5</v>
      </c>
      <c r="G55" s="87"/>
      <c r="H55" s="50">
        <f>Source!AD27</f>
        <v>527.5</v>
      </c>
      <c r="I55" s="50">
        <f>T55</f>
        <v>24.27</v>
      </c>
      <c r="J55" s="87">
        <v>12.5</v>
      </c>
      <c r="K55" s="51">
        <f>U55</f>
        <v>303.31</v>
      </c>
      <c r="O55" s="18"/>
      <c r="P55" s="18"/>
      <c r="Q55" s="18"/>
      <c r="R55" s="18"/>
      <c r="S55" s="18"/>
      <c r="T55" s="18">
        <f>ROUND(Source!AD27*Source!AV27*Source!I27,2)</f>
        <v>24.27</v>
      </c>
      <c r="U55" s="18">
        <f>Source!Q27</f>
        <v>303.31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24.27</v>
      </c>
      <c r="GK55" s="18"/>
      <c r="GL55" s="18">
        <f>T55</f>
        <v>24.27</v>
      </c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>
        <f>T55</f>
        <v>24.27</v>
      </c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6"/>
      <c r="B56" s="53"/>
      <c r="C56" s="53" t="s">
        <v>495</v>
      </c>
      <c r="D56" s="54"/>
      <c r="E56" s="55"/>
      <c r="F56" s="57">
        <v>102.89</v>
      </c>
      <c r="G56" s="88"/>
      <c r="H56" s="57">
        <f>Source!AE27</f>
        <v>102.89</v>
      </c>
      <c r="I56" s="57">
        <f>GM56</f>
        <v>4.7300000000000004</v>
      </c>
      <c r="J56" s="88">
        <v>18.3</v>
      </c>
      <c r="K56" s="58">
        <f>Source!R27</f>
        <v>86.61</v>
      </c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>
        <f>ROUND(Source!AE27*Source!AV27*Source!I27,2)</f>
        <v>4.7300000000000004</v>
      </c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6"/>
      <c r="B57" s="53"/>
      <c r="C57" s="53" t="s">
        <v>496</v>
      </c>
      <c r="D57" s="54"/>
      <c r="E57" s="55">
        <v>95</v>
      </c>
      <c r="F57" s="89" t="s">
        <v>497</v>
      </c>
      <c r="G57" s="88"/>
      <c r="H57" s="57">
        <f>ROUND((Source!AF27*Source!AV27+Source!AE27*Source!AV27)*(Source!FX27)/100,2)</f>
        <v>97.75</v>
      </c>
      <c r="I57" s="57">
        <f>T57</f>
        <v>4.49</v>
      </c>
      <c r="J57" s="88" t="s">
        <v>498</v>
      </c>
      <c r="K57" s="58">
        <f>U57</f>
        <v>70.150000000000006</v>
      </c>
      <c r="O57" s="18"/>
      <c r="P57" s="18"/>
      <c r="Q57" s="18"/>
      <c r="R57" s="18"/>
      <c r="S57" s="18"/>
      <c r="T57" s="18">
        <f>ROUND((ROUND(Source!AF27*Source!AV27*Source!I27,2)+ROUND(Source!AE27*Source!AV27*Source!I27,2))*(Source!FX27)/100,2)</f>
        <v>4.49</v>
      </c>
      <c r="U57" s="18">
        <f>Source!X27</f>
        <v>70.150000000000006</v>
      </c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>
        <f>T57</f>
        <v>4.49</v>
      </c>
      <c r="GZ57" s="18"/>
      <c r="HA57" s="18"/>
      <c r="HB57" s="18">
        <f>T57</f>
        <v>4.49</v>
      </c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t="13.5" thickBot="1" x14ac:dyDescent="0.25">
      <c r="A58" s="61"/>
      <c r="B58" s="62"/>
      <c r="C58" s="62" t="s">
        <v>499</v>
      </c>
      <c r="D58" s="63"/>
      <c r="E58" s="64">
        <v>50</v>
      </c>
      <c r="F58" s="92" t="s">
        <v>497</v>
      </c>
      <c r="G58" s="65"/>
      <c r="H58" s="66">
        <f>ROUND((Source!AF27*Source!AV27+Source!AE27*Source!AV27)*(Source!FY27)/100,2)</f>
        <v>51.45</v>
      </c>
      <c r="I58" s="66">
        <f>T58</f>
        <v>2.37</v>
      </c>
      <c r="J58" s="65" t="s">
        <v>500</v>
      </c>
      <c r="K58" s="93">
        <f>U58</f>
        <v>34.64</v>
      </c>
      <c r="O58" s="18"/>
      <c r="P58" s="18"/>
      <c r="Q58" s="18"/>
      <c r="R58" s="18"/>
      <c r="S58" s="18"/>
      <c r="T58" s="18">
        <f>ROUND((ROUND(Source!AF27*Source!AV27*Source!I27,2)+ROUND(Source!AE27*Source!AV27*Source!I27,2))*(Source!FY27)/100,2)</f>
        <v>2.37</v>
      </c>
      <c r="U58" s="18">
        <f>Source!Y27</f>
        <v>34.64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>
        <f>T58</f>
        <v>2.37</v>
      </c>
      <c r="HA58" s="18"/>
      <c r="HB58" s="18">
        <f>T58</f>
        <v>2.37</v>
      </c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60"/>
      <c r="B59" s="59"/>
      <c r="C59" s="59"/>
      <c r="D59" s="59"/>
      <c r="E59" s="59"/>
      <c r="F59" s="59"/>
      <c r="G59" s="59"/>
      <c r="H59" s="110">
        <f>R59</f>
        <v>31.13</v>
      </c>
      <c r="I59" s="111"/>
      <c r="J59" s="110">
        <f>S59</f>
        <v>408.1</v>
      </c>
      <c r="K59" s="112"/>
      <c r="O59" s="18"/>
      <c r="P59" s="18"/>
      <c r="Q59" s="18"/>
      <c r="R59" s="18">
        <f>SUM(T54:T58)</f>
        <v>31.13</v>
      </c>
      <c r="S59" s="18">
        <f>SUM(U54:U58)</f>
        <v>408.1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>
        <f>R59</f>
        <v>31.13</v>
      </c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ht="36" x14ac:dyDescent="0.2">
      <c r="A60" s="68">
        <v>3</v>
      </c>
      <c r="B60" s="74" t="s">
        <v>27</v>
      </c>
      <c r="C60" s="69" t="s">
        <v>28</v>
      </c>
      <c r="D60" s="70" t="s">
        <v>29</v>
      </c>
      <c r="E60" s="71">
        <v>0.1</v>
      </c>
      <c r="F60" s="72">
        <f>Source!AK29</f>
        <v>1583.82</v>
      </c>
      <c r="G60" s="90" t="s">
        <v>3</v>
      </c>
      <c r="H60" s="72">
        <f>Source!AB29</f>
        <v>1583.82</v>
      </c>
      <c r="I60" s="72"/>
      <c r="J60" s="91"/>
      <c r="K60" s="73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x14ac:dyDescent="0.2">
      <c r="A61" s="49"/>
      <c r="B61" s="46"/>
      <c r="C61" s="46" t="s">
        <v>493</v>
      </c>
      <c r="D61" s="47"/>
      <c r="E61" s="48"/>
      <c r="F61" s="50">
        <v>1583.82</v>
      </c>
      <c r="G61" s="87"/>
      <c r="H61" s="50">
        <f>Source!AF29</f>
        <v>1583.82</v>
      </c>
      <c r="I61" s="50">
        <f>T61</f>
        <v>158.38</v>
      </c>
      <c r="J61" s="87">
        <v>18.3</v>
      </c>
      <c r="K61" s="51">
        <f>U61</f>
        <v>2898.39</v>
      </c>
      <c r="O61" s="18"/>
      <c r="P61" s="18"/>
      <c r="Q61" s="18"/>
      <c r="R61" s="18"/>
      <c r="S61" s="18"/>
      <c r="T61" s="18">
        <f>ROUND(Source!AF29*Source!AV29*Source!I29,2)</f>
        <v>158.38</v>
      </c>
      <c r="U61" s="18">
        <f>Source!S29</f>
        <v>2898.39</v>
      </c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>
        <f>T61</f>
        <v>158.38</v>
      </c>
      <c r="GK61" s="18">
        <f>T61</f>
        <v>158.38</v>
      </c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>
        <f>T61</f>
        <v>158.38</v>
      </c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56"/>
      <c r="B62" s="53"/>
      <c r="C62" s="53" t="s">
        <v>496</v>
      </c>
      <c r="D62" s="54"/>
      <c r="E62" s="55">
        <v>80</v>
      </c>
      <c r="F62" s="89" t="s">
        <v>497</v>
      </c>
      <c r="G62" s="88"/>
      <c r="H62" s="57">
        <f>ROUND((Source!AF29*Source!AV29+Source!AE29*Source!AV29)*(Source!FX29)/100,2)</f>
        <v>1267.06</v>
      </c>
      <c r="I62" s="57">
        <f>T62</f>
        <v>126.7</v>
      </c>
      <c r="J62" s="88" t="s">
        <v>503</v>
      </c>
      <c r="K62" s="58">
        <f>U62</f>
        <v>1970.91</v>
      </c>
      <c r="O62" s="18"/>
      <c r="P62" s="18"/>
      <c r="Q62" s="18"/>
      <c r="R62" s="18"/>
      <c r="S62" s="18"/>
      <c r="T62" s="18">
        <f>ROUND((ROUND(Source!AF29*Source!AV29*Source!I29,2)+ROUND(Source!AE29*Source!AV29*Source!I29,2))*(Source!FX29)/100,2)</f>
        <v>126.7</v>
      </c>
      <c r="U62" s="18">
        <f>Source!X29</f>
        <v>1970.91</v>
      </c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>
        <f>T62</f>
        <v>126.7</v>
      </c>
      <c r="GZ62" s="18"/>
      <c r="HA62" s="18"/>
      <c r="HB62" s="18">
        <f>T62</f>
        <v>126.7</v>
      </c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x14ac:dyDescent="0.2">
      <c r="A63" s="56"/>
      <c r="B63" s="53"/>
      <c r="C63" s="53" t="s">
        <v>499</v>
      </c>
      <c r="D63" s="54"/>
      <c r="E63" s="55">
        <v>45</v>
      </c>
      <c r="F63" s="89" t="s">
        <v>497</v>
      </c>
      <c r="G63" s="88"/>
      <c r="H63" s="57">
        <f>ROUND((Source!AF29*Source!AV29+Source!AE29*Source!AV29)*(Source!FY29)/100,2)</f>
        <v>712.72</v>
      </c>
      <c r="I63" s="57">
        <f>T63</f>
        <v>71.27</v>
      </c>
      <c r="J63" s="88" t="s">
        <v>504</v>
      </c>
      <c r="K63" s="58">
        <f>U63</f>
        <v>1043.42</v>
      </c>
      <c r="O63" s="18"/>
      <c r="P63" s="18"/>
      <c r="Q63" s="18"/>
      <c r="R63" s="18"/>
      <c r="S63" s="18"/>
      <c r="T63" s="18">
        <f>ROUND((ROUND(Source!AF29*Source!AV29*Source!I29,2)+ROUND(Source!AE29*Source!AV29*Source!I29,2))*(Source!FY29)/100,2)</f>
        <v>71.27</v>
      </c>
      <c r="U63" s="18">
        <f>Source!Y29</f>
        <v>1043.42</v>
      </c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>
        <f>T63</f>
        <v>71.27</v>
      </c>
      <c r="HA63" s="18"/>
      <c r="HB63" s="18">
        <f>T63</f>
        <v>71.27</v>
      </c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ht="13.5" thickBot="1" x14ac:dyDescent="0.25">
      <c r="A64" s="61"/>
      <c r="B64" s="62"/>
      <c r="C64" s="62" t="s">
        <v>501</v>
      </c>
      <c r="D64" s="63" t="s">
        <v>502</v>
      </c>
      <c r="E64" s="64">
        <v>189</v>
      </c>
      <c r="F64" s="65"/>
      <c r="G64" s="65"/>
      <c r="H64" s="65">
        <f>ROUND(Source!AH29,2)</f>
        <v>189</v>
      </c>
      <c r="I64" s="66">
        <f>Source!U29</f>
        <v>18.900000000000002</v>
      </c>
      <c r="J64" s="65"/>
      <c r="K64" s="6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60"/>
      <c r="B65" s="59"/>
      <c r="C65" s="59"/>
      <c r="D65" s="59"/>
      <c r="E65" s="59"/>
      <c r="F65" s="59"/>
      <c r="G65" s="59"/>
      <c r="H65" s="110">
        <f>R65</f>
        <v>356.34999999999997</v>
      </c>
      <c r="I65" s="111"/>
      <c r="J65" s="110">
        <f>S65</f>
        <v>5912.72</v>
      </c>
      <c r="K65" s="112"/>
      <c r="O65" s="18"/>
      <c r="P65" s="18"/>
      <c r="Q65" s="18"/>
      <c r="R65" s="18">
        <f>SUM(T60:T64)</f>
        <v>356.34999999999997</v>
      </c>
      <c r="S65" s="18">
        <f>SUM(U60:U64)</f>
        <v>5912.72</v>
      </c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>
        <f>R65</f>
        <v>356.34999999999997</v>
      </c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ht="24" x14ac:dyDescent="0.2">
      <c r="A66" s="68">
        <v>4</v>
      </c>
      <c r="B66" s="74" t="s">
        <v>33</v>
      </c>
      <c r="C66" s="69" t="s">
        <v>34</v>
      </c>
      <c r="D66" s="70" t="s">
        <v>35</v>
      </c>
      <c r="E66" s="71">
        <v>4.4000000000000004</v>
      </c>
      <c r="F66" s="72">
        <f>Source!AK31</f>
        <v>69.12</v>
      </c>
      <c r="G66" s="90" t="s">
        <v>3</v>
      </c>
      <c r="H66" s="72">
        <f>Source!AB31</f>
        <v>68.75</v>
      </c>
      <c r="I66" s="72"/>
      <c r="J66" s="91"/>
      <c r="K66" s="73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x14ac:dyDescent="0.2">
      <c r="A67" s="49"/>
      <c r="B67" s="46"/>
      <c r="C67" s="46" t="s">
        <v>493</v>
      </c>
      <c r="D67" s="47"/>
      <c r="E67" s="48"/>
      <c r="F67" s="50">
        <v>19.61</v>
      </c>
      <c r="G67" s="87"/>
      <c r="H67" s="50">
        <f>Source!AF31</f>
        <v>19.61</v>
      </c>
      <c r="I67" s="50">
        <f>T67</f>
        <v>86.28</v>
      </c>
      <c r="J67" s="87">
        <v>18.3</v>
      </c>
      <c r="K67" s="51">
        <f>U67</f>
        <v>1579</v>
      </c>
      <c r="O67" s="18"/>
      <c r="P67" s="18"/>
      <c r="Q67" s="18"/>
      <c r="R67" s="18"/>
      <c r="S67" s="18"/>
      <c r="T67" s="18">
        <f>ROUND(Source!AF31*Source!AV31*Source!I31,2)</f>
        <v>86.28</v>
      </c>
      <c r="U67" s="18">
        <f>Source!S31</f>
        <v>1579</v>
      </c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>
        <f>T67</f>
        <v>86.28</v>
      </c>
      <c r="GK67" s="18">
        <f>T67</f>
        <v>86.28</v>
      </c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>
        <f>T67</f>
        <v>86.28</v>
      </c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56"/>
      <c r="B68" s="53"/>
      <c r="C68" s="53" t="s">
        <v>494</v>
      </c>
      <c r="D68" s="54"/>
      <c r="E68" s="55"/>
      <c r="F68" s="57">
        <v>49.14</v>
      </c>
      <c r="G68" s="88"/>
      <c r="H68" s="57">
        <f>Source!AD31</f>
        <v>49.14</v>
      </c>
      <c r="I68" s="57">
        <f>T68</f>
        <v>216.22</v>
      </c>
      <c r="J68" s="88">
        <v>12.5</v>
      </c>
      <c r="K68" s="58">
        <f>U68</f>
        <v>2702.7</v>
      </c>
      <c r="O68" s="18"/>
      <c r="P68" s="18"/>
      <c r="Q68" s="18"/>
      <c r="R68" s="18"/>
      <c r="S68" s="18"/>
      <c r="T68" s="18">
        <f>ROUND(Source!AD31*Source!AV31*Source!I31,2)</f>
        <v>216.22</v>
      </c>
      <c r="U68" s="18">
        <f>Source!Q31</f>
        <v>2702.7</v>
      </c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>
        <f>T68</f>
        <v>216.22</v>
      </c>
      <c r="GK68" s="18"/>
      <c r="GL68" s="18">
        <f>T68</f>
        <v>216.22</v>
      </c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>
        <f>T68</f>
        <v>216.22</v>
      </c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x14ac:dyDescent="0.2">
      <c r="A69" s="56"/>
      <c r="B69" s="53"/>
      <c r="C69" s="53" t="s">
        <v>495</v>
      </c>
      <c r="D69" s="54"/>
      <c r="E69" s="55"/>
      <c r="F69" s="57">
        <v>5.56</v>
      </c>
      <c r="G69" s="88"/>
      <c r="H69" s="57">
        <f>Source!AE31</f>
        <v>5.56</v>
      </c>
      <c r="I69" s="57">
        <f>GM69</f>
        <v>24.46</v>
      </c>
      <c r="J69" s="88">
        <v>18.3</v>
      </c>
      <c r="K69" s="58">
        <f>Source!R31</f>
        <v>447.69</v>
      </c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>
        <f>ROUND(Source!AE31*Source!AV31*Source!I31,2)</f>
        <v>24.46</v>
      </c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56"/>
      <c r="B70" s="53"/>
      <c r="C70" s="53" t="s">
        <v>496</v>
      </c>
      <c r="D70" s="54"/>
      <c r="E70" s="55">
        <v>122</v>
      </c>
      <c r="F70" s="89" t="s">
        <v>497</v>
      </c>
      <c r="G70" s="88"/>
      <c r="H70" s="57">
        <f>ROUND((Source!AF31*Source!AV31+Source!AE31*Source!AV31)*(Source!FX31)/100,2)</f>
        <v>30.71</v>
      </c>
      <c r="I70" s="57">
        <f>T70</f>
        <v>135.1</v>
      </c>
      <c r="J70" s="88" t="s">
        <v>505</v>
      </c>
      <c r="K70" s="58">
        <f>U70</f>
        <v>2107.7600000000002</v>
      </c>
      <c r="O70" s="18"/>
      <c r="P70" s="18"/>
      <c r="Q70" s="18"/>
      <c r="R70" s="18"/>
      <c r="S70" s="18"/>
      <c r="T70" s="18">
        <f>ROUND((ROUND(Source!AF31*Source!AV31*Source!I31,2)+ROUND(Source!AE31*Source!AV31*Source!I31,2))*(Source!FX31)/100,2)</f>
        <v>135.1</v>
      </c>
      <c r="U70" s="18">
        <f>Source!X31</f>
        <v>2107.7600000000002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>
        <f>T70</f>
        <v>135.1</v>
      </c>
      <c r="GZ70" s="18"/>
      <c r="HA70" s="18"/>
      <c r="HB70" s="18">
        <f>T70</f>
        <v>135.1</v>
      </c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499</v>
      </c>
      <c r="D71" s="54"/>
      <c r="E71" s="55">
        <v>80</v>
      </c>
      <c r="F71" s="89" t="s">
        <v>497</v>
      </c>
      <c r="G71" s="88"/>
      <c r="H71" s="57">
        <f>ROUND((Source!AF31*Source!AV31+Source!AE31*Source!AV31)*(Source!FY31)/100,2)</f>
        <v>20.14</v>
      </c>
      <c r="I71" s="57">
        <f>T71</f>
        <v>88.59</v>
      </c>
      <c r="J71" s="88" t="s">
        <v>506</v>
      </c>
      <c r="K71" s="58">
        <f>U71</f>
        <v>1297.08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ROUND((ROUND(Source!AF31*Source!AV31*Source!I31,2)+ROUND(Source!AE31*Source!AV31*Source!I31,2))*(Source!FY31)/100,2)</f>
        <v>88.59</v>
      </c>
      <c r="U71" s="18">
        <f>Source!Y31</f>
        <v>1297.08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>
        <f>T71</f>
        <v>88.59</v>
      </c>
      <c r="HA71" s="18"/>
      <c r="HB71" s="18">
        <f>T71</f>
        <v>88.59</v>
      </c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ht="13.5" thickBot="1" x14ac:dyDescent="0.25">
      <c r="A72" s="61"/>
      <c r="B72" s="62"/>
      <c r="C72" s="62" t="s">
        <v>501</v>
      </c>
      <c r="D72" s="63" t="s">
        <v>502</v>
      </c>
      <c r="E72" s="64">
        <v>2.4</v>
      </c>
      <c r="F72" s="65"/>
      <c r="G72" s="65"/>
      <c r="H72" s="65">
        <f>ROUND(Source!AH31,2)</f>
        <v>2.4</v>
      </c>
      <c r="I72" s="66">
        <f>Source!U31</f>
        <v>10.56</v>
      </c>
      <c r="J72" s="65"/>
      <c r="K72" s="67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x14ac:dyDescent="0.2">
      <c r="A73" s="60"/>
      <c r="B73" s="59"/>
      <c r="C73" s="59"/>
      <c r="D73" s="59"/>
      <c r="E73" s="59"/>
      <c r="F73" s="59"/>
      <c r="G73" s="59"/>
      <c r="H73" s="110">
        <f>R73</f>
        <v>526.19000000000005</v>
      </c>
      <c r="I73" s="111"/>
      <c r="J73" s="110">
        <f>S73</f>
        <v>7686.54</v>
      </c>
      <c r="K73" s="112"/>
      <c r="O73" s="18"/>
      <c r="P73" s="18"/>
      <c r="Q73" s="18"/>
      <c r="R73" s="18">
        <f>SUM(T66:T72)</f>
        <v>526.19000000000005</v>
      </c>
      <c r="S73" s="18">
        <f>SUM(U66:U72)</f>
        <v>7686.54</v>
      </c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>
        <f>R73</f>
        <v>526.19000000000005</v>
      </c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68">
        <v>5</v>
      </c>
      <c r="B74" s="74" t="s">
        <v>40</v>
      </c>
      <c r="C74" s="69" t="s">
        <v>41</v>
      </c>
      <c r="D74" s="70" t="s">
        <v>29</v>
      </c>
      <c r="E74" s="71">
        <v>4.3999999999999997E-2</v>
      </c>
      <c r="F74" s="72">
        <f>Source!AK33</f>
        <v>3897.23</v>
      </c>
      <c r="G74" s="90" t="s">
        <v>3</v>
      </c>
      <c r="H74" s="72">
        <f>Source!AB33</f>
        <v>2991.74</v>
      </c>
      <c r="I74" s="72"/>
      <c r="J74" s="91"/>
      <c r="K74" s="73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49"/>
      <c r="B75" s="46"/>
      <c r="C75" s="46" t="s">
        <v>493</v>
      </c>
      <c r="D75" s="47"/>
      <c r="E75" s="48"/>
      <c r="F75" s="50">
        <v>1404</v>
      </c>
      <c r="G75" s="87"/>
      <c r="H75" s="50">
        <f>Source!AF33</f>
        <v>1404</v>
      </c>
      <c r="I75" s="50">
        <f>T75</f>
        <v>61.78</v>
      </c>
      <c r="J75" s="87">
        <v>18.3</v>
      </c>
      <c r="K75" s="51">
        <f>U75</f>
        <v>1130.5</v>
      </c>
      <c r="O75" s="18"/>
      <c r="P75" s="18"/>
      <c r="Q75" s="18"/>
      <c r="R75" s="18"/>
      <c r="S75" s="18"/>
      <c r="T75" s="18">
        <f>ROUND(Source!AF33*Source!AV33*Source!I33,2)</f>
        <v>61.78</v>
      </c>
      <c r="U75" s="18">
        <f>Source!S33</f>
        <v>1130.5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>
        <f>T75</f>
        <v>61.78</v>
      </c>
      <c r="GK75" s="18">
        <f>T75</f>
        <v>61.78</v>
      </c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>
        <f>T75</f>
        <v>61.78</v>
      </c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x14ac:dyDescent="0.2">
      <c r="A76" s="56"/>
      <c r="B76" s="53"/>
      <c r="C76" s="53" t="s">
        <v>494</v>
      </c>
      <c r="D76" s="54"/>
      <c r="E76" s="55"/>
      <c r="F76" s="57">
        <v>1587.74</v>
      </c>
      <c r="G76" s="88"/>
      <c r="H76" s="57">
        <f>Source!AD33</f>
        <v>1587.74</v>
      </c>
      <c r="I76" s="57">
        <f>T76</f>
        <v>69.86</v>
      </c>
      <c r="J76" s="88">
        <v>12.5</v>
      </c>
      <c r="K76" s="58">
        <f>U76</f>
        <v>873.26</v>
      </c>
      <c r="O76" s="18"/>
      <c r="P76" s="18"/>
      <c r="Q76" s="18"/>
      <c r="R76" s="18"/>
      <c r="S76" s="18"/>
      <c r="T76" s="18">
        <f>ROUND(Source!AD33*Source!AV33*Source!I33,2)</f>
        <v>69.86</v>
      </c>
      <c r="U76" s="18">
        <f>Source!Q33</f>
        <v>873.26</v>
      </c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>
        <f>T76</f>
        <v>69.86</v>
      </c>
      <c r="GK76" s="18"/>
      <c r="GL76" s="18">
        <f>T76</f>
        <v>69.86</v>
      </c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>
        <f>T76</f>
        <v>69.86</v>
      </c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</row>
    <row r="77" spans="1:255" x14ac:dyDescent="0.2">
      <c r="A77" s="56"/>
      <c r="B77" s="53"/>
      <c r="C77" s="53" t="s">
        <v>495</v>
      </c>
      <c r="D77" s="54"/>
      <c r="E77" s="55"/>
      <c r="F77" s="57">
        <v>244.51</v>
      </c>
      <c r="G77" s="88"/>
      <c r="H77" s="57">
        <f>Source!AE33</f>
        <v>244.51</v>
      </c>
      <c r="I77" s="57">
        <f>GM77</f>
        <v>10.76</v>
      </c>
      <c r="J77" s="88">
        <v>18.3</v>
      </c>
      <c r="K77" s="58">
        <f>Source!R33</f>
        <v>196.88</v>
      </c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>
        <f>ROUND(Source!AE33*Source!AV33*Source!I33,2)</f>
        <v>10.76</v>
      </c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56"/>
      <c r="B78" s="53"/>
      <c r="C78" s="53" t="s">
        <v>496</v>
      </c>
      <c r="D78" s="54"/>
      <c r="E78" s="55">
        <v>105</v>
      </c>
      <c r="F78" s="89" t="s">
        <v>497</v>
      </c>
      <c r="G78" s="88"/>
      <c r="H78" s="57">
        <f>ROUND((Source!AF33*Source!AV33+Source!AE33*Source!AV33)*(Source!FX33)/100,2)</f>
        <v>1730.94</v>
      </c>
      <c r="I78" s="57">
        <f>T78</f>
        <v>76.17</v>
      </c>
      <c r="J78" s="88" t="s">
        <v>507</v>
      </c>
      <c r="K78" s="58">
        <f>U78</f>
        <v>1181.3699999999999</v>
      </c>
      <c r="O78" s="18"/>
      <c r="P78" s="18"/>
      <c r="Q78" s="18"/>
      <c r="R78" s="18"/>
      <c r="S78" s="18"/>
      <c r="T78" s="18">
        <f>ROUND((ROUND(Source!AF33*Source!AV33*Source!I33,2)+ROUND(Source!AE33*Source!AV33*Source!I33,2))*(Source!FX33)/100,2)</f>
        <v>76.17</v>
      </c>
      <c r="U78" s="18">
        <f>Source!X33</f>
        <v>1181.3699999999999</v>
      </c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>
        <f>T78</f>
        <v>76.17</v>
      </c>
      <c r="GZ78" s="18"/>
      <c r="HA78" s="18"/>
      <c r="HB78" s="18">
        <f>T78</f>
        <v>76.17</v>
      </c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56"/>
      <c r="B79" s="53"/>
      <c r="C79" s="53" t="s">
        <v>499</v>
      </c>
      <c r="D79" s="54"/>
      <c r="E79" s="55">
        <v>65</v>
      </c>
      <c r="F79" s="89" t="s">
        <v>497</v>
      </c>
      <c r="G79" s="88"/>
      <c r="H79" s="57">
        <f>ROUND((Source!AF33*Source!AV33+Source!AE33*Source!AV33)*(Source!FY33)/100,2)</f>
        <v>1071.53</v>
      </c>
      <c r="I79" s="57">
        <f>T79</f>
        <v>47.15</v>
      </c>
      <c r="J79" s="88" t="s">
        <v>508</v>
      </c>
      <c r="K79" s="58">
        <f>U79</f>
        <v>690.24</v>
      </c>
      <c r="O79" s="18"/>
      <c r="P79" s="18"/>
      <c r="Q79" s="18"/>
      <c r="R79" s="18"/>
      <c r="S79" s="18"/>
      <c r="T79" s="18">
        <f>ROUND((ROUND(Source!AF33*Source!AV33*Source!I33,2)+ROUND(Source!AE33*Source!AV33*Source!I33,2))*(Source!FY33)/100,2)</f>
        <v>47.15</v>
      </c>
      <c r="U79" s="18">
        <f>Source!Y33</f>
        <v>690.24</v>
      </c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>
        <f>T79</f>
        <v>47.15</v>
      </c>
      <c r="HA79" s="18"/>
      <c r="HB79" s="18">
        <f>T79</f>
        <v>47.15</v>
      </c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</row>
    <row r="80" spans="1:255" ht="13.5" thickBot="1" x14ac:dyDescent="0.25">
      <c r="A80" s="61"/>
      <c r="B80" s="62"/>
      <c r="C80" s="62" t="s">
        <v>501</v>
      </c>
      <c r="D80" s="63" t="s">
        <v>502</v>
      </c>
      <c r="E80" s="64">
        <v>180</v>
      </c>
      <c r="F80" s="65"/>
      <c r="G80" s="65"/>
      <c r="H80" s="65">
        <f>ROUND(Source!AH33,2)</f>
        <v>180</v>
      </c>
      <c r="I80" s="66">
        <f>Source!U33</f>
        <v>7.92</v>
      </c>
      <c r="J80" s="65"/>
      <c r="K80" s="67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</row>
    <row r="81" spans="1:255" x14ac:dyDescent="0.2">
      <c r="A81" s="60"/>
      <c r="B81" s="59"/>
      <c r="C81" s="59"/>
      <c r="D81" s="59"/>
      <c r="E81" s="59"/>
      <c r="F81" s="59"/>
      <c r="G81" s="59"/>
      <c r="H81" s="110">
        <f>R81</f>
        <v>254.96</v>
      </c>
      <c r="I81" s="111"/>
      <c r="J81" s="110">
        <f>S81</f>
        <v>3875.37</v>
      </c>
      <c r="K81" s="112"/>
      <c r="O81" s="18"/>
      <c r="P81" s="18"/>
      <c r="Q81" s="18"/>
      <c r="R81" s="18">
        <f>SUM(T74:T80)</f>
        <v>254.96</v>
      </c>
      <c r="S81" s="18">
        <f>SUM(U74:U80)</f>
        <v>3875.37</v>
      </c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>
        <f>R81</f>
        <v>254.96</v>
      </c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</row>
    <row r="82" spans="1:255" x14ac:dyDescent="0.2">
      <c r="A82" s="68">
        <v>6</v>
      </c>
      <c r="B82" s="74" t="s">
        <v>46</v>
      </c>
      <c r="C82" s="69" t="s">
        <v>47</v>
      </c>
      <c r="D82" s="70" t="s">
        <v>48</v>
      </c>
      <c r="E82" s="71">
        <v>1</v>
      </c>
      <c r="F82" s="72">
        <f>Source!AK35</f>
        <v>6242.18</v>
      </c>
      <c r="G82" s="90" t="s">
        <v>3</v>
      </c>
      <c r="H82" s="72">
        <f>Source!AB35</f>
        <v>4752.41</v>
      </c>
      <c r="I82" s="72"/>
      <c r="J82" s="91"/>
      <c r="K82" s="73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</row>
    <row r="83" spans="1:255" x14ac:dyDescent="0.2">
      <c r="A83" s="49"/>
      <c r="B83" s="46"/>
      <c r="C83" s="46" t="s">
        <v>493</v>
      </c>
      <c r="D83" s="47"/>
      <c r="E83" s="48"/>
      <c r="F83" s="50">
        <v>2328.04</v>
      </c>
      <c r="G83" s="87"/>
      <c r="H83" s="50">
        <f>Source!AF35</f>
        <v>2328.04</v>
      </c>
      <c r="I83" s="50">
        <f>T83</f>
        <v>2328.04</v>
      </c>
      <c r="J83" s="87">
        <v>18.3</v>
      </c>
      <c r="K83" s="51">
        <f>U83</f>
        <v>42603.13</v>
      </c>
      <c r="O83" s="18"/>
      <c r="P83" s="18"/>
      <c r="Q83" s="18"/>
      <c r="R83" s="18"/>
      <c r="S83" s="18"/>
      <c r="T83" s="18">
        <f>ROUND(Source!AF35*Source!AV35*Source!I35,2)</f>
        <v>2328.04</v>
      </c>
      <c r="U83" s="18">
        <f>Source!S35</f>
        <v>42603.13</v>
      </c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>
        <f>T83</f>
        <v>2328.04</v>
      </c>
      <c r="GK83" s="18">
        <f>T83</f>
        <v>2328.04</v>
      </c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>
        <f>T83</f>
        <v>2328.04</v>
      </c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</row>
    <row r="84" spans="1:255" x14ac:dyDescent="0.2">
      <c r="A84" s="56"/>
      <c r="B84" s="53"/>
      <c r="C84" s="53" t="s">
        <v>494</v>
      </c>
      <c r="D84" s="54"/>
      <c r="E84" s="55"/>
      <c r="F84" s="57">
        <v>2424.36</v>
      </c>
      <c r="G84" s="88"/>
      <c r="H84" s="57">
        <f>Source!AD35</f>
        <v>2424.36</v>
      </c>
      <c r="I84" s="57">
        <f>T84</f>
        <v>2424.36</v>
      </c>
      <c r="J84" s="88">
        <v>12.5</v>
      </c>
      <c r="K84" s="58">
        <f>U84</f>
        <v>30304.5</v>
      </c>
      <c r="O84" s="18"/>
      <c r="P84" s="18"/>
      <c r="Q84" s="18"/>
      <c r="R84" s="18"/>
      <c r="S84" s="18"/>
      <c r="T84" s="18">
        <f>ROUND(Source!AD35*Source!AV35*Source!I35,2)</f>
        <v>2424.36</v>
      </c>
      <c r="U84" s="18">
        <f>Source!Q35</f>
        <v>30304.5</v>
      </c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>
        <f>T84</f>
        <v>2424.36</v>
      </c>
      <c r="GK84" s="18"/>
      <c r="GL84" s="18">
        <f>T84</f>
        <v>2424.36</v>
      </c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>
        <f>T84</f>
        <v>2424.36</v>
      </c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</row>
    <row r="85" spans="1:255" x14ac:dyDescent="0.2">
      <c r="A85" s="56"/>
      <c r="B85" s="53"/>
      <c r="C85" s="53" t="s">
        <v>495</v>
      </c>
      <c r="D85" s="54"/>
      <c r="E85" s="55"/>
      <c r="F85" s="57">
        <v>322.45999999999998</v>
      </c>
      <c r="G85" s="88"/>
      <c r="H85" s="57">
        <f>Source!AE35</f>
        <v>322.45999999999998</v>
      </c>
      <c r="I85" s="57">
        <f>GM85</f>
        <v>322.45999999999998</v>
      </c>
      <c r="J85" s="88">
        <v>18.3</v>
      </c>
      <c r="K85" s="58">
        <f>Source!R35</f>
        <v>5901.02</v>
      </c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>
        <f>ROUND(Source!AE35*Source!AV35*Source!I35,2)</f>
        <v>322.45999999999998</v>
      </c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</row>
    <row r="86" spans="1:255" hidden="1" x14ac:dyDescent="0.2">
      <c r="A86" s="56"/>
      <c r="B86" s="53"/>
      <c r="C86" s="53" t="s">
        <v>509</v>
      </c>
      <c r="D86" s="54"/>
      <c r="E86" s="55"/>
      <c r="F86" s="57">
        <v>1489.78</v>
      </c>
      <c r="G86" s="88"/>
      <c r="H86" s="57">
        <f>Source!AC35</f>
        <v>0.01</v>
      </c>
      <c r="I86" s="57">
        <f>T86</f>
        <v>0.01</v>
      </c>
      <c r="J86" s="88">
        <v>0</v>
      </c>
      <c r="K86" s="58">
        <f>U86</f>
        <v>0</v>
      </c>
      <c r="O86" s="18"/>
      <c r="P86" s="18"/>
      <c r="Q86" s="18"/>
      <c r="R86" s="18"/>
      <c r="S86" s="18"/>
      <c r="T86" s="18">
        <f>ROUND(Source!AC35*Source!AW35*Source!I35,2)</f>
        <v>0.01</v>
      </c>
      <c r="U86" s="18">
        <f>Source!P35</f>
        <v>0</v>
      </c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>
        <f>T86</f>
        <v>0.01</v>
      </c>
      <c r="GK86" s="18"/>
      <c r="GL86" s="18"/>
      <c r="GM86" s="18"/>
      <c r="GN86" s="18">
        <f>T86</f>
        <v>0.01</v>
      </c>
      <c r="GO86" s="18"/>
      <c r="GP86" s="18">
        <f>T86</f>
        <v>0.01</v>
      </c>
      <c r="GQ86" s="18">
        <f>T86</f>
        <v>0.01</v>
      </c>
      <c r="GR86" s="18"/>
      <c r="GS86" s="18">
        <f>T86</f>
        <v>0.01</v>
      </c>
      <c r="GT86" s="18"/>
      <c r="GU86" s="18"/>
      <c r="GV86" s="18"/>
      <c r="GW86" s="18">
        <f>ROUND(Source!AG35*Source!I35,2)</f>
        <v>0</v>
      </c>
      <c r="GX86" s="18">
        <f>ROUND(Source!AJ35*Source!I35,2)</f>
        <v>0</v>
      </c>
      <c r="GY86" s="18"/>
      <c r="GZ86" s="18"/>
      <c r="HA86" s="18"/>
      <c r="HB86" s="18"/>
      <c r="HC86" s="18">
        <f>T86</f>
        <v>0.01</v>
      </c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</row>
    <row r="87" spans="1:255" x14ac:dyDescent="0.2">
      <c r="A87" s="56"/>
      <c r="B87" s="53"/>
      <c r="C87" s="53" t="s">
        <v>496</v>
      </c>
      <c r="D87" s="54"/>
      <c r="E87" s="55">
        <v>80</v>
      </c>
      <c r="F87" s="89" t="s">
        <v>497</v>
      </c>
      <c r="G87" s="88"/>
      <c r="H87" s="57">
        <f>ROUND((Source!AF35*Source!AV35+Source!AE35*Source!AV35)*(Source!FX35)/100,2)</f>
        <v>2120.4</v>
      </c>
      <c r="I87" s="57">
        <f>T87</f>
        <v>2120.4</v>
      </c>
      <c r="J87" s="88" t="s">
        <v>503</v>
      </c>
      <c r="K87" s="58">
        <f>U87</f>
        <v>32982.82</v>
      </c>
      <c r="O87" s="18"/>
      <c r="P87" s="18"/>
      <c r="Q87" s="18"/>
      <c r="R87" s="18"/>
      <c r="S87" s="18"/>
      <c r="T87" s="18">
        <f>ROUND((ROUND(Source!AF35*Source!AV35*Source!I35,2)+ROUND(Source!AE35*Source!AV35*Source!I35,2))*(Source!FX35)/100,2)</f>
        <v>2120.4</v>
      </c>
      <c r="U87" s="18">
        <f>Source!X35</f>
        <v>32982.82</v>
      </c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>
        <f>T87</f>
        <v>2120.4</v>
      </c>
      <c r="GZ87" s="18"/>
      <c r="HA87" s="18"/>
      <c r="HB87" s="18"/>
      <c r="HC87" s="18">
        <f>T87</f>
        <v>2120.4</v>
      </c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</row>
    <row r="88" spans="1:255" x14ac:dyDescent="0.2">
      <c r="A88" s="56"/>
      <c r="B88" s="53"/>
      <c r="C88" s="53" t="s">
        <v>499</v>
      </c>
      <c r="D88" s="54"/>
      <c r="E88" s="55">
        <v>60</v>
      </c>
      <c r="F88" s="89" t="s">
        <v>497</v>
      </c>
      <c r="G88" s="88"/>
      <c r="H88" s="57">
        <f>ROUND((Source!AF35*Source!AV35+Source!AE35*Source!AV35)*(Source!FY35)/100,2)</f>
        <v>1590.3</v>
      </c>
      <c r="I88" s="57">
        <f>T88</f>
        <v>1590.3</v>
      </c>
      <c r="J88" s="88" t="s">
        <v>510</v>
      </c>
      <c r="K88" s="58">
        <f>U88</f>
        <v>23281.99</v>
      </c>
      <c r="O88" s="18"/>
      <c r="P88" s="18"/>
      <c r="Q88" s="18"/>
      <c r="R88" s="18"/>
      <c r="S88" s="18"/>
      <c r="T88" s="18">
        <f>ROUND((ROUND(Source!AF35*Source!AV35*Source!I35,2)+ROUND(Source!AE35*Source!AV35*Source!I35,2))*(Source!FY35)/100,2)</f>
        <v>1590.3</v>
      </c>
      <c r="U88" s="18">
        <f>Source!Y35</f>
        <v>23281.99</v>
      </c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>
        <f>T88</f>
        <v>1590.3</v>
      </c>
      <c r="HA88" s="18"/>
      <c r="HB88" s="18"/>
      <c r="HC88" s="18">
        <f>T88</f>
        <v>1590.3</v>
      </c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</row>
    <row r="89" spans="1:255" ht="13.5" thickBot="1" x14ac:dyDescent="0.25">
      <c r="A89" s="61"/>
      <c r="B89" s="62"/>
      <c r="C89" s="62" t="s">
        <v>501</v>
      </c>
      <c r="D89" s="63" t="s">
        <v>502</v>
      </c>
      <c r="E89" s="64">
        <v>242</v>
      </c>
      <c r="F89" s="65"/>
      <c r="G89" s="65"/>
      <c r="H89" s="65">
        <f>ROUND(Source!AH35,2)</f>
        <v>242</v>
      </c>
      <c r="I89" s="66">
        <f>Source!U35</f>
        <v>242</v>
      </c>
      <c r="J89" s="65"/>
      <c r="K89" s="67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</row>
    <row r="90" spans="1:255" x14ac:dyDescent="0.2">
      <c r="A90" s="60"/>
      <c r="B90" s="59"/>
      <c r="C90" s="59"/>
      <c r="D90" s="59"/>
      <c r="E90" s="59"/>
      <c r="F90" s="59"/>
      <c r="G90" s="59"/>
      <c r="H90" s="110">
        <f>R90</f>
        <v>8463.1099999999988</v>
      </c>
      <c r="I90" s="111"/>
      <c r="J90" s="110">
        <f>S90</f>
        <v>129172.44000000002</v>
      </c>
      <c r="K90" s="112"/>
      <c r="O90" s="18"/>
      <c r="P90" s="18"/>
      <c r="Q90" s="18"/>
      <c r="R90" s="18">
        <f>SUM(T82:T89)</f>
        <v>8463.1099999999988</v>
      </c>
      <c r="S90" s="18">
        <f>SUM(U82:U89)</f>
        <v>129172.44000000002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>
        <f>R90</f>
        <v>8463.1099999999988</v>
      </c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</row>
    <row r="91" spans="1:255" ht="48" x14ac:dyDescent="0.2">
      <c r="A91" s="68">
        <v>7</v>
      </c>
      <c r="B91" s="74" t="s">
        <v>23</v>
      </c>
      <c r="C91" s="69" t="s">
        <v>24</v>
      </c>
      <c r="D91" s="70" t="s">
        <v>15</v>
      </c>
      <c r="E91" s="71">
        <v>2.5000000000000001E-2</v>
      </c>
      <c r="F91" s="72">
        <f>Source!AK37</f>
        <v>527.5</v>
      </c>
      <c r="G91" s="90" t="s">
        <v>3</v>
      </c>
      <c r="H91" s="72">
        <f>Source!AB37</f>
        <v>527.5</v>
      </c>
      <c r="I91" s="72"/>
      <c r="J91" s="91"/>
      <c r="K91" s="73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</row>
    <row r="92" spans="1:255" x14ac:dyDescent="0.2">
      <c r="A92" s="49"/>
      <c r="B92" s="46"/>
      <c r="C92" s="46" t="s">
        <v>494</v>
      </c>
      <c r="D92" s="47"/>
      <c r="E92" s="48"/>
      <c r="F92" s="50">
        <v>527.5</v>
      </c>
      <c r="G92" s="87"/>
      <c r="H92" s="50">
        <f>Source!AD37</f>
        <v>527.5</v>
      </c>
      <c r="I92" s="50">
        <f>T92</f>
        <v>13.19</v>
      </c>
      <c r="J92" s="87">
        <v>12.5</v>
      </c>
      <c r="K92" s="51">
        <f>U92</f>
        <v>164.84</v>
      </c>
      <c r="O92" s="18"/>
      <c r="P92" s="18"/>
      <c r="Q92" s="18"/>
      <c r="R92" s="18"/>
      <c r="S92" s="18"/>
      <c r="T92" s="18">
        <f>ROUND(Source!AD37*Source!AV37*Source!I37,2)</f>
        <v>13.19</v>
      </c>
      <c r="U92" s="18">
        <f>Source!Q37</f>
        <v>164.84</v>
      </c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>
        <f>T92</f>
        <v>13.19</v>
      </c>
      <c r="GK92" s="18"/>
      <c r="GL92" s="18">
        <f>T92</f>
        <v>13.19</v>
      </c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>
        <f>T92</f>
        <v>13.19</v>
      </c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</row>
    <row r="93" spans="1:255" x14ac:dyDescent="0.2">
      <c r="A93" s="56"/>
      <c r="B93" s="53"/>
      <c r="C93" s="53" t="s">
        <v>495</v>
      </c>
      <c r="D93" s="54"/>
      <c r="E93" s="55"/>
      <c r="F93" s="57">
        <v>102.89</v>
      </c>
      <c r="G93" s="88"/>
      <c r="H93" s="57">
        <f>Source!AE37</f>
        <v>102.89</v>
      </c>
      <c r="I93" s="57">
        <f>GM93</f>
        <v>2.57</v>
      </c>
      <c r="J93" s="88">
        <v>18.3</v>
      </c>
      <c r="K93" s="58">
        <f>Source!R37</f>
        <v>47.07</v>
      </c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>
        <f>ROUND(Source!AE37*Source!AV37*Source!I37,2)</f>
        <v>2.57</v>
      </c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</row>
    <row r="94" spans="1:255" x14ac:dyDescent="0.2">
      <c r="A94" s="56"/>
      <c r="B94" s="53"/>
      <c r="C94" s="53" t="s">
        <v>496</v>
      </c>
      <c r="D94" s="54"/>
      <c r="E94" s="55">
        <v>95</v>
      </c>
      <c r="F94" s="89" t="s">
        <v>497</v>
      </c>
      <c r="G94" s="88"/>
      <c r="H94" s="57">
        <f>ROUND((Source!AF37*Source!AV37+Source!AE37*Source!AV37)*(Source!FX37)/100,2)</f>
        <v>97.75</v>
      </c>
      <c r="I94" s="57">
        <f>T94</f>
        <v>2.44</v>
      </c>
      <c r="J94" s="88" t="s">
        <v>498</v>
      </c>
      <c r="K94" s="58">
        <f>U94</f>
        <v>38.130000000000003</v>
      </c>
      <c r="O94" s="18"/>
      <c r="P94" s="18"/>
      <c r="Q94" s="18"/>
      <c r="R94" s="18"/>
      <c r="S94" s="18"/>
      <c r="T94" s="18">
        <f>ROUND((ROUND(Source!AF37*Source!AV37*Source!I37,2)+ROUND(Source!AE37*Source!AV37*Source!I37,2))*(Source!FX37)/100,2)</f>
        <v>2.44</v>
      </c>
      <c r="U94" s="18">
        <f>Source!X37</f>
        <v>38.130000000000003</v>
      </c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>
        <f>T94</f>
        <v>2.44</v>
      </c>
      <c r="GZ94" s="18"/>
      <c r="HA94" s="18"/>
      <c r="HB94" s="18">
        <f>T94</f>
        <v>2.44</v>
      </c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</row>
    <row r="95" spans="1:255" ht="13.5" thickBot="1" x14ac:dyDescent="0.25">
      <c r="A95" s="61"/>
      <c r="B95" s="62"/>
      <c r="C95" s="62" t="s">
        <v>499</v>
      </c>
      <c r="D95" s="63"/>
      <c r="E95" s="64">
        <v>50</v>
      </c>
      <c r="F95" s="92" t="s">
        <v>497</v>
      </c>
      <c r="G95" s="65"/>
      <c r="H95" s="66">
        <f>ROUND((Source!AF37*Source!AV37+Source!AE37*Source!AV37)*(Source!FY37)/100,2)</f>
        <v>51.45</v>
      </c>
      <c r="I95" s="66">
        <f>T95</f>
        <v>1.29</v>
      </c>
      <c r="J95" s="65" t="s">
        <v>500</v>
      </c>
      <c r="K95" s="93">
        <f>U95</f>
        <v>18.829999999999998</v>
      </c>
      <c r="O95" s="18"/>
      <c r="P95" s="18"/>
      <c r="Q95" s="18"/>
      <c r="R95" s="18"/>
      <c r="S95" s="18"/>
      <c r="T95" s="18">
        <f>ROUND((ROUND(Source!AF37*Source!AV37*Source!I37,2)+ROUND(Source!AE37*Source!AV37*Source!I37,2))*(Source!FY37)/100,2)</f>
        <v>1.29</v>
      </c>
      <c r="U95" s="18">
        <f>Source!Y37</f>
        <v>18.829999999999998</v>
      </c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>
        <f>T95</f>
        <v>1.29</v>
      </c>
      <c r="HA95" s="18"/>
      <c r="HB95" s="18">
        <f>T95</f>
        <v>1.29</v>
      </c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</row>
    <row r="96" spans="1:255" x14ac:dyDescent="0.2">
      <c r="A96" s="60"/>
      <c r="B96" s="59"/>
      <c r="C96" s="59"/>
      <c r="D96" s="59"/>
      <c r="E96" s="59"/>
      <c r="F96" s="59"/>
      <c r="G96" s="59"/>
      <c r="H96" s="110">
        <f>R96</f>
        <v>16.919999999999998</v>
      </c>
      <c r="I96" s="111"/>
      <c r="J96" s="110">
        <f>S96</f>
        <v>221.8</v>
      </c>
      <c r="K96" s="112"/>
      <c r="O96" s="18"/>
      <c r="P96" s="18"/>
      <c r="Q96" s="18"/>
      <c r="R96" s="18">
        <f>SUM(T91:T95)</f>
        <v>16.919999999999998</v>
      </c>
      <c r="S96" s="18">
        <f>SUM(U91:U95)</f>
        <v>221.8</v>
      </c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>
        <f>R96</f>
        <v>16.919999999999998</v>
      </c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</row>
    <row r="97" spans="1:255" ht="36" x14ac:dyDescent="0.2">
      <c r="A97" s="68">
        <v>8</v>
      </c>
      <c r="B97" s="74" t="s">
        <v>55</v>
      </c>
      <c r="C97" s="69" t="s">
        <v>56</v>
      </c>
      <c r="D97" s="70" t="s">
        <v>15</v>
      </c>
      <c r="E97" s="71">
        <v>2.5000000000000001E-2</v>
      </c>
      <c r="F97" s="72">
        <f>Source!AK39</f>
        <v>136.79</v>
      </c>
      <c r="G97" s="90" t="s">
        <v>3</v>
      </c>
      <c r="H97" s="72">
        <f>Source!AB39</f>
        <v>136.79</v>
      </c>
      <c r="I97" s="72"/>
      <c r="J97" s="91"/>
      <c r="K97" s="73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</row>
    <row r="98" spans="1:255" x14ac:dyDescent="0.2">
      <c r="A98" s="49"/>
      <c r="B98" s="46"/>
      <c r="C98" s="46" t="s">
        <v>494</v>
      </c>
      <c r="D98" s="47"/>
      <c r="E98" s="48"/>
      <c r="F98" s="50">
        <v>136.79</v>
      </c>
      <c r="G98" s="87"/>
      <c r="H98" s="50">
        <f>Source!AD39</f>
        <v>136.79</v>
      </c>
      <c r="I98" s="50">
        <f>T98</f>
        <v>3.42</v>
      </c>
      <c r="J98" s="87">
        <v>12.5</v>
      </c>
      <c r="K98" s="51">
        <f>U98</f>
        <v>42.75</v>
      </c>
      <c r="O98" s="18"/>
      <c r="P98" s="18"/>
      <c r="Q98" s="18"/>
      <c r="R98" s="18"/>
      <c r="S98" s="18"/>
      <c r="T98" s="18">
        <f>ROUND(Source!AD39*Source!AV39*Source!I39,2)</f>
        <v>3.42</v>
      </c>
      <c r="U98" s="18">
        <f>Source!Q39</f>
        <v>42.75</v>
      </c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>
        <f>T98</f>
        <v>3.42</v>
      </c>
      <c r="GK98" s="18"/>
      <c r="GL98" s="18">
        <f>T98</f>
        <v>3.42</v>
      </c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>
        <f>T98</f>
        <v>3.42</v>
      </c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</row>
    <row r="99" spans="1:255" x14ac:dyDescent="0.2">
      <c r="A99" s="56"/>
      <c r="B99" s="53"/>
      <c r="C99" s="53" t="s">
        <v>495</v>
      </c>
      <c r="D99" s="54"/>
      <c r="E99" s="55"/>
      <c r="F99" s="57">
        <v>23.36</v>
      </c>
      <c r="G99" s="88"/>
      <c r="H99" s="57">
        <f>Source!AE39</f>
        <v>23.36</v>
      </c>
      <c r="I99" s="57">
        <f>GM99</f>
        <v>0.57999999999999996</v>
      </c>
      <c r="J99" s="88">
        <v>18.3</v>
      </c>
      <c r="K99" s="58">
        <f>Source!R39</f>
        <v>10.69</v>
      </c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>
        <f>ROUND(Source!AE39*Source!AV39*Source!I39,2)</f>
        <v>0.57999999999999996</v>
      </c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</row>
    <row r="100" spans="1:255" x14ac:dyDescent="0.2">
      <c r="A100" s="56"/>
      <c r="B100" s="53"/>
      <c r="C100" s="53" t="s">
        <v>496</v>
      </c>
      <c r="D100" s="54"/>
      <c r="E100" s="55">
        <v>95</v>
      </c>
      <c r="F100" s="89" t="s">
        <v>497</v>
      </c>
      <c r="G100" s="88"/>
      <c r="H100" s="57">
        <f>ROUND((Source!AF39*Source!AV39+Source!AE39*Source!AV39)*(Source!FX39)/100,2)</f>
        <v>22.19</v>
      </c>
      <c r="I100" s="57">
        <f>T100</f>
        <v>0.55000000000000004</v>
      </c>
      <c r="J100" s="88" t="s">
        <v>498</v>
      </c>
      <c r="K100" s="58">
        <f>U100</f>
        <v>8.66</v>
      </c>
      <c r="O100" s="18"/>
      <c r="P100" s="18"/>
      <c r="Q100" s="18"/>
      <c r="R100" s="18"/>
      <c r="S100" s="18"/>
      <c r="T100" s="18">
        <f>ROUND((ROUND(Source!AF39*Source!AV39*Source!I39,2)+ROUND(Source!AE39*Source!AV39*Source!I39,2))*(Source!FX39)/100,2)</f>
        <v>0.55000000000000004</v>
      </c>
      <c r="U100" s="18">
        <f>Source!X39</f>
        <v>8.66</v>
      </c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>
        <f>T100</f>
        <v>0.55000000000000004</v>
      </c>
      <c r="GZ100" s="18"/>
      <c r="HA100" s="18"/>
      <c r="HB100" s="18">
        <f>T100</f>
        <v>0.55000000000000004</v>
      </c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</row>
    <row r="101" spans="1:255" ht="13.5" thickBot="1" x14ac:dyDescent="0.25">
      <c r="A101" s="61"/>
      <c r="B101" s="62"/>
      <c r="C101" s="62" t="s">
        <v>499</v>
      </c>
      <c r="D101" s="63"/>
      <c r="E101" s="64">
        <v>50</v>
      </c>
      <c r="F101" s="92" t="s">
        <v>497</v>
      </c>
      <c r="G101" s="65"/>
      <c r="H101" s="66">
        <f>ROUND((Source!AF39*Source!AV39+Source!AE39*Source!AV39)*(Source!FY39)/100,2)</f>
        <v>11.68</v>
      </c>
      <c r="I101" s="66">
        <f>T101</f>
        <v>0.28999999999999998</v>
      </c>
      <c r="J101" s="65" t="s">
        <v>500</v>
      </c>
      <c r="K101" s="93">
        <f>U101</f>
        <v>4.28</v>
      </c>
      <c r="O101" s="18"/>
      <c r="P101" s="18"/>
      <c r="Q101" s="18"/>
      <c r="R101" s="18"/>
      <c r="S101" s="18"/>
      <c r="T101" s="18">
        <f>ROUND((ROUND(Source!AF39*Source!AV39*Source!I39,2)+ROUND(Source!AE39*Source!AV39*Source!I39,2))*(Source!FY39)/100,2)</f>
        <v>0.28999999999999998</v>
      </c>
      <c r="U101" s="18">
        <f>Source!Y39</f>
        <v>4.28</v>
      </c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>
        <f>T101</f>
        <v>0.28999999999999998</v>
      </c>
      <c r="HA101" s="18"/>
      <c r="HB101" s="18">
        <f>T101</f>
        <v>0.28999999999999998</v>
      </c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</row>
    <row r="102" spans="1:255" x14ac:dyDescent="0.2">
      <c r="A102" s="60"/>
      <c r="B102" s="59"/>
      <c r="C102" s="59"/>
      <c r="D102" s="59"/>
      <c r="E102" s="59"/>
      <c r="F102" s="59"/>
      <c r="G102" s="59"/>
      <c r="H102" s="110">
        <f>R102</f>
        <v>4.26</v>
      </c>
      <c r="I102" s="111"/>
      <c r="J102" s="110">
        <f>S102</f>
        <v>55.69</v>
      </c>
      <c r="K102" s="112"/>
      <c r="O102" s="18"/>
      <c r="P102" s="18"/>
      <c r="Q102" s="18"/>
      <c r="R102" s="18">
        <f>SUM(T97:T101)</f>
        <v>4.26</v>
      </c>
      <c r="S102" s="18">
        <f>SUM(U97:U101)</f>
        <v>55.69</v>
      </c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>
        <f>R102</f>
        <v>4.26</v>
      </c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</row>
    <row r="103" spans="1:255" ht="24" x14ac:dyDescent="0.2">
      <c r="A103" s="68">
        <v>9</v>
      </c>
      <c r="B103" s="74" t="s">
        <v>59</v>
      </c>
      <c r="C103" s="69" t="s">
        <v>60</v>
      </c>
      <c r="D103" s="70" t="s">
        <v>29</v>
      </c>
      <c r="E103" s="71">
        <v>0.25</v>
      </c>
      <c r="F103" s="72">
        <f>Source!AK41</f>
        <v>387.18</v>
      </c>
      <c r="G103" s="90" t="s">
        <v>3</v>
      </c>
      <c r="H103" s="72">
        <f>Source!AB41</f>
        <v>387.18</v>
      </c>
      <c r="I103" s="72"/>
      <c r="J103" s="91"/>
      <c r="K103" s="73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</row>
    <row r="104" spans="1:255" x14ac:dyDescent="0.2">
      <c r="A104" s="49"/>
      <c r="B104" s="46"/>
      <c r="C104" s="46" t="s">
        <v>493</v>
      </c>
      <c r="D104" s="47"/>
      <c r="E104" s="48"/>
      <c r="F104" s="50">
        <v>106.88</v>
      </c>
      <c r="G104" s="87"/>
      <c r="H104" s="50">
        <f>Source!AF41</f>
        <v>106.88</v>
      </c>
      <c r="I104" s="50">
        <f>T104</f>
        <v>26.72</v>
      </c>
      <c r="J104" s="87">
        <v>18.3</v>
      </c>
      <c r="K104" s="51">
        <f>U104</f>
        <v>488.98</v>
      </c>
      <c r="O104" s="18"/>
      <c r="P104" s="18"/>
      <c r="Q104" s="18"/>
      <c r="R104" s="18"/>
      <c r="S104" s="18"/>
      <c r="T104" s="18">
        <f>ROUND(Source!AF41*Source!AV41*Source!I41,2)</f>
        <v>26.72</v>
      </c>
      <c r="U104" s="18">
        <f>Source!S41</f>
        <v>488.98</v>
      </c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>
        <f>T104</f>
        <v>26.72</v>
      </c>
      <c r="GK104" s="18">
        <f>T104</f>
        <v>26.72</v>
      </c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>
        <f>T104</f>
        <v>26.72</v>
      </c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</row>
    <row r="105" spans="1:255" x14ac:dyDescent="0.2">
      <c r="A105" s="56"/>
      <c r="B105" s="53"/>
      <c r="C105" s="53" t="s">
        <v>494</v>
      </c>
      <c r="D105" s="54"/>
      <c r="E105" s="55"/>
      <c r="F105" s="57">
        <v>280.3</v>
      </c>
      <c r="G105" s="88"/>
      <c r="H105" s="57">
        <f>Source!AD41</f>
        <v>280.3</v>
      </c>
      <c r="I105" s="57">
        <f>T105</f>
        <v>70.08</v>
      </c>
      <c r="J105" s="88">
        <v>12.5</v>
      </c>
      <c r="K105" s="58">
        <f>U105</f>
        <v>875.94</v>
      </c>
      <c r="O105" s="18"/>
      <c r="P105" s="18"/>
      <c r="Q105" s="18"/>
      <c r="R105" s="18"/>
      <c r="S105" s="18"/>
      <c r="T105" s="18">
        <f>ROUND(Source!AD41*Source!AV41*Source!I41,2)</f>
        <v>70.08</v>
      </c>
      <c r="U105" s="18">
        <f>Source!Q41</f>
        <v>875.94</v>
      </c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>
        <f>T105</f>
        <v>70.08</v>
      </c>
      <c r="GK105" s="18"/>
      <c r="GL105" s="18">
        <f>T105</f>
        <v>70.08</v>
      </c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>
        <f>T105</f>
        <v>70.08</v>
      </c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</row>
    <row r="106" spans="1:255" x14ac:dyDescent="0.2">
      <c r="A106" s="56"/>
      <c r="B106" s="53"/>
      <c r="C106" s="53" t="s">
        <v>495</v>
      </c>
      <c r="D106" s="54"/>
      <c r="E106" s="55"/>
      <c r="F106" s="57">
        <v>30.58</v>
      </c>
      <c r="G106" s="88"/>
      <c r="H106" s="57">
        <f>Source!AE41</f>
        <v>30.58</v>
      </c>
      <c r="I106" s="57">
        <f>GM106</f>
        <v>7.65</v>
      </c>
      <c r="J106" s="88">
        <v>18.3</v>
      </c>
      <c r="K106" s="58">
        <f>Source!R41</f>
        <v>139.9</v>
      </c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>
        <f>ROUND(Source!AE41*Source!AV41*Source!I41,2)</f>
        <v>7.65</v>
      </c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</row>
    <row r="107" spans="1:255" x14ac:dyDescent="0.2">
      <c r="A107" s="56"/>
      <c r="B107" s="53"/>
      <c r="C107" s="53" t="s">
        <v>496</v>
      </c>
      <c r="D107" s="54"/>
      <c r="E107" s="55">
        <v>95</v>
      </c>
      <c r="F107" s="89" t="s">
        <v>497</v>
      </c>
      <c r="G107" s="88"/>
      <c r="H107" s="57">
        <f>ROUND((Source!AF41*Source!AV41+Source!AE41*Source!AV41)*(Source!FX41)/100,2)</f>
        <v>130.59</v>
      </c>
      <c r="I107" s="57">
        <f>T107</f>
        <v>32.65</v>
      </c>
      <c r="J107" s="88" t="s">
        <v>498</v>
      </c>
      <c r="K107" s="58">
        <f>U107</f>
        <v>509.39</v>
      </c>
      <c r="O107" s="18"/>
      <c r="P107" s="18"/>
      <c r="Q107" s="18"/>
      <c r="R107" s="18"/>
      <c r="S107" s="18"/>
      <c r="T107" s="18">
        <f>ROUND((ROUND(Source!AF41*Source!AV41*Source!I41,2)+ROUND(Source!AE41*Source!AV41*Source!I41,2))*(Source!FX41)/100,2)</f>
        <v>32.65</v>
      </c>
      <c r="U107" s="18">
        <f>Source!X41</f>
        <v>509.39</v>
      </c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>
        <f>T107</f>
        <v>32.65</v>
      </c>
      <c r="GZ107" s="18"/>
      <c r="HA107" s="18"/>
      <c r="HB107" s="18">
        <f>T107</f>
        <v>32.65</v>
      </c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</row>
    <row r="108" spans="1:255" x14ac:dyDescent="0.2">
      <c r="A108" s="56"/>
      <c r="B108" s="53"/>
      <c r="C108" s="53" t="s">
        <v>499</v>
      </c>
      <c r="D108" s="54"/>
      <c r="E108" s="55">
        <v>50</v>
      </c>
      <c r="F108" s="89" t="s">
        <v>497</v>
      </c>
      <c r="G108" s="88"/>
      <c r="H108" s="57">
        <f>ROUND((Source!AF41*Source!AV41+Source!AE41*Source!AV41)*(Source!FY41)/100,2)</f>
        <v>68.73</v>
      </c>
      <c r="I108" s="57">
        <f>T108</f>
        <v>17.190000000000001</v>
      </c>
      <c r="J108" s="88" t="s">
        <v>500</v>
      </c>
      <c r="K108" s="58">
        <f>U108</f>
        <v>251.55</v>
      </c>
      <c r="O108" s="18"/>
      <c r="P108" s="18"/>
      <c r="Q108" s="18"/>
      <c r="R108" s="18"/>
      <c r="S108" s="18"/>
      <c r="T108" s="18">
        <f>ROUND((ROUND(Source!AF41*Source!AV41*Source!I41,2)+ROUND(Source!AE41*Source!AV41*Source!I41,2))*(Source!FY41)/100,2)</f>
        <v>17.190000000000001</v>
      </c>
      <c r="U108" s="18">
        <f>Source!Y41</f>
        <v>251.55</v>
      </c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>
        <f>T108</f>
        <v>17.190000000000001</v>
      </c>
      <c r="HA108" s="18"/>
      <c r="HB108" s="18">
        <f>T108</f>
        <v>17.190000000000001</v>
      </c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</row>
    <row r="109" spans="1:255" ht="13.5" thickBot="1" x14ac:dyDescent="0.25">
      <c r="A109" s="61"/>
      <c r="B109" s="62"/>
      <c r="C109" s="62" t="s">
        <v>501</v>
      </c>
      <c r="D109" s="63" t="s">
        <v>502</v>
      </c>
      <c r="E109" s="64">
        <v>12.53</v>
      </c>
      <c r="F109" s="65"/>
      <c r="G109" s="65"/>
      <c r="H109" s="65">
        <f>ROUND(Source!AH41,2)</f>
        <v>12.53</v>
      </c>
      <c r="I109" s="66">
        <f>Source!U41</f>
        <v>3.1324999999999998</v>
      </c>
      <c r="J109" s="65"/>
      <c r="K109" s="67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</row>
    <row r="110" spans="1:255" x14ac:dyDescent="0.2">
      <c r="A110" s="60"/>
      <c r="B110" s="59"/>
      <c r="C110" s="59"/>
      <c r="D110" s="59"/>
      <c r="E110" s="59"/>
      <c r="F110" s="59"/>
      <c r="G110" s="59"/>
      <c r="H110" s="110">
        <f>R110</f>
        <v>146.63999999999999</v>
      </c>
      <c r="I110" s="111"/>
      <c r="J110" s="110">
        <f>S110</f>
        <v>2125.86</v>
      </c>
      <c r="K110" s="112"/>
      <c r="O110" s="18"/>
      <c r="P110" s="18"/>
      <c r="Q110" s="18"/>
      <c r="R110" s="18">
        <f>SUM(T103:T109)</f>
        <v>146.63999999999999</v>
      </c>
      <c r="S110" s="18">
        <f>SUM(U103:U109)</f>
        <v>2125.86</v>
      </c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>
        <f>R110</f>
        <v>146.63999999999999</v>
      </c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</row>
    <row r="111" spans="1:255" ht="36" x14ac:dyDescent="0.2">
      <c r="A111" s="68">
        <v>10</v>
      </c>
      <c r="B111" s="74" t="s">
        <v>63</v>
      </c>
      <c r="C111" s="69" t="s">
        <v>64</v>
      </c>
      <c r="D111" s="70" t="s">
        <v>29</v>
      </c>
      <c r="E111" s="71">
        <v>0.2</v>
      </c>
      <c r="F111" s="72">
        <f>Source!AK43</f>
        <v>1201.2</v>
      </c>
      <c r="G111" s="90" t="s">
        <v>3</v>
      </c>
      <c r="H111" s="72">
        <f>Source!AB43</f>
        <v>1201.2</v>
      </c>
      <c r="I111" s="72"/>
      <c r="J111" s="91"/>
      <c r="K111" s="73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</row>
    <row r="112" spans="1:255" x14ac:dyDescent="0.2">
      <c r="A112" s="49"/>
      <c r="B112" s="46"/>
      <c r="C112" s="46" t="s">
        <v>493</v>
      </c>
      <c r="D112" s="47"/>
      <c r="E112" s="48"/>
      <c r="F112" s="50">
        <v>1201.2</v>
      </c>
      <c r="G112" s="87"/>
      <c r="H112" s="50">
        <f>Source!AF43</f>
        <v>1201.2</v>
      </c>
      <c r="I112" s="50">
        <f>T112</f>
        <v>240.24</v>
      </c>
      <c r="J112" s="87">
        <v>18.3</v>
      </c>
      <c r="K112" s="51">
        <f>U112</f>
        <v>4396.3900000000003</v>
      </c>
      <c r="O112" s="18"/>
      <c r="P112" s="18"/>
      <c r="Q112" s="18"/>
      <c r="R112" s="18"/>
      <c r="S112" s="18"/>
      <c r="T112" s="18">
        <f>ROUND(Source!AF43*Source!AV43*Source!I43,2)</f>
        <v>240.24</v>
      </c>
      <c r="U112" s="18">
        <f>Source!S43</f>
        <v>4396.3900000000003</v>
      </c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>
        <f>T112</f>
        <v>240.24</v>
      </c>
      <c r="GK112" s="18">
        <f>T112</f>
        <v>240.24</v>
      </c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>
        <f>T112</f>
        <v>240.24</v>
      </c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</row>
    <row r="113" spans="1:255" x14ac:dyDescent="0.2">
      <c r="A113" s="56"/>
      <c r="B113" s="53"/>
      <c r="C113" s="53" t="s">
        <v>496</v>
      </c>
      <c r="D113" s="54"/>
      <c r="E113" s="55">
        <v>80</v>
      </c>
      <c r="F113" s="89" t="s">
        <v>497</v>
      </c>
      <c r="G113" s="88"/>
      <c r="H113" s="57">
        <f>ROUND((Source!AF43*Source!AV43+Source!AE43*Source!AV43)*(Source!FX43)/100,2)</f>
        <v>960.96</v>
      </c>
      <c r="I113" s="57">
        <f>T113</f>
        <v>192.19</v>
      </c>
      <c r="J113" s="88" t="s">
        <v>503</v>
      </c>
      <c r="K113" s="58">
        <f>U113</f>
        <v>2989.55</v>
      </c>
      <c r="O113" s="18"/>
      <c r="P113" s="18"/>
      <c r="Q113" s="18"/>
      <c r="R113" s="18"/>
      <c r="S113" s="18"/>
      <c r="T113" s="18">
        <f>ROUND((ROUND(Source!AF43*Source!AV43*Source!I43,2)+ROUND(Source!AE43*Source!AV43*Source!I43,2))*(Source!FX43)/100,2)</f>
        <v>192.19</v>
      </c>
      <c r="U113" s="18">
        <f>Source!X43</f>
        <v>2989.55</v>
      </c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>
        <f>T113</f>
        <v>192.19</v>
      </c>
      <c r="GZ113" s="18"/>
      <c r="HA113" s="18"/>
      <c r="HB113" s="18">
        <f>T113</f>
        <v>192.19</v>
      </c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</row>
    <row r="114" spans="1:255" x14ac:dyDescent="0.2">
      <c r="A114" s="56"/>
      <c r="B114" s="53"/>
      <c r="C114" s="53" t="s">
        <v>499</v>
      </c>
      <c r="D114" s="54"/>
      <c r="E114" s="55">
        <v>45</v>
      </c>
      <c r="F114" s="89" t="s">
        <v>497</v>
      </c>
      <c r="G114" s="88"/>
      <c r="H114" s="57">
        <f>ROUND((Source!AF43*Source!AV43+Source!AE43*Source!AV43)*(Source!FY43)/100,2)</f>
        <v>540.54</v>
      </c>
      <c r="I114" s="57">
        <f>T114</f>
        <v>108.11</v>
      </c>
      <c r="J114" s="88" t="s">
        <v>504</v>
      </c>
      <c r="K114" s="58">
        <f>U114</f>
        <v>1582.7</v>
      </c>
      <c r="O114" s="18"/>
      <c r="P114" s="18"/>
      <c r="Q114" s="18"/>
      <c r="R114" s="18"/>
      <c r="S114" s="18"/>
      <c r="T114" s="18">
        <f>ROUND((ROUND(Source!AF43*Source!AV43*Source!I43,2)+ROUND(Source!AE43*Source!AV43*Source!I43,2))*(Source!FY43)/100,2)</f>
        <v>108.11</v>
      </c>
      <c r="U114" s="18">
        <f>Source!Y43</f>
        <v>1582.7</v>
      </c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>
        <f>T114</f>
        <v>108.11</v>
      </c>
      <c r="HA114" s="18"/>
      <c r="HB114" s="18">
        <f>T114</f>
        <v>108.11</v>
      </c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</row>
    <row r="115" spans="1:255" ht="13.5" thickBot="1" x14ac:dyDescent="0.25">
      <c r="A115" s="61"/>
      <c r="B115" s="62"/>
      <c r="C115" s="62" t="s">
        <v>501</v>
      </c>
      <c r="D115" s="63" t="s">
        <v>502</v>
      </c>
      <c r="E115" s="64">
        <v>154</v>
      </c>
      <c r="F115" s="65"/>
      <c r="G115" s="65"/>
      <c r="H115" s="65">
        <f>ROUND(Source!AH43,2)</f>
        <v>154</v>
      </c>
      <c r="I115" s="66">
        <f>Source!U43</f>
        <v>30.8</v>
      </c>
      <c r="J115" s="65"/>
      <c r="K115" s="67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</row>
    <row r="116" spans="1:255" x14ac:dyDescent="0.2">
      <c r="A116" s="60"/>
      <c r="B116" s="59"/>
      <c r="C116" s="59"/>
      <c r="D116" s="59"/>
      <c r="E116" s="59"/>
      <c r="F116" s="59"/>
      <c r="G116" s="59"/>
      <c r="H116" s="110">
        <f>R116</f>
        <v>540.54</v>
      </c>
      <c r="I116" s="111"/>
      <c r="J116" s="110">
        <f>S116</f>
        <v>8968.6400000000012</v>
      </c>
      <c r="K116" s="112"/>
      <c r="O116" s="18"/>
      <c r="P116" s="18"/>
      <c r="Q116" s="18"/>
      <c r="R116" s="18">
        <f>SUM(T111:T115)</f>
        <v>540.54</v>
      </c>
      <c r="S116" s="18">
        <f>SUM(U111:U115)</f>
        <v>8968.6400000000012</v>
      </c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>
        <f>R116</f>
        <v>540.54</v>
      </c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</row>
    <row r="117" spans="1:255" ht="24" x14ac:dyDescent="0.2">
      <c r="A117" s="68">
        <v>11</v>
      </c>
      <c r="B117" s="74" t="s">
        <v>67</v>
      </c>
      <c r="C117" s="69" t="s">
        <v>68</v>
      </c>
      <c r="D117" s="70" t="s">
        <v>29</v>
      </c>
      <c r="E117" s="71">
        <v>0.2</v>
      </c>
      <c r="F117" s="72">
        <f>Source!AK45</f>
        <v>729</v>
      </c>
      <c r="G117" s="90" t="s">
        <v>3</v>
      </c>
      <c r="H117" s="72">
        <f>Source!AB45</f>
        <v>729</v>
      </c>
      <c r="I117" s="72"/>
      <c r="J117" s="91"/>
      <c r="K117" s="73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  <row r="118" spans="1:255" x14ac:dyDescent="0.2">
      <c r="A118" s="49"/>
      <c r="B118" s="46"/>
      <c r="C118" s="46" t="s">
        <v>493</v>
      </c>
      <c r="D118" s="47"/>
      <c r="E118" s="48"/>
      <c r="F118" s="50">
        <v>729</v>
      </c>
      <c r="G118" s="87"/>
      <c r="H118" s="50">
        <f>Source!AF45</f>
        <v>729</v>
      </c>
      <c r="I118" s="50">
        <f>T118</f>
        <v>145.80000000000001</v>
      </c>
      <c r="J118" s="87">
        <v>18.3</v>
      </c>
      <c r="K118" s="51">
        <f>U118</f>
        <v>2668.14</v>
      </c>
      <c r="O118" s="18"/>
      <c r="P118" s="18"/>
      <c r="Q118" s="18"/>
      <c r="R118" s="18"/>
      <c r="S118" s="18"/>
      <c r="T118" s="18">
        <f>ROUND(Source!AF45*Source!AV45*Source!I45,2)</f>
        <v>145.80000000000001</v>
      </c>
      <c r="U118" s="18">
        <f>Source!S45</f>
        <v>2668.14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>
        <f>T118</f>
        <v>145.80000000000001</v>
      </c>
      <c r="GK118" s="18">
        <f>T118</f>
        <v>145.80000000000001</v>
      </c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>
        <f>T118</f>
        <v>145.80000000000001</v>
      </c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</row>
    <row r="119" spans="1:255" x14ac:dyDescent="0.2">
      <c r="A119" s="56"/>
      <c r="B119" s="53"/>
      <c r="C119" s="53" t="s">
        <v>496</v>
      </c>
      <c r="D119" s="54"/>
      <c r="E119" s="55">
        <v>80</v>
      </c>
      <c r="F119" s="89" t="s">
        <v>497</v>
      </c>
      <c r="G119" s="88"/>
      <c r="H119" s="57">
        <f>ROUND((Source!AF45*Source!AV45+Source!AE45*Source!AV45)*(Source!FX45)/100,2)</f>
        <v>583.20000000000005</v>
      </c>
      <c r="I119" s="57">
        <f>T119</f>
        <v>116.64</v>
      </c>
      <c r="J119" s="88" t="s">
        <v>503</v>
      </c>
      <c r="K119" s="58">
        <f>U119</f>
        <v>1814.34</v>
      </c>
      <c r="O119" s="18"/>
      <c r="P119" s="18"/>
      <c r="Q119" s="18"/>
      <c r="R119" s="18"/>
      <c r="S119" s="18"/>
      <c r="T119" s="18">
        <f>ROUND((ROUND(Source!AF45*Source!AV45*Source!I45,2)+ROUND(Source!AE45*Source!AV45*Source!I45,2))*(Source!FX45)/100,2)</f>
        <v>116.64</v>
      </c>
      <c r="U119" s="18">
        <f>Source!X45</f>
        <v>1814.34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>
        <f>T119</f>
        <v>116.64</v>
      </c>
      <c r="GZ119" s="18"/>
      <c r="HA119" s="18"/>
      <c r="HB119" s="18">
        <f>T119</f>
        <v>116.64</v>
      </c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</row>
    <row r="120" spans="1:255" x14ac:dyDescent="0.2">
      <c r="A120" s="56"/>
      <c r="B120" s="53"/>
      <c r="C120" s="53" t="s">
        <v>499</v>
      </c>
      <c r="D120" s="54"/>
      <c r="E120" s="55">
        <v>45</v>
      </c>
      <c r="F120" s="89" t="s">
        <v>497</v>
      </c>
      <c r="G120" s="88"/>
      <c r="H120" s="57">
        <f>ROUND((Source!AF45*Source!AV45+Source!AE45*Source!AV45)*(Source!FY45)/100,2)</f>
        <v>328.05</v>
      </c>
      <c r="I120" s="57">
        <f>T120</f>
        <v>65.61</v>
      </c>
      <c r="J120" s="88" t="s">
        <v>504</v>
      </c>
      <c r="K120" s="58">
        <f>U120</f>
        <v>960.53</v>
      </c>
      <c r="O120" s="18"/>
      <c r="P120" s="18"/>
      <c r="Q120" s="18"/>
      <c r="R120" s="18"/>
      <c r="S120" s="18"/>
      <c r="T120" s="18">
        <f>ROUND((ROUND(Source!AF45*Source!AV45*Source!I45,2)+ROUND(Source!AE45*Source!AV45*Source!I45,2))*(Source!FY45)/100,2)</f>
        <v>65.61</v>
      </c>
      <c r="U120" s="18">
        <f>Source!Y45</f>
        <v>960.53</v>
      </c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>
        <f>T120</f>
        <v>65.61</v>
      </c>
      <c r="HA120" s="18"/>
      <c r="HB120" s="18">
        <f>T120</f>
        <v>65.61</v>
      </c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</row>
    <row r="121" spans="1:255" ht="13.5" thickBot="1" x14ac:dyDescent="0.25">
      <c r="A121" s="61"/>
      <c r="B121" s="62"/>
      <c r="C121" s="62" t="s">
        <v>501</v>
      </c>
      <c r="D121" s="63" t="s">
        <v>502</v>
      </c>
      <c r="E121" s="64">
        <v>97.2</v>
      </c>
      <c r="F121" s="65"/>
      <c r="G121" s="65"/>
      <c r="H121" s="65">
        <f>ROUND(Source!AH45,2)</f>
        <v>97.2</v>
      </c>
      <c r="I121" s="66">
        <f>Source!U45</f>
        <v>19.440000000000001</v>
      </c>
      <c r="J121" s="65"/>
      <c r="K121" s="67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</row>
    <row r="122" spans="1:255" x14ac:dyDescent="0.2">
      <c r="A122" s="60"/>
      <c r="B122" s="59"/>
      <c r="C122" s="59"/>
      <c r="D122" s="59"/>
      <c r="E122" s="59"/>
      <c r="F122" s="59"/>
      <c r="G122" s="59"/>
      <c r="H122" s="110">
        <f>R122</f>
        <v>328.05</v>
      </c>
      <c r="I122" s="111"/>
      <c r="J122" s="110">
        <f>S122</f>
        <v>5443.0099999999993</v>
      </c>
      <c r="K122" s="112"/>
      <c r="O122" s="18"/>
      <c r="P122" s="18"/>
      <c r="Q122" s="18"/>
      <c r="R122" s="18">
        <f>SUM(T117:T121)</f>
        <v>328.05</v>
      </c>
      <c r="S122" s="18">
        <f>SUM(U117:U121)</f>
        <v>5443.0099999999993</v>
      </c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>
        <f>R122</f>
        <v>328.05</v>
      </c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</row>
    <row r="123" spans="1:255" ht="36" x14ac:dyDescent="0.2">
      <c r="A123" s="68">
        <v>12</v>
      </c>
      <c r="B123" s="74" t="s">
        <v>71</v>
      </c>
      <c r="C123" s="69" t="s">
        <v>72</v>
      </c>
      <c r="D123" s="70" t="s">
        <v>73</v>
      </c>
      <c r="E123" s="71">
        <v>4.4999999999999998E-2</v>
      </c>
      <c r="F123" s="72">
        <f>Source!AK47</f>
        <v>105.87</v>
      </c>
      <c r="G123" s="90" t="s">
        <v>3</v>
      </c>
      <c r="H123" s="72">
        <f>Source!AB47</f>
        <v>105.87</v>
      </c>
      <c r="I123" s="72"/>
      <c r="J123" s="91"/>
      <c r="K123" s="73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</row>
    <row r="124" spans="1:255" x14ac:dyDescent="0.2">
      <c r="A124" s="49"/>
      <c r="B124" s="46"/>
      <c r="C124" s="46" t="s">
        <v>494</v>
      </c>
      <c r="D124" s="47"/>
      <c r="E124" s="48"/>
      <c r="F124" s="50">
        <v>105.87</v>
      </c>
      <c r="G124" s="87"/>
      <c r="H124" s="50">
        <f>Source!AD47</f>
        <v>105.87</v>
      </c>
      <c r="I124" s="50">
        <f>T124</f>
        <v>4.76</v>
      </c>
      <c r="J124" s="87">
        <v>12.5</v>
      </c>
      <c r="K124" s="51">
        <f>U124</f>
        <v>59.55</v>
      </c>
      <c r="O124" s="18"/>
      <c r="P124" s="18"/>
      <c r="Q124" s="18"/>
      <c r="R124" s="18"/>
      <c r="S124" s="18"/>
      <c r="T124" s="18">
        <f>ROUND(Source!AD47*Source!AV47*Source!I47,2)</f>
        <v>4.76</v>
      </c>
      <c r="U124" s="18">
        <f>Source!Q47</f>
        <v>59.55</v>
      </c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>
        <f>T124</f>
        <v>4.76</v>
      </c>
      <c r="GK124" s="18"/>
      <c r="GL124" s="18">
        <f>T124</f>
        <v>4.76</v>
      </c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>
        <f>T124</f>
        <v>4.76</v>
      </c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</row>
    <row r="125" spans="1:255" x14ac:dyDescent="0.2">
      <c r="A125" s="56"/>
      <c r="B125" s="53"/>
      <c r="C125" s="53" t="s">
        <v>495</v>
      </c>
      <c r="D125" s="54"/>
      <c r="E125" s="55"/>
      <c r="F125" s="57">
        <v>14.86</v>
      </c>
      <c r="G125" s="88"/>
      <c r="H125" s="57">
        <f>Source!AE47</f>
        <v>14.86</v>
      </c>
      <c r="I125" s="57">
        <f>GM125</f>
        <v>0.67</v>
      </c>
      <c r="J125" s="88">
        <v>18.3</v>
      </c>
      <c r="K125" s="58">
        <f>Source!R47</f>
        <v>12.24</v>
      </c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>
        <f>ROUND(Source!AE47*Source!AV47*Source!I47,2)</f>
        <v>0.67</v>
      </c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</row>
    <row r="126" spans="1:255" x14ac:dyDescent="0.2">
      <c r="A126" s="56"/>
      <c r="B126" s="53"/>
      <c r="C126" s="53" t="s">
        <v>496</v>
      </c>
      <c r="D126" s="54"/>
      <c r="E126" s="55">
        <v>80</v>
      </c>
      <c r="F126" s="89" t="s">
        <v>497</v>
      </c>
      <c r="G126" s="88"/>
      <c r="H126" s="57">
        <f>ROUND((Source!AF47*Source!AV47+Source!AE47*Source!AV47)*(Source!FX47)/100,2)</f>
        <v>11.89</v>
      </c>
      <c r="I126" s="57">
        <f>T126</f>
        <v>0.54</v>
      </c>
      <c r="J126" s="88" t="s">
        <v>503</v>
      </c>
      <c r="K126" s="58">
        <f>U126</f>
        <v>8.32</v>
      </c>
      <c r="O126" s="18"/>
      <c r="P126" s="18"/>
      <c r="Q126" s="18"/>
      <c r="R126" s="18"/>
      <c r="S126" s="18"/>
      <c r="T126" s="18">
        <f>ROUND((ROUND(Source!AF47*Source!AV47*Source!I47,2)+ROUND(Source!AE47*Source!AV47*Source!I47,2))*(Source!FX47)/100,2)</f>
        <v>0.54</v>
      </c>
      <c r="U126" s="18">
        <f>Source!X47</f>
        <v>8.32</v>
      </c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>
        <f>T126</f>
        <v>0.54</v>
      </c>
      <c r="GZ126" s="18"/>
      <c r="HA126" s="18"/>
      <c r="HB126" s="18">
        <f>T126</f>
        <v>0.54</v>
      </c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</row>
    <row r="127" spans="1:255" ht="13.5" thickBot="1" x14ac:dyDescent="0.25">
      <c r="A127" s="61"/>
      <c r="B127" s="62"/>
      <c r="C127" s="62" t="s">
        <v>499</v>
      </c>
      <c r="D127" s="63"/>
      <c r="E127" s="64">
        <v>45</v>
      </c>
      <c r="F127" s="92" t="s">
        <v>497</v>
      </c>
      <c r="G127" s="65"/>
      <c r="H127" s="66">
        <f>ROUND((Source!AF47*Source!AV47+Source!AE47*Source!AV47)*(Source!FY47)/100,2)</f>
        <v>6.69</v>
      </c>
      <c r="I127" s="66">
        <f>T127</f>
        <v>0.3</v>
      </c>
      <c r="J127" s="65" t="s">
        <v>504</v>
      </c>
      <c r="K127" s="93">
        <f>U127</f>
        <v>4.41</v>
      </c>
      <c r="O127" s="18"/>
      <c r="P127" s="18"/>
      <c r="Q127" s="18"/>
      <c r="R127" s="18"/>
      <c r="S127" s="18"/>
      <c r="T127" s="18">
        <f>ROUND((ROUND(Source!AF47*Source!AV47*Source!I47,2)+ROUND(Source!AE47*Source!AV47*Source!I47,2))*(Source!FY47)/100,2)</f>
        <v>0.3</v>
      </c>
      <c r="U127" s="18">
        <f>Source!Y47</f>
        <v>4.41</v>
      </c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>
        <f>T127</f>
        <v>0.3</v>
      </c>
      <c r="HA127" s="18"/>
      <c r="HB127" s="18">
        <f>T127</f>
        <v>0.3</v>
      </c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</row>
    <row r="128" spans="1:255" x14ac:dyDescent="0.2">
      <c r="A128" s="60"/>
      <c r="B128" s="59"/>
      <c r="C128" s="59"/>
      <c r="D128" s="59"/>
      <c r="E128" s="59"/>
      <c r="F128" s="59"/>
      <c r="G128" s="59"/>
      <c r="H128" s="110">
        <f>R128</f>
        <v>5.6</v>
      </c>
      <c r="I128" s="111"/>
      <c r="J128" s="110">
        <f>S128</f>
        <v>72.28</v>
      </c>
      <c r="K128" s="112"/>
      <c r="O128" s="18"/>
      <c r="P128" s="18"/>
      <c r="Q128" s="18"/>
      <c r="R128" s="18">
        <f>SUM(T123:T127)</f>
        <v>5.6</v>
      </c>
      <c r="S128" s="18">
        <f>SUM(U123:U127)</f>
        <v>72.28</v>
      </c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>
        <f>R128</f>
        <v>5.6</v>
      </c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</row>
    <row r="129" spans="1:255" ht="24" x14ac:dyDescent="0.2">
      <c r="A129" s="68">
        <v>13</v>
      </c>
      <c r="B129" s="74" t="s">
        <v>77</v>
      </c>
      <c r="C129" s="69" t="s">
        <v>78</v>
      </c>
      <c r="D129" s="70" t="s">
        <v>29</v>
      </c>
      <c r="E129" s="71">
        <v>2.9000000000000001E-2</v>
      </c>
      <c r="F129" s="72">
        <f>Source!AK49</f>
        <v>2281.9899999999998</v>
      </c>
      <c r="G129" s="90" t="s">
        <v>3</v>
      </c>
      <c r="H129" s="72">
        <f>Source!AB49</f>
        <v>2269.79</v>
      </c>
      <c r="I129" s="72"/>
      <c r="J129" s="91"/>
      <c r="K129" s="73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</row>
    <row r="130" spans="1:255" x14ac:dyDescent="0.2">
      <c r="A130" s="49"/>
      <c r="B130" s="46"/>
      <c r="C130" s="46" t="s">
        <v>493</v>
      </c>
      <c r="D130" s="47"/>
      <c r="E130" s="48"/>
      <c r="F130" s="50">
        <v>126.07</v>
      </c>
      <c r="G130" s="87"/>
      <c r="H130" s="50">
        <f>Source!AF49</f>
        <v>126.07</v>
      </c>
      <c r="I130" s="50">
        <f>T130</f>
        <v>3.66</v>
      </c>
      <c r="J130" s="87">
        <v>18.3</v>
      </c>
      <c r="K130" s="51">
        <f>U130</f>
        <v>66.91</v>
      </c>
      <c r="O130" s="18"/>
      <c r="P130" s="18"/>
      <c r="Q130" s="18"/>
      <c r="R130" s="18"/>
      <c r="S130" s="18"/>
      <c r="T130" s="18">
        <f>ROUND(Source!AF49*Source!AV49*Source!I49,2)</f>
        <v>3.66</v>
      </c>
      <c r="U130" s="18">
        <f>Source!S49</f>
        <v>66.91</v>
      </c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>
        <f>T130</f>
        <v>3.66</v>
      </c>
      <c r="GK130" s="18">
        <f>T130</f>
        <v>3.66</v>
      </c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>
        <f>T130</f>
        <v>3.66</v>
      </c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</row>
    <row r="131" spans="1:255" x14ac:dyDescent="0.2">
      <c r="A131" s="56"/>
      <c r="B131" s="53"/>
      <c r="C131" s="53" t="s">
        <v>494</v>
      </c>
      <c r="D131" s="54"/>
      <c r="E131" s="55"/>
      <c r="F131" s="57">
        <v>2143.7199999999998</v>
      </c>
      <c r="G131" s="88"/>
      <c r="H131" s="57">
        <f>Source!AD49</f>
        <v>2143.7199999999998</v>
      </c>
      <c r="I131" s="57">
        <f>T131</f>
        <v>62.17</v>
      </c>
      <c r="J131" s="88">
        <v>12.5</v>
      </c>
      <c r="K131" s="58">
        <f>U131</f>
        <v>777.1</v>
      </c>
      <c r="O131" s="18"/>
      <c r="P131" s="18"/>
      <c r="Q131" s="18"/>
      <c r="R131" s="18"/>
      <c r="S131" s="18"/>
      <c r="T131" s="18">
        <f>ROUND(Source!AD49*Source!AV49*Source!I49,2)</f>
        <v>62.17</v>
      </c>
      <c r="U131" s="18">
        <f>Source!Q49</f>
        <v>777.1</v>
      </c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>
        <f>T131</f>
        <v>62.17</v>
      </c>
      <c r="GK131" s="18"/>
      <c r="GL131" s="18">
        <f>T131</f>
        <v>62.17</v>
      </c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>
        <f>T131</f>
        <v>62.17</v>
      </c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</row>
    <row r="132" spans="1:255" x14ac:dyDescent="0.2">
      <c r="A132" s="56"/>
      <c r="B132" s="53"/>
      <c r="C132" s="53" t="s">
        <v>495</v>
      </c>
      <c r="D132" s="54"/>
      <c r="E132" s="55"/>
      <c r="F132" s="57">
        <v>177.59</v>
      </c>
      <c r="G132" s="88"/>
      <c r="H132" s="57">
        <f>Source!AE49</f>
        <v>177.59</v>
      </c>
      <c r="I132" s="57">
        <f>GM132</f>
        <v>5.15</v>
      </c>
      <c r="J132" s="88">
        <v>18.3</v>
      </c>
      <c r="K132" s="58">
        <f>Source!R49</f>
        <v>94.25</v>
      </c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>
        <f>ROUND(Source!AE49*Source!AV49*Source!I49,2)</f>
        <v>5.15</v>
      </c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</row>
    <row r="133" spans="1:255" x14ac:dyDescent="0.2">
      <c r="A133" s="56"/>
      <c r="B133" s="53"/>
      <c r="C133" s="53" t="s">
        <v>496</v>
      </c>
      <c r="D133" s="54"/>
      <c r="E133" s="55">
        <v>142</v>
      </c>
      <c r="F133" s="89" t="s">
        <v>497</v>
      </c>
      <c r="G133" s="88"/>
      <c r="H133" s="57">
        <f>ROUND((Source!AF49*Source!AV49+Source!AE49*Source!AV49)*(Source!FX49)/100,2)</f>
        <v>431.2</v>
      </c>
      <c r="I133" s="57">
        <f>T133</f>
        <v>12.51</v>
      </c>
      <c r="J133" s="88" t="s">
        <v>511</v>
      </c>
      <c r="K133" s="58">
        <f>U133</f>
        <v>195</v>
      </c>
      <c r="O133" s="18"/>
      <c r="P133" s="18"/>
      <c r="Q133" s="18"/>
      <c r="R133" s="18"/>
      <c r="S133" s="18"/>
      <c r="T133" s="18">
        <f>ROUND((ROUND(Source!AF49*Source!AV49*Source!I49,2)+ROUND(Source!AE49*Source!AV49*Source!I49,2))*(Source!FX49)/100,2)</f>
        <v>12.51</v>
      </c>
      <c r="U133" s="18">
        <f>Source!X49</f>
        <v>195</v>
      </c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>
        <f>T133</f>
        <v>12.51</v>
      </c>
      <c r="GZ133" s="18"/>
      <c r="HA133" s="18"/>
      <c r="HB133" s="18">
        <f>T133</f>
        <v>12.51</v>
      </c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</row>
    <row r="134" spans="1:255" x14ac:dyDescent="0.2">
      <c r="A134" s="56"/>
      <c r="B134" s="53"/>
      <c r="C134" s="53" t="s">
        <v>499</v>
      </c>
      <c r="D134" s="54"/>
      <c r="E134" s="55">
        <v>95</v>
      </c>
      <c r="F134" s="89" t="s">
        <v>497</v>
      </c>
      <c r="G134" s="88"/>
      <c r="H134" s="57">
        <f>ROUND((Source!AF49*Source!AV49+Source!AE49*Source!AV49)*(Source!FY49)/100,2)</f>
        <v>288.48</v>
      </c>
      <c r="I134" s="57">
        <f>T134</f>
        <v>8.3699999999999992</v>
      </c>
      <c r="J134" s="88" t="s">
        <v>512</v>
      </c>
      <c r="K134" s="58">
        <f>U134</f>
        <v>122.48</v>
      </c>
      <c r="O134" s="18"/>
      <c r="P134" s="18"/>
      <c r="Q134" s="18"/>
      <c r="R134" s="18"/>
      <c r="S134" s="18"/>
      <c r="T134" s="18">
        <f>ROUND((ROUND(Source!AF49*Source!AV49*Source!I49,2)+ROUND(Source!AE49*Source!AV49*Source!I49,2))*(Source!FY49)/100,2)</f>
        <v>8.3699999999999992</v>
      </c>
      <c r="U134" s="18">
        <f>Source!Y49</f>
        <v>122.48</v>
      </c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>
        <f>T134</f>
        <v>8.3699999999999992</v>
      </c>
      <c r="HA134" s="18"/>
      <c r="HB134" s="18">
        <f>T134</f>
        <v>8.3699999999999992</v>
      </c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</row>
    <row r="135" spans="1:255" ht="13.5" thickBot="1" x14ac:dyDescent="0.25">
      <c r="A135" s="61"/>
      <c r="B135" s="62"/>
      <c r="C135" s="62" t="s">
        <v>501</v>
      </c>
      <c r="D135" s="63" t="s">
        <v>502</v>
      </c>
      <c r="E135" s="64">
        <v>15.72</v>
      </c>
      <c r="F135" s="65"/>
      <c r="G135" s="65"/>
      <c r="H135" s="65">
        <f>ROUND(Source!AH49,2)</f>
        <v>15.72</v>
      </c>
      <c r="I135" s="66">
        <f>Source!U49</f>
        <v>0.45588000000000006</v>
      </c>
      <c r="J135" s="65"/>
      <c r="K135" s="67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</row>
    <row r="136" spans="1:255" x14ac:dyDescent="0.2">
      <c r="A136" s="60"/>
      <c r="B136" s="59"/>
      <c r="C136" s="59"/>
      <c r="D136" s="59"/>
      <c r="E136" s="59"/>
      <c r="F136" s="59"/>
      <c r="G136" s="59"/>
      <c r="H136" s="110">
        <f>R136</f>
        <v>86.710000000000008</v>
      </c>
      <c r="I136" s="111"/>
      <c r="J136" s="110">
        <f>S136</f>
        <v>1161.49</v>
      </c>
      <c r="K136" s="112"/>
      <c r="O136" s="18"/>
      <c r="P136" s="18"/>
      <c r="Q136" s="18"/>
      <c r="R136" s="18">
        <f>SUM(T129:T135)</f>
        <v>86.710000000000008</v>
      </c>
      <c r="S136" s="18">
        <f>SUM(U129:U135)</f>
        <v>1161.49</v>
      </c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>
        <f>R136</f>
        <v>86.710000000000008</v>
      </c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</row>
    <row r="137" spans="1:255" ht="72" x14ac:dyDescent="0.2">
      <c r="A137" s="68">
        <v>14</v>
      </c>
      <c r="B137" s="74" t="s">
        <v>83</v>
      </c>
      <c r="C137" s="69" t="s">
        <v>84</v>
      </c>
      <c r="D137" s="70" t="s">
        <v>73</v>
      </c>
      <c r="E137" s="71">
        <v>2.9000000000000001E-2</v>
      </c>
      <c r="F137" s="72">
        <f>Source!AK51</f>
        <v>22804.16</v>
      </c>
      <c r="G137" s="90" t="s">
        <v>3</v>
      </c>
      <c r="H137" s="72">
        <f>Source!AB51</f>
        <v>3288.36</v>
      </c>
      <c r="I137" s="72"/>
      <c r="J137" s="91"/>
      <c r="K137" s="73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</row>
    <row r="138" spans="1:255" x14ac:dyDescent="0.2">
      <c r="A138" s="49"/>
      <c r="B138" s="46"/>
      <c r="C138" s="46" t="s">
        <v>493</v>
      </c>
      <c r="D138" s="47"/>
      <c r="E138" s="48"/>
      <c r="F138" s="50">
        <v>270.83999999999997</v>
      </c>
      <c r="G138" s="87"/>
      <c r="H138" s="50">
        <f>Source!AF51</f>
        <v>270.83999999999997</v>
      </c>
      <c r="I138" s="50">
        <f>T138</f>
        <v>7.85</v>
      </c>
      <c r="J138" s="87">
        <v>18.3</v>
      </c>
      <c r="K138" s="51">
        <f>U138</f>
        <v>143.72999999999999</v>
      </c>
      <c r="O138" s="18"/>
      <c r="P138" s="18"/>
      <c r="Q138" s="18"/>
      <c r="R138" s="18"/>
      <c r="S138" s="18"/>
      <c r="T138" s="18">
        <f>ROUND(Source!AF51*Source!AV51*Source!I51,2)</f>
        <v>7.85</v>
      </c>
      <c r="U138" s="18">
        <f>Source!S51</f>
        <v>143.72999999999999</v>
      </c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>
        <f>T138</f>
        <v>7.85</v>
      </c>
      <c r="GK138" s="18">
        <f>T138</f>
        <v>7.85</v>
      </c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>
        <f>T138</f>
        <v>7.85</v>
      </c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</row>
    <row r="139" spans="1:255" x14ac:dyDescent="0.2">
      <c r="A139" s="56"/>
      <c r="B139" s="53"/>
      <c r="C139" s="53" t="s">
        <v>494</v>
      </c>
      <c r="D139" s="54"/>
      <c r="E139" s="55"/>
      <c r="F139" s="57">
        <v>3017.52</v>
      </c>
      <c r="G139" s="88"/>
      <c r="H139" s="57">
        <f>Source!AD51</f>
        <v>3017.52</v>
      </c>
      <c r="I139" s="57">
        <f>T139</f>
        <v>87.51</v>
      </c>
      <c r="J139" s="88">
        <v>12.5</v>
      </c>
      <c r="K139" s="58">
        <f>U139</f>
        <v>1093.8499999999999</v>
      </c>
      <c r="O139" s="18"/>
      <c r="P139" s="18"/>
      <c r="Q139" s="18"/>
      <c r="R139" s="18"/>
      <c r="S139" s="18"/>
      <c r="T139" s="18">
        <f>ROUND(Source!AD51*Source!AV51*Source!I51,2)</f>
        <v>87.51</v>
      </c>
      <c r="U139" s="18">
        <f>Source!Q51</f>
        <v>1093.8499999999999</v>
      </c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>
        <f>T139</f>
        <v>87.51</v>
      </c>
      <c r="GK139" s="18"/>
      <c r="GL139" s="18">
        <f>T139</f>
        <v>87.51</v>
      </c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>
        <f>T139</f>
        <v>87.51</v>
      </c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</row>
    <row r="140" spans="1:255" x14ac:dyDescent="0.2">
      <c r="A140" s="56"/>
      <c r="B140" s="53"/>
      <c r="C140" s="53" t="s">
        <v>495</v>
      </c>
      <c r="D140" s="54"/>
      <c r="E140" s="55"/>
      <c r="F140" s="57">
        <v>379.93</v>
      </c>
      <c r="G140" s="88"/>
      <c r="H140" s="57">
        <f>Source!AE51</f>
        <v>379.93</v>
      </c>
      <c r="I140" s="57">
        <f>GM140</f>
        <v>11.02</v>
      </c>
      <c r="J140" s="88">
        <v>18.3</v>
      </c>
      <c r="K140" s="58">
        <f>Source!R51</f>
        <v>201.63</v>
      </c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>
        <f>ROUND(Source!AE51*Source!AV51*Source!I51,2)</f>
        <v>11.02</v>
      </c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</row>
    <row r="141" spans="1:255" x14ac:dyDescent="0.2">
      <c r="A141" s="56"/>
      <c r="B141" s="53"/>
      <c r="C141" s="53" t="s">
        <v>496</v>
      </c>
      <c r="D141" s="54"/>
      <c r="E141" s="55">
        <v>142</v>
      </c>
      <c r="F141" s="89" t="s">
        <v>497</v>
      </c>
      <c r="G141" s="88"/>
      <c r="H141" s="57">
        <f>ROUND((Source!AF51*Source!AV51+Source!AE51*Source!AV51)*(Source!FX51)/100,2)</f>
        <v>924.09</v>
      </c>
      <c r="I141" s="57">
        <f>T141</f>
        <v>26.8</v>
      </c>
      <c r="J141" s="88" t="s">
        <v>511</v>
      </c>
      <c r="K141" s="58">
        <f>U141</f>
        <v>417.89</v>
      </c>
      <c r="O141" s="18"/>
      <c r="P141" s="18"/>
      <c r="Q141" s="18"/>
      <c r="R141" s="18"/>
      <c r="S141" s="18"/>
      <c r="T141" s="18">
        <f>ROUND((ROUND(Source!AF51*Source!AV51*Source!I51,2)+ROUND(Source!AE51*Source!AV51*Source!I51,2))*(Source!FX51)/100,2)</f>
        <v>26.8</v>
      </c>
      <c r="U141" s="18">
        <f>Source!X51</f>
        <v>417.89</v>
      </c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>
        <f>T141</f>
        <v>26.8</v>
      </c>
      <c r="GZ141" s="18"/>
      <c r="HA141" s="18"/>
      <c r="HB141" s="18">
        <f>T141</f>
        <v>26.8</v>
      </c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</row>
    <row r="142" spans="1:255" x14ac:dyDescent="0.2">
      <c r="A142" s="56"/>
      <c r="B142" s="53"/>
      <c r="C142" s="53" t="s">
        <v>499</v>
      </c>
      <c r="D142" s="54"/>
      <c r="E142" s="55">
        <v>95</v>
      </c>
      <c r="F142" s="89" t="s">
        <v>497</v>
      </c>
      <c r="G142" s="88"/>
      <c r="H142" s="57">
        <f>ROUND((Source!AF51*Source!AV51+Source!AE51*Source!AV51)*(Source!FY51)/100,2)</f>
        <v>618.23</v>
      </c>
      <c r="I142" s="57">
        <f>T142</f>
        <v>17.93</v>
      </c>
      <c r="J142" s="88" t="s">
        <v>512</v>
      </c>
      <c r="K142" s="58">
        <f>U142</f>
        <v>262.47000000000003</v>
      </c>
      <c r="O142" s="18"/>
      <c r="P142" s="18"/>
      <c r="Q142" s="18"/>
      <c r="R142" s="18"/>
      <c r="S142" s="18"/>
      <c r="T142" s="18">
        <f>ROUND((ROUND(Source!AF51*Source!AV51*Source!I51,2)+ROUND(Source!AE51*Source!AV51*Source!I51,2))*(Source!FY51)/100,2)</f>
        <v>17.93</v>
      </c>
      <c r="U142" s="18">
        <f>Source!Y51</f>
        <v>262.47000000000003</v>
      </c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>
        <f>T142</f>
        <v>17.93</v>
      </c>
      <c r="HA142" s="18"/>
      <c r="HB142" s="18">
        <f>T142</f>
        <v>17.93</v>
      </c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</row>
    <row r="143" spans="1:255" ht="13.5" thickBot="1" x14ac:dyDescent="0.25">
      <c r="A143" s="61"/>
      <c r="B143" s="62"/>
      <c r="C143" s="62" t="s">
        <v>501</v>
      </c>
      <c r="D143" s="63" t="s">
        <v>502</v>
      </c>
      <c r="E143" s="64">
        <v>33.15</v>
      </c>
      <c r="F143" s="65"/>
      <c r="G143" s="65"/>
      <c r="H143" s="65">
        <f>ROUND(Source!AH51,2)</f>
        <v>33.15</v>
      </c>
      <c r="I143" s="66">
        <f>Source!U51</f>
        <v>0.96135000000000004</v>
      </c>
      <c r="J143" s="65"/>
      <c r="K143" s="67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</row>
    <row r="144" spans="1:255" x14ac:dyDescent="0.2">
      <c r="A144" s="60"/>
      <c r="B144" s="59"/>
      <c r="C144" s="59"/>
      <c r="D144" s="59"/>
      <c r="E144" s="59"/>
      <c r="F144" s="59"/>
      <c r="G144" s="59"/>
      <c r="H144" s="110">
        <f>R144</f>
        <v>140.09</v>
      </c>
      <c r="I144" s="111"/>
      <c r="J144" s="110">
        <f>S144</f>
        <v>1917.9399999999998</v>
      </c>
      <c r="K144" s="112"/>
      <c r="O144" s="18"/>
      <c r="P144" s="18"/>
      <c r="Q144" s="18"/>
      <c r="R144" s="18">
        <f>SUM(T137:T143)</f>
        <v>140.09</v>
      </c>
      <c r="S144" s="18">
        <f>SUM(U137:U143)</f>
        <v>1917.9399999999998</v>
      </c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>
        <f>R144</f>
        <v>140.09</v>
      </c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</row>
    <row r="145" spans="1:255" ht="48" x14ac:dyDescent="0.2">
      <c r="A145" s="68">
        <v>15</v>
      </c>
      <c r="B145" s="74" t="s">
        <v>87</v>
      </c>
      <c r="C145" s="69" t="s">
        <v>88</v>
      </c>
      <c r="D145" s="70" t="s">
        <v>89</v>
      </c>
      <c r="E145" s="71">
        <v>0.28999999999999998</v>
      </c>
      <c r="F145" s="72">
        <f>Source!AK53</f>
        <v>299.11</v>
      </c>
      <c r="G145" s="90" t="s">
        <v>3</v>
      </c>
      <c r="H145" s="72">
        <f>Source!AB53</f>
        <v>197.71</v>
      </c>
      <c r="I145" s="72"/>
      <c r="J145" s="91"/>
      <c r="K145" s="73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</row>
    <row r="146" spans="1:255" x14ac:dyDescent="0.2">
      <c r="A146" s="49"/>
      <c r="B146" s="46"/>
      <c r="C146" s="46" t="s">
        <v>493</v>
      </c>
      <c r="D146" s="47"/>
      <c r="E146" s="48"/>
      <c r="F146" s="50">
        <v>140.46</v>
      </c>
      <c r="G146" s="87"/>
      <c r="H146" s="50">
        <f>Source!AF53</f>
        <v>140.46</v>
      </c>
      <c r="I146" s="50">
        <f>T146</f>
        <v>40.729999999999997</v>
      </c>
      <c r="J146" s="87">
        <v>18.3</v>
      </c>
      <c r="K146" s="51">
        <f>U146</f>
        <v>745.42</v>
      </c>
      <c r="O146" s="18"/>
      <c r="P146" s="18"/>
      <c r="Q146" s="18"/>
      <c r="R146" s="18"/>
      <c r="S146" s="18"/>
      <c r="T146" s="18">
        <f>ROUND(Source!AF53*Source!AV53*Source!I53,2)</f>
        <v>40.729999999999997</v>
      </c>
      <c r="U146" s="18">
        <f>Source!S53</f>
        <v>745.42</v>
      </c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>
        <f>T146</f>
        <v>40.729999999999997</v>
      </c>
      <c r="GK146" s="18">
        <f>T146</f>
        <v>40.729999999999997</v>
      </c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>
        <f>T146</f>
        <v>40.729999999999997</v>
      </c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</row>
    <row r="147" spans="1:255" x14ac:dyDescent="0.2">
      <c r="A147" s="56"/>
      <c r="B147" s="53"/>
      <c r="C147" s="53" t="s">
        <v>494</v>
      </c>
      <c r="D147" s="54"/>
      <c r="E147" s="55"/>
      <c r="F147" s="57">
        <v>57.25</v>
      </c>
      <c r="G147" s="88"/>
      <c r="H147" s="57">
        <f>Source!AD53</f>
        <v>57.25</v>
      </c>
      <c r="I147" s="57">
        <f>T147</f>
        <v>16.600000000000001</v>
      </c>
      <c r="J147" s="88">
        <v>12.5</v>
      </c>
      <c r="K147" s="58">
        <f>U147</f>
        <v>207.53</v>
      </c>
      <c r="O147" s="18"/>
      <c r="P147" s="18"/>
      <c r="Q147" s="18"/>
      <c r="R147" s="18"/>
      <c r="S147" s="18"/>
      <c r="T147" s="18">
        <f>ROUND(Source!AD53*Source!AV53*Source!I53,2)</f>
        <v>16.600000000000001</v>
      </c>
      <c r="U147" s="18">
        <f>Source!Q53</f>
        <v>207.53</v>
      </c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>
        <f>T147</f>
        <v>16.600000000000001</v>
      </c>
      <c r="GK147" s="18"/>
      <c r="GL147" s="18">
        <f>T147</f>
        <v>16.600000000000001</v>
      </c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>
        <f>T147</f>
        <v>16.600000000000001</v>
      </c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</row>
    <row r="148" spans="1:255" x14ac:dyDescent="0.2">
      <c r="A148" s="56"/>
      <c r="B148" s="53"/>
      <c r="C148" s="53" t="s">
        <v>495</v>
      </c>
      <c r="D148" s="54"/>
      <c r="E148" s="55"/>
      <c r="F148" s="57">
        <v>0.8</v>
      </c>
      <c r="G148" s="88"/>
      <c r="H148" s="57">
        <f>Source!AE53</f>
        <v>0.8</v>
      </c>
      <c r="I148" s="57">
        <f>GM148</f>
        <v>0.23</v>
      </c>
      <c r="J148" s="88">
        <v>18.3</v>
      </c>
      <c r="K148" s="58">
        <f>Source!R53</f>
        <v>4.25</v>
      </c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>
        <f>ROUND(Source!AE53*Source!AV53*Source!I53,2)</f>
        <v>0.23</v>
      </c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</row>
    <row r="149" spans="1:255" x14ac:dyDescent="0.2">
      <c r="A149" s="56"/>
      <c r="B149" s="53"/>
      <c r="C149" s="53" t="s">
        <v>496</v>
      </c>
      <c r="D149" s="54"/>
      <c r="E149" s="55">
        <v>142</v>
      </c>
      <c r="F149" s="89" t="s">
        <v>497</v>
      </c>
      <c r="G149" s="88"/>
      <c r="H149" s="57">
        <f>ROUND((Source!AF53*Source!AV53+Source!AE53*Source!AV53)*(Source!FX53)/100,2)</f>
        <v>200.59</v>
      </c>
      <c r="I149" s="57">
        <f>T149</f>
        <v>58.16</v>
      </c>
      <c r="J149" s="88" t="s">
        <v>511</v>
      </c>
      <c r="K149" s="58">
        <f>U149</f>
        <v>907.1</v>
      </c>
      <c r="O149" s="18"/>
      <c r="P149" s="18"/>
      <c r="Q149" s="18"/>
      <c r="R149" s="18"/>
      <c r="S149" s="18"/>
      <c r="T149" s="18">
        <f>ROUND((ROUND(Source!AF53*Source!AV53*Source!I53,2)+ROUND(Source!AE53*Source!AV53*Source!I53,2))*(Source!FX53)/100,2)</f>
        <v>58.16</v>
      </c>
      <c r="U149" s="18">
        <f>Source!X53</f>
        <v>907.1</v>
      </c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>
        <f>T149</f>
        <v>58.16</v>
      </c>
      <c r="GZ149" s="18"/>
      <c r="HA149" s="18"/>
      <c r="HB149" s="18">
        <f>T149</f>
        <v>58.16</v>
      </c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</row>
    <row r="150" spans="1:255" x14ac:dyDescent="0.2">
      <c r="A150" s="56"/>
      <c r="B150" s="53"/>
      <c r="C150" s="53" t="s">
        <v>499</v>
      </c>
      <c r="D150" s="54"/>
      <c r="E150" s="55">
        <v>95</v>
      </c>
      <c r="F150" s="89" t="s">
        <v>497</v>
      </c>
      <c r="G150" s="88"/>
      <c r="H150" s="57">
        <f>ROUND((Source!AF53*Source!AV53+Source!AE53*Source!AV53)*(Source!FY53)/100,2)</f>
        <v>134.19999999999999</v>
      </c>
      <c r="I150" s="57">
        <f>T150</f>
        <v>38.909999999999997</v>
      </c>
      <c r="J150" s="88" t="s">
        <v>512</v>
      </c>
      <c r="K150" s="58">
        <f>U150</f>
        <v>569.75</v>
      </c>
      <c r="O150" s="18"/>
      <c r="P150" s="18"/>
      <c r="Q150" s="18"/>
      <c r="R150" s="18"/>
      <c r="S150" s="18"/>
      <c r="T150" s="18">
        <f>ROUND((ROUND(Source!AF53*Source!AV53*Source!I53,2)+ROUND(Source!AE53*Source!AV53*Source!I53,2))*(Source!FY53)/100,2)</f>
        <v>38.909999999999997</v>
      </c>
      <c r="U150" s="18">
        <f>Source!Y53</f>
        <v>569.75</v>
      </c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>
        <f>T150</f>
        <v>38.909999999999997</v>
      </c>
      <c r="HA150" s="18"/>
      <c r="HB150" s="18">
        <f>T150</f>
        <v>38.909999999999997</v>
      </c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</row>
    <row r="151" spans="1:255" ht="13.5" thickBot="1" x14ac:dyDescent="0.25">
      <c r="A151" s="61"/>
      <c r="B151" s="62"/>
      <c r="C151" s="62" t="s">
        <v>501</v>
      </c>
      <c r="D151" s="63" t="s">
        <v>502</v>
      </c>
      <c r="E151" s="64">
        <v>15.12</v>
      </c>
      <c r="F151" s="65"/>
      <c r="G151" s="65"/>
      <c r="H151" s="65">
        <f>ROUND(Source!AH53,2)</f>
        <v>15.12</v>
      </c>
      <c r="I151" s="66">
        <f>Source!U53</f>
        <v>4.3847999999999994</v>
      </c>
      <c r="J151" s="65"/>
      <c r="K151" s="67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</row>
    <row r="152" spans="1:255" x14ac:dyDescent="0.2">
      <c r="A152" s="60"/>
      <c r="B152" s="59"/>
      <c r="C152" s="59"/>
      <c r="D152" s="59"/>
      <c r="E152" s="59"/>
      <c r="F152" s="59"/>
      <c r="G152" s="59"/>
      <c r="H152" s="110">
        <f>R152</f>
        <v>154.39999999999998</v>
      </c>
      <c r="I152" s="111"/>
      <c r="J152" s="110">
        <f>S152</f>
        <v>2429.8000000000002</v>
      </c>
      <c r="K152" s="112"/>
      <c r="O152" s="18"/>
      <c r="P152" s="18"/>
      <c r="Q152" s="18"/>
      <c r="R152" s="18">
        <f>SUM(T145:T151)</f>
        <v>154.39999999999998</v>
      </c>
      <c r="S152" s="18">
        <f>SUM(U145:U151)</f>
        <v>2429.8000000000002</v>
      </c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>
        <f>R152</f>
        <v>154.39999999999998</v>
      </c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</row>
    <row r="153" spans="1:255" ht="36" x14ac:dyDescent="0.2">
      <c r="A153" s="68">
        <v>16</v>
      </c>
      <c r="B153" s="74" t="s">
        <v>92</v>
      </c>
      <c r="C153" s="69" t="s">
        <v>93</v>
      </c>
      <c r="D153" s="70" t="s">
        <v>89</v>
      </c>
      <c r="E153" s="71">
        <v>0.28999999999999998</v>
      </c>
      <c r="F153" s="72">
        <f>Source!AK55</f>
        <v>29.950000000000003</v>
      </c>
      <c r="G153" s="90" t="s">
        <v>3</v>
      </c>
      <c r="H153" s="72">
        <f>Source!AB55</f>
        <v>29.95</v>
      </c>
      <c r="I153" s="72"/>
      <c r="J153" s="91"/>
      <c r="K153" s="73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</row>
    <row r="154" spans="1:255" x14ac:dyDescent="0.2">
      <c r="A154" s="49"/>
      <c r="B154" s="46"/>
      <c r="C154" s="46" t="s">
        <v>493</v>
      </c>
      <c r="D154" s="47"/>
      <c r="E154" s="48"/>
      <c r="F154" s="50">
        <v>21.55</v>
      </c>
      <c r="G154" s="87"/>
      <c r="H154" s="50">
        <f>Source!AF55</f>
        <v>21.55</v>
      </c>
      <c r="I154" s="50">
        <f>T154</f>
        <v>6.25</v>
      </c>
      <c r="J154" s="87">
        <v>18.3</v>
      </c>
      <c r="K154" s="51">
        <f>U154</f>
        <v>114.37</v>
      </c>
      <c r="O154" s="18"/>
      <c r="P154" s="18"/>
      <c r="Q154" s="18"/>
      <c r="R154" s="18"/>
      <c r="S154" s="18"/>
      <c r="T154" s="18">
        <f>ROUND(Source!AF55*Source!AV55*Source!I55,2)</f>
        <v>6.25</v>
      </c>
      <c r="U154" s="18">
        <f>Source!S55</f>
        <v>114.37</v>
      </c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>
        <f>T154</f>
        <v>6.25</v>
      </c>
      <c r="GK154" s="18">
        <f>T154</f>
        <v>6.25</v>
      </c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>
        <f>T154</f>
        <v>6.25</v>
      </c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</row>
    <row r="155" spans="1:255" x14ac:dyDescent="0.2">
      <c r="A155" s="56"/>
      <c r="B155" s="53"/>
      <c r="C155" s="53" t="s">
        <v>494</v>
      </c>
      <c r="D155" s="54"/>
      <c r="E155" s="55"/>
      <c r="F155" s="57">
        <v>8.4</v>
      </c>
      <c r="G155" s="88"/>
      <c r="H155" s="57">
        <f>Source!AD55</f>
        <v>8.4</v>
      </c>
      <c r="I155" s="57">
        <f>T155</f>
        <v>2.44</v>
      </c>
      <c r="J155" s="88">
        <v>12.5</v>
      </c>
      <c r="K155" s="58">
        <f>U155</f>
        <v>30.45</v>
      </c>
      <c r="O155" s="18"/>
      <c r="P155" s="18"/>
      <c r="Q155" s="18"/>
      <c r="R155" s="18"/>
      <c r="S155" s="18"/>
      <c r="T155" s="18">
        <f>ROUND(Source!AD55*Source!AV55*Source!I55,2)</f>
        <v>2.44</v>
      </c>
      <c r="U155" s="18">
        <f>Source!Q55</f>
        <v>30.45</v>
      </c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>
        <f>T155</f>
        <v>2.44</v>
      </c>
      <c r="GK155" s="18"/>
      <c r="GL155" s="18">
        <f>T155</f>
        <v>2.44</v>
      </c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>
        <f>T155</f>
        <v>2.44</v>
      </c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</row>
    <row r="156" spans="1:255" x14ac:dyDescent="0.2">
      <c r="A156" s="56"/>
      <c r="B156" s="53"/>
      <c r="C156" s="53" t="s">
        <v>496</v>
      </c>
      <c r="D156" s="54"/>
      <c r="E156" s="55">
        <v>142</v>
      </c>
      <c r="F156" s="89" t="s">
        <v>497</v>
      </c>
      <c r="G156" s="88"/>
      <c r="H156" s="57">
        <f>ROUND((Source!AF55*Source!AV55+Source!AE55*Source!AV55)*(Source!FX55)/100,2)</f>
        <v>30.6</v>
      </c>
      <c r="I156" s="57">
        <f>T156</f>
        <v>8.8800000000000008</v>
      </c>
      <c r="J156" s="88" t="s">
        <v>511</v>
      </c>
      <c r="K156" s="58">
        <f>U156</f>
        <v>138.38999999999999</v>
      </c>
      <c r="O156" s="18"/>
      <c r="P156" s="18"/>
      <c r="Q156" s="18"/>
      <c r="R156" s="18"/>
      <c r="S156" s="18"/>
      <c r="T156" s="18">
        <f>ROUND((ROUND(Source!AF55*Source!AV55*Source!I55,2)+ROUND(Source!AE55*Source!AV55*Source!I55,2))*(Source!FX55)/100,2)</f>
        <v>8.8800000000000008</v>
      </c>
      <c r="U156" s="18">
        <f>Source!X55</f>
        <v>138.38999999999999</v>
      </c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>
        <f>T156</f>
        <v>8.8800000000000008</v>
      </c>
      <c r="GZ156" s="18"/>
      <c r="HA156" s="18"/>
      <c r="HB156" s="18">
        <f>T156</f>
        <v>8.8800000000000008</v>
      </c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</row>
    <row r="157" spans="1:255" x14ac:dyDescent="0.2">
      <c r="A157" s="56"/>
      <c r="B157" s="53"/>
      <c r="C157" s="53" t="s">
        <v>499</v>
      </c>
      <c r="D157" s="54"/>
      <c r="E157" s="55">
        <v>95</v>
      </c>
      <c r="F157" s="89" t="s">
        <v>497</v>
      </c>
      <c r="G157" s="88"/>
      <c r="H157" s="57">
        <f>ROUND((Source!AF55*Source!AV55+Source!AE55*Source!AV55)*(Source!FY55)/100,2)</f>
        <v>20.47</v>
      </c>
      <c r="I157" s="57">
        <f>T157</f>
        <v>5.94</v>
      </c>
      <c r="J157" s="88" t="s">
        <v>512</v>
      </c>
      <c r="K157" s="58">
        <f>U157</f>
        <v>86.92</v>
      </c>
      <c r="O157" s="18"/>
      <c r="P157" s="18"/>
      <c r="Q157" s="18"/>
      <c r="R157" s="18"/>
      <c r="S157" s="18"/>
      <c r="T157" s="18">
        <f>ROUND((ROUND(Source!AF55*Source!AV55*Source!I55,2)+ROUND(Source!AE55*Source!AV55*Source!I55,2))*(Source!FY55)/100,2)</f>
        <v>5.94</v>
      </c>
      <c r="U157" s="18">
        <f>Source!Y55</f>
        <v>86.92</v>
      </c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>
        <f>T157</f>
        <v>5.94</v>
      </c>
      <c r="HA157" s="18"/>
      <c r="HB157" s="18">
        <f>T157</f>
        <v>5.94</v>
      </c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</row>
    <row r="158" spans="1:255" ht="13.5" thickBot="1" x14ac:dyDescent="0.25">
      <c r="A158" s="61"/>
      <c r="B158" s="62"/>
      <c r="C158" s="62" t="s">
        <v>501</v>
      </c>
      <c r="D158" s="63" t="s">
        <v>502</v>
      </c>
      <c r="E158" s="64">
        <v>2.3199999999999998</v>
      </c>
      <c r="F158" s="65"/>
      <c r="G158" s="65"/>
      <c r="H158" s="65">
        <f>ROUND(Source!AH55,2)</f>
        <v>2.3199999999999998</v>
      </c>
      <c r="I158" s="66">
        <f>Source!U55</f>
        <v>0.67279999999999995</v>
      </c>
      <c r="J158" s="65"/>
      <c r="K158" s="67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</row>
    <row r="159" spans="1:255" x14ac:dyDescent="0.2">
      <c r="A159" s="60"/>
      <c r="B159" s="59"/>
      <c r="C159" s="59"/>
      <c r="D159" s="59"/>
      <c r="E159" s="59"/>
      <c r="F159" s="59"/>
      <c r="G159" s="59"/>
      <c r="H159" s="110">
        <f>R159</f>
        <v>23.51</v>
      </c>
      <c r="I159" s="111"/>
      <c r="J159" s="110">
        <f>S159</f>
        <v>370.13</v>
      </c>
      <c r="K159" s="112"/>
      <c r="O159" s="18"/>
      <c r="P159" s="18"/>
      <c r="Q159" s="18"/>
      <c r="R159" s="18">
        <f>SUM(T153:T158)</f>
        <v>23.51</v>
      </c>
      <c r="S159" s="18">
        <f>SUM(U153:U158)</f>
        <v>370.13</v>
      </c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>
        <f>R159</f>
        <v>23.51</v>
      </c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</row>
    <row r="160" spans="1:255" ht="24" x14ac:dyDescent="0.2">
      <c r="A160" s="68">
        <v>17</v>
      </c>
      <c r="B160" s="74" t="s">
        <v>96</v>
      </c>
      <c r="C160" s="69" t="s">
        <v>97</v>
      </c>
      <c r="D160" s="70" t="s">
        <v>98</v>
      </c>
      <c r="E160" s="71">
        <v>0.6</v>
      </c>
      <c r="F160" s="72">
        <f>Source!AK57</f>
        <v>634.36</v>
      </c>
      <c r="G160" s="90" t="s">
        <v>3</v>
      </c>
      <c r="H160" s="72">
        <f>Source!AB57</f>
        <v>148.52000000000001</v>
      </c>
      <c r="I160" s="72"/>
      <c r="J160" s="91"/>
      <c r="K160" s="73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</row>
    <row r="161" spans="1:255" x14ac:dyDescent="0.2">
      <c r="A161" s="49"/>
      <c r="B161" s="46"/>
      <c r="C161" s="46" t="s">
        <v>493</v>
      </c>
      <c r="D161" s="47"/>
      <c r="E161" s="48"/>
      <c r="F161" s="50">
        <v>100.58</v>
      </c>
      <c r="G161" s="87"/>
      <c r="H161" s="50">
        <f>Source!AF57</f>
        <v>100.58</v>
      </c>
      <c r="I161" s="50">
        <f>T161</f>
        <v>60.35</v>
      </c>
      <c r="J161" s="87">
        <v>18.3</v>
      </c>
      <c r="K161" s="51">
        <f>U161</f>
        <v>1104.3699999999999</v>
      </c>
      <c r="O161" s="18"/>
      <c r="P161" s="18"/>
      <c r="Q161" s="18"/>
      <c r="R161" s="18"/>
      <c r="S161" s="18"/>
      <c r="T161" s="18">
        <f>ROUND(Source!AF57*Source!AV57*Source!I57,2)</f>
        <v>60.35</v>
      </c>
      <c r="U161" s="18">
        <f>Source!S57</f>
        <v>1104.3699999999999</v>
      </c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>
        <f>T161</f>
        <v>60.35</v>
      </c>
      <c r="GK161" s="18">
        <f>T161</f>
        <v>60.35</v>
      </c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>
        <f>T161</f>
        <v>60.35</v>
      </c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</row>
    <row r="162" spans="1:255" x14ac:dyDescent="0.2">
      <c r="A162" s="56"/>
      <c r="B162" s="53"/>
      <c r="C162" s="53" t="s">
        <v>494</v>
      </c>
      <c r="D162" s="54"/>
      <c r="E162" s="55"/>
      <c r="F162" s="57">
        <v>47.94</v>
      </c>
      <c r="G162" s="88"/>
      <c r="H162" s="57">
        <f>Source!AD57</f>
        <v>47.94</v>
      </c>
      <c r="I162" s="57">
        <f>T162</f>
        <v>28.76</v>
      </c>
      <c r="J162" s="88">
        <v>12.5</v>
      </c>
      <c r="K162" s="58">
        <f>U162</f>
        <v>359.55</v>
      </c>
      <c r="O162" s="18"/>
      <c r="P162" s="18"/>
      <c r="Q162" s="18"/>
      <c r="R162" s="18"/>
      <c r="S162" s="18"/>
      <c r="T162" s="18">
        <f>ROUND(Source!AD57*Source!AV57*Source!I57,2)</f>
        <v>28.76</v>
      </c>
      <c r="U162" s="18">
        <f>Source!Q57</f>
        <v>359.55</v>
      </c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>
        <f>T162</f>
        <v>28.76</v>
      </c>
      <c r="GK162" s="18"/>
      <c r="GL162" s="18">
        <f>T162</f>
        <v>28.76</v>
      </c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>
        <f>T162</f>
        <v>28.76</v>
      </c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</row>
    <row r="163" spans="1:255" x14ac:dyDescent="0.2">
      <c r="A163" s="56"/>
      <c r="B163" s="53"/>
      <c r="C163" s="53" t="s">
        <v>495</v>
      </c>
      <c r="D163" s="54"/>
      <c r="E163" s="55"/>
      <c r="F163" s="57">
        <v>4.7699999999999996</v>
      </c>
      <c r="G163" s="88"/>
      <c r="H163" s="57">
        <f>Source!AE57</f>
        <v>4.7699999999999996</v>
      </c>
      <c r="I163" s="57">
        <f>GM163</f>
        <v>2.86</v>
      </c>
      <c r="J163" s="88">
        <v>18.3</v>
      </c>
      <c r="K163" s="58">
        <f>Source!R57</f>
        <v>52.37</v>
      </c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>
        <f>ROUND(Source!AE57*Source!AV57*Source!I57,2)</f>
        <v>2.86</v>
      </c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</row>
    <row r="164" spans="1:255" x14ac:dyDescent="0.2">
      <c r="A164" s="56"/>
      <c r="B164" s="53"/>
      <c r="C164" s="53" t="s">
        <v>496</v>
      </c>
      <c r="D164" s="54"/>
      <c r="E164" s="55">
        <v>95</v>
      </c>
      <c r="F164" s="89" t="s">
        <v>497</v>
      </c>
      <c r="G164" s="88"/>
      <c r="H164" s="57">
        <f>ROUND((Source!AF57*Source!AV57+Source!AE57*Source!AV57)*(Source!FX57)/100,2)</f>
        <v>100.08</v>
      </c>
      <c r="I164" s="57">
        <f>T164</f>
        <v>60.05</v>
      </c>
      <c r="J164" s="88" t="s">
        <v>498</v>
      </c>
      <c r="K164" s="58">
        <f>U164</f>
        <v>936.96</v>
      </c>
      <c r="O164" s="18"/>
      <c r="P164" s="18"/>
      <c r="Q164" s="18"/>
      <c r="R164" s="18"/>
      <c r="S164" s="18"/>
      <c r="T164" s="18">
        <f>ROUND((ROUND(Source!AF57*Source!AV57*Source!I57,2)+ROUND(Source!AE57*Source!AV57*Source!I57,2))*(Source!FX57)/100,2)</f>
        <v>60.05</v>
      </c>
      <c r="U164" s="18">
        <f>Source!X57</f>
        <v>936.96</v>
      </c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>
        <f>T164</f>
        <v>60.05</v>
      </c>
      <c r="GZ164" s="18"/>
      <c r="HA164" s="18"/>
      <c r="HB164" s="18"/>
      <c r="HC164" s="18">
        <f>T164</f>
        <v>60.05</v>
      </c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</row>
    <row r="165" spans="1:255" x14ac:dyDescent="0.2">
      <c r="A165" s="56"/>
      <c r="B165" s="53"/>
      <c r="C165" s="53" t="s">
        <v>499</v>
      </c>
      <c r="D165" s="54"/>
      <c r="E165" s="55">
        <v>65</v>
      </c>
      <c r="F165" s="89" t="s">
        <v>497</v>
      </c>
      <c r="G165" s="88"/>
      <c r="H165" s="57">
        <f>ROUND((Source!AF57*Source!AV57+Source!AE57*Source!AV57)*(Source!FY57)/100,2)</f>
        <v>68.48</v>
      </c>
      <c r="I165" s="57">
        <f>T165</f>
        <v>41.09</v>
      </c>
      <c r="J165" s="88" t="s">
        <v>508</v>
      </c>
      <c r="K165" s="58">
        <f>U165</f>
        <v>601.5</v>
      </c>
      <c r="O165" s="18"/>
      <c r="P165" s="18"/>
      <c r="Q165" s="18"/>
      <c r="R165" s="18"/>
      <c r="S165" s="18"/>
      <c r="T165" s="18">
        <f>ROUND((ROUND(Source!AF57*Source!AV57*Source!I57,2)+ROUND(Source!AE57*Source!AV57*Source!I57,2))*(Source!FY57)/100,2)</f>
        <v>41.09</v>
      </c>
      <c r="U165" s="18">
        <f>Source!Y57</f>
        <v>601.5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>
        <f>T165</f>
        <v>41.09</v>
      </c>
      <c r="HA165" s="18"/>
      <c r="HB165" s="18"/>
      <c r="HC165" s="18">
        <f>T165</f>
        <v>41.09</v>
      </c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</row>
    <row r="166" spans="1:255" ht="13.5" thickBot="1" x14ac:dyDescent="0.25">
      <c r="A166" s="61"/>
      <c r="B166" s="62"/>
      <c r="C166" s="62" t="s">
        <v>501</v>
      </c>
      <c r="D166" s="63" t="s">
        <v>502</v>
      </c>
      <c r="E166" s="64">
        <v>10.7</v>
      </c>
      <c r="F166" s="65"/>
      <c r="G166" s="65"/>
      <c r="H166" s="65">
        <f>ROUND(Source!AH57,2)</f>
        <v>10.7</v>
      </c>
      <c r="I166" s="66">
        <f>Source!U57</f>
        <v>6.419999999999999</v>
      </c>
      <c r="J166" s="65"/>
      <c r="K166" s="67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</row>
    <row r="167" spans="1:255" x14ac:dyDescent="0.2">
      <c r="A167" s="60"/>
      <c r="B167" s="59"/>
      <c r="C167" s="59"/>
      <c r="D167" s="59"/>
      <c r="E167" s="59"/>
      <c r="F167" s="59"/>
      <c r="G167" s="59"/>
      <c r="H167" s="110">
        <f>R167</f>
        <v>190.25</v>
      </c>
      <c r="I167" s="111"/>
      <c r="J167" s="110">
        <f>S167</f>
        <v>3002.38</v>
      </c>
      <c r="K167" s="112"/>
      <c r="O167" s="18"/>
      <c r="P167" s="18"/>
      <c r="Q167" s="18"/>
      <c r="R167" s="18">
        <f>SUM(T160:T166)</f>
        <v>190.25</v>
      </c>
      <c r="S167" s="18">
        <f>SUM(U160:U166)</f>
        <v>3002.38</v>
      </c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>
        <f>R167</f>
        <v>190.25</v>
      </c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</row>
    <row r="168" spans="1:255" ht="24" x14ac:dyDescent="0.2">
      <c r="A168" s="68">
        <v>18</v>
      </c>
      <c r="B168" s="74" t="s">
        <v>103</v>
      </c>
      <c r="C168" s="69" t="s">
        <v>104</v>
      </c>
      <c r="D168" s="70" t="s">
        <v>98</v>
      </c>
      <c r="E168" s="71">
        <v>0.45</v>
      </c>
      <c r="F168" s="72">
        <f>Source!AK59</f>
        <v>760.58999999999992</v>
      </c>
      <c r="G168" s="90" t="s">
        <v>3</v>
      </c>
      <c r="H168" s="72">
        <f>Source!AB59</f>
        <v>178.41</v>
      </c>
      <c r="I168" s="72"/>
      <c r="J168" s="91"/>
      <c r="K168" s="73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</row>
    <row r="169" spans="1:255" x14ac:dyDescent="0.2">
      <c r="A169" s="49"/>
      <c r="B169" s="46"/>
      <c r="C169" s="46" t="s">
        <v>493</v>
      </c>
      <c r="D169" s="47"/>
      <c r="E169" s="48"/>
      <c r="F169" s="50">
        <v>110.92</v>
      </c>
      <c r="G169" s="87"/>
      <c r="H169" s="50">
        <f>Source!AF59</f>
        <v>110.92</v>
      </c>
      <c r="I169" s="50">
        <f>T169</f>
        <v>49.91</v>
      </c>
      <c r="J169" s="87">
        <v>18.3</v>
      </c>
      <c r="K169" s="51">
        <f>U169</f>
        <v>913.43</v>
      </c>
      <c r="O169" s="18"/>
      <c r="P169" s="18"/>
      <c r="Q169" s="18"/>
      <c r="R169" s="18"/>
      <c r="S169" s="18"/>
      <c r="T169" s="18">
        <f>ROUND(Source!AF59*Source!AV59*Source!I59,2)</f>
        <v>49.91</v>
      </c>
      <c r="U169" s="18">
        <f>Source!S59</f>
        <v>913.43</v>
      </c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>
        <f>T169</f>
        <v>49.91</v>
      </c>
      <c r="GK169" s="18">
        <f>T169</f>
        <v>49.91</v>
      </c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>
        <f>T169</f>
        <v>49.91</v>
      </c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</row>
    <row r="170" spans="1:255" x14ac:dyDescent="0.2">
      <c r="A170" s="56"/>
      <c r="B170" s="53"/>
      <c r="C170" s="53" t="s">
        <v>494</v>
      </c>
      <c r="D170" s="54"/>
      <c r="E170" s="55"/>
      <c r="F170" s="57">
        <v>67.489999999999995</v>
      </c>
      <c r="G170" s="88"/>
      <c r="H170" s="57">
        <f>Source!AD59</f>
        <v>67.489999999999995</v>
      </c>
      <c r="I170" s="57">
        <f>T170</f>
        <v>30.37</v>
      </c>
      <c r="J170" s="88">
        <v>12.5</v>
      </c>
      <c r="K170" s="58">
        <f>U170</f>
        <v>379.63</v>
      </c>
      <c r="O170" s="18"/>
      <c r="P170" s="18"/>
      <c r="Q170" s="18"/>
      <c r="R170" s="18"/>
      <c r="S170" s="18"/>
      <c r="T170" s="18">
        <f>ROUND(Source!AD59*Source!AV59*Source!I59,2)</f>
        <v>30.37</v>
      </c>
      <c r="U170" s="18">
        <f>Source!Q59</f>
        <v>379.63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>
        <f>T170</f>
        <v>30.37</v>
      </c>
      <c r="GK170" s="18"/>
      <c r="GL170" s="18">
        <f>T170</f>
        <v>30.37</v>
      </c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>
        <f>T170</f>
        <v>30.37</v>
      </c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</row>
    <row r="171" spans="1:255" x14ac:dyDescent="0.2">
      <c r="A171" s="56"/>
      <c r="B171" s="53"/>
      <c r="C171" s="53" t="s">
        <v>495</v>
      </c>
      <c r="D171" s="54"/>
      <c r="E171" s="55"/>
      <c r="F171" s="57">
        <v>7.53</v>
      </c>
      <c r="G171" s="88"/>
      <c r="H171" s="57">
        <f>Source!AE59</f>
        <v>7.53</v>
      </c>
      <c r="I171" s="57">
        <f>GM171</f>
        <v>3.39</v>
      </c>
      <c r="J171" s="88">
        <v>18.3</v>
      </c>
      <c r="K171" s="58">
        <f>Source!R59</f>
        <v>62.01</v>
      </c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>
        <f>ROUND(Source!AE59*Source!AV59*Source!I59,2)</f>
        <v>3.39</v>
      </c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</row>
    <row r="172" spans="1:255" x14ac:dyDescent="0.2">
      <c r="A172" s="56"/>
      <c r="B172" s="53"/>
      <c r="C172" s="53" t="s">
        <v>496</v>
      </c>
      <c r="D172" s="54"/>
      <c r="E172" s="55">
        <v>95</v>
      </c>
      <c r="F172" s="89" t="s">
        <v>497</v>
      </c>
      <c r="G172" s="88"/>
      <c r="H172" s="57">
        <f>ROUND((Source!AF59*Source!AV59+Source!AE59*Source!AV59)*(Source!FX59)/100,2)</f>
        <v>112.53</v>
      </c>
      <c r="I172" s="57">
        <f>T172</f>
        <v>50.64</v>
      </c>
      <c r="J172" s="88" t="s">
        <v>498</v>
      </c>
      <c r="K172" s="58">
        <f>U172</f>
        <v>790.11</v>
      </c>
      <c r="O172" s="18"/>
      <c r="P172" s="18"/>
      <c r="Q172" s="18"/>
      <c r="R172" s="18"/>
      <c r="S172" s="18"/>
      <c r="T172" s="18">
        <f>ROUND((ROUND(Source!AF59*Source!AV59*Source!I59,2)+ROUND(Source!AE59*Source!AV59*Source!I59,2))*(Source!FX59)/100,2)</f>
        <v>50.64</v>
      </c>
      <c r="U172" s="18">
        <f>Source!X59</f>
        <v>790.11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>
        <f>T172</f>
        <v>50.64</v>
      </c>
      <c r="GZ172" s="18"/>
      <c r="HA172" s="18"/>
      <c r="HB172" s="18"/>
      <c r="HC172" s="18">
        <f>T172</f>
        <v>50.64</v>
      </c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</row>
    <row r="173" spans="1:255" x14ac:dyDescent="0.2">
      <c r="A173" s="56"/>
      <c r="B173" s="53"/>
      <c r="C173" s="53" t="s">
        <v>499</v>
      </c>
      <c r="D173" s="54"/>
      <c r="E173" s="55">
        <v>65</v>
      </c>
      <c r="F173" s="89" t="s">
        <v>497</v>
      </c>
      <c r="G173" s="88"/>
      <c r="H173" s="57">
        <f>ROUND((Source!AF59*Source!AV59+Source!AE59*Source!AV59)*(Source!FY59)/100,2)</f>
        <v>76.989999999999995</v>
      </c>
      <c r="I173" s="57">
        <f>T173</f>
        <v>34.65</v>
      </c>
      <c r="J173" s="88" t="s">
        <v>508</v>
      </c>
      <c r="K173" s="58">
        <f>U173</f>
        <v>507.23</v>
      </c>
      <c r="O173" s="18"/>
      <c r="P173" s="18"/>
      <c r="Q173" s="18"/>
      <c r="R173" s="18"/>
      <c r="S173" s="18"/>
      <c r="T173" s="18">
        <f>ROUND((ROUND(Source!AF59*Source!AV59*Source!I59,2)+ROUND(Source!AE59*Source!AV59*Source!I59,2))*(Source!FY59)/100,2)</f>
        <v>34.65</v>
      </c>
      <c r="U173" s="18">
        <f>Source!Y59</f>
        <v>507.23</v>
      </c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>
        <f>T173</f>
        <v>34.65</v>
      </c>
      <c r="HA173" s="18"/>
      <c r="HB173" s="18"/>
      <c r="HC173" s="18">
        <f>T173</f>
        <v>34.65</v>
      </c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</row>
    <row r="174" spans="1:255" ht="13.5" thickBot="1" x14ac:dyDescent="0.25">
      <c r="A174" s="61"/>
      <c r="B174" s="62"/>
      <c r="C174" s="62" t="s">
        <v>501</v>
      </c>
      <c r="D174" s="63" t="s">
        <v>502</v>
      </c>
      <c r="E174" s="64">
        <v>11.8</v>
      </c>
      <c r="F174" s="65"/>
      <c r="G174" s="65"/>
      <c r="H174" s="65">
        <f>ROUND(Source!AH59,2)</f>
        <v>11.8</v>
      </c>
      <c r="I174" s="66">
        <f>Source!U59</f>
        <v>5.3100000000000005</v>
      </c>
      <c r="J174" s="65"/>
      <c r="K174" s="67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</row>
    <row r="175" spans="1:255" x14ac:dyDescent="0.2">
      <c r="A175" s="60"/>
      <c r="B175" s="59"/>
      <c r="C175" s="59"/>
      <c r="D175" s="59"/>
      <c r="E175" s="59"/>
      <c r="F175" s="59"/>
      <c r="G175" s="59"/>
      <c r="H175" s="110">
        <f>R175</f>
        <v>165.57000000000002</v>
      </c>
      <c r="I175" s="111"/>
      <c r="J175" s="110">
        <f>S175</f>
        <v>2590.4</v>
      </c>
      <c r="K175" s="112"/>
      <c r="O175" s="18"/>
      <c r="P175" s="18"/>
      <c r="Q175" s="18"/>
      <c r="R175" s="18">
        <f>SUM(T168:T174)</f>
        <v>165.57000000000002</v>
      </c>
      <c r="S175" s="18">
        <f>SUM(U168:U174)</f>
        <v>2590.4</v>
      </c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>
        <f>R175</f>
        <v>165.57000000000002</v>
      </c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</row>
    <row r="176" spans="1:255" ht="36" x14ac:dyDescent="0.2">
      <c r="A176" s="68">
        <v>19</v>
      </c>
      <c r="B176" s="74" t="s">
        <v>107</v>
      </c>
      <c r="C176" s="69" t="s">
        <v>108</v>
      </c>
      <c r="D176" s="70" t="s">
        <v>48</v>
      </c>
      <c r="E176" s="71">
        <v>1</v>
      </c>
      <c r="F176" s="72">
        <f>Source!AK61</f>
        <v>291.64999999999998</v>
      </c>
      <c r="G176" s="90" t="s">
        <v>3</v>
      </c>
      <c r="H176" s="72">
        <f>Source!AB61</f>
        <v>291.64999999999998</v>
      </c>
      <c r="I176" s="72"/>
      <c r="J176" s="91"/>
      <c r="K176" s="73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</row>
    <row r="177" spans="1:255" x14ac:dyDescent="0.2">
      <c r="A177" s="49"/>
      <c r="B177" s="46"/>
      <c r="C177" s="46" t="s">
        <v>493</v>
      </c>
      <c r="D177" s="47"/>
      <c r="E177" s="48"/>
      <c r="F177" s="50">
        <v>291.64999999999998</v>
      </c>
      <c r="G177" s="87"/>
      <c r="H177" s="50">
        <f>Source!AF61</f>
        <v>291.64999999999998</v>
      </c>
      <c r="I177" s="50">
        <f>T177</f>
        <v>291.64999999999998</v>
      </c>
      <c r="J177" s="87">
        <v>18.3</v>
      </c>
      <c r="K177" s="51">
        <f>U177</f>
        <v>5337.2</v>
      </c>
      <c r="O177" s="18"/>
      <c r="P177" s="18"/>
      <c r="Q177" s="18"/>
      <c r="R177" s="18"/>
      <c r="S177" s="18"/>
      <c r="T177" s="18">
        <f>ROUND(Source!AF61*Source!AV61*Source!I61,2)</f>
        <v>291.64999999999998</v>
      </c>
      <c r="U177" s="18">
        <f>Source!S61</f>
        <v>5337.2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>
        <f>T177</f>
        <v>291.64999999999998</v>
      </c>
      <c r="GK177" s="18">
        <f>T177</f>
        <v>291.64999999999998</v>
      </c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>
        <f>T177</f>
        <v>291.64999999999998</v>
      </c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</row>
    <row r="178" spans="1:255" x14ac:dyDescent="0.2">
      <c r="A178" s="56"/>
      <c r="B178" s="53"/>
      <c r="C178" s="53" t="s">
        <v>496</v>
      </c>
      <c r="D178" s="54"/>
      <c r="E178" s="55">
        <v>65</v>
      </c>
      <c r="F178" s="89" t="s">
        <v>497</v>
      </c>
      <c r="G178" s="88"/>
      <c r="H178" s="57">
        <f>ROUND((Source!AF61*Source!AV61+Source!AE61*Source!AV61)*(Source!FX61)/100,2)</f>
        <v>189.57</v>
      </c>
      <c r="I178" s="57">
        <f>T178</f>
        <v>189.57</v>
      </c>
      <c r="J178" s="88" t="s">
        <v>513</v>
      </c>
      <c r="K178" s="58">
        <f>U178</f>
        <v>2935.46</v>
      </c>
      <c r="O178" s="18"/>
      <c r="P178" s="18"/>
      <c r="Q178" s="18"/>
      <c r="R178" s="18"/>
      <c r="S178" s="18"/>
      <c r="T178" s="18">
        <f>ROUND((ROUND(Source!AF61*Source!AV61*Source!I61,2)+ROUND(Source!AE61*Source!AV61*Source!I61,2))*(Source!FX61)/100,2)</f>
        <v>189.57</v>
      </c>
      <c r="U178" s="18">
        <f>Source!X61</f>
        <v>2935.46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>
        <f>T178</f>
        <v>189.57</v>
      </c>
      <c r="GZ178" s="18"/>
      <c r="HA178" s="18"/>
      <c r="HB178" s="18"/>
      <c r="HC178" s="18"/>
      <c r="HD178" s="18"/>
      <c r="HE178" s="18">
        <f>T178</f>
        <v>189.57</v>
      </c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</row>
    <row r="179" spans="1:255" x14ac:dyDescent="0.2">
      <c r="A179" s="56"/>
      <c r="B179" s="53"/>
      <c r="C179" s="53" t="s">
        <v>499</v>
      </c>
      <c r="D179" s="54"/>
      <c r="E179" s="55">
        <v>40</v>
      </c>
      <c r="F179" s="89" t="s">
        <v>497</v>
      </c>
      <c r="G179" s="88"/>
      <c r="H179" s="57">
        <f>ROUND((Source!AF61*Source!AV61+Source!AE61*Source!AV61)*(Source!FY61)/100,2)</f>
        <v>116.66</v>
      </c>
      <c r="I179" s="57">
        <f>T179</f>
        <v>116.66</v>
      </c>
      <c r="J179" s="88" t="s">
        <v>514</v>
      </c>
      <c r="K179" s="58">
        <f>U179</f>
        <v>1707.9</v>
      </c>
      <c r="O179" s="18"/>
      <c r="P179" s="18"/>
      <c r="Q179" s="18"/>
      <c r="R179" s="18"/>
      <c r="S179" s="18"/>
      <c r="T179" s="18">
        <f>ROUND((ROUND(Source!AF61*Source!AV61*Source!I61,2)+ROUND(Source!AE61*Source!AV61*Source!I61,2))*(Source!FY61)/100,2)</f>
        <v>116.66</v>
      </c>
      <c r="U179" s="18">
        <f>Source!Y61</f>
        <v>1707.9</v>
      </c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>
        <f>T179</f>
        <v>116.66</v>
      </c>
      <c r="HA179" s="18"/>
      <c r="HB179" s="18"/>
      <c r="HC179" s="18"/>
      <c r="HD179" s="18"/>
      <c r="HE179" s="18">
        <f>T179</f>
        <v>116.66</v>
      </c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</row>
    <row r="180" spans="1:255" ht="13.5" thickBot="1" x14ac:dyDescent="0.25">
      <c r="A180" s="61"/>
      <c r="B180" s="62"/>
      <c r="C180" s="62" t="s">
        <v>501</v>
      </c>
      <c r="D180" s="63" t="s">
        <v>502</v>
      </c>
      <c r="E180" s="64">
        <v>22.5</v>
      </c>
      <c r="F180" s="65"/>
      <c r="G180" s="65"/>
      <c r="H180" s="65">
        <f>ROUND(Source!AH61,2)</f>
        <v>22.5</v>
      </c>
      <c r="I180" s="66">
        <f>Source!U61</f>
        <v>22.5</v>
      </c>
      <c r="J180" s="65"/>
      <c r="K180" s="67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</row>
    <row r="181" spans="1:255" x14ac:dyDescent="0.2">
      <c r="A181" s="60"/>
      <c r="B181" s="59"/>
      <c r="C181" s="59"/>
      <c r="D181" s="59"/>
      <c r="E181" s="59"/>
      <c r="F181" s="59"/>
      <c r="G181" s="59"/>
      <c r="H181" s="110">
        <f>R181</f>
        <v>597.88</v>
      </c>
      <c r="I181" s="111"/>
      <c r="J181" s="110">
        <f>S181</f>
        <v>9980.56</v>
      </c>
      <c r="K181" s="112"/>
      <c r="O181" s="18"/>
      <c r="P181" s="18"/>
      <c r="Q181" s="18"/>
      <c r="R181" s="18">
        <f>SUM(T176:T180)</f>
        <v>597.88</v>
      </c>
      <c r="S181" s="18">
        <f>SUM(U176:U180)</f>
        <v>9980.56</v>
      </c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>
        <f>R181</f>
        <v>597.88</v>
      </c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</row>
    <row r="182" spans="1:255" ht="36" x14ac:dyDescent="0.2">
      <c r="A182" s="68">
        <v>20</v>
      </c>
      <c r="B182" s="74" t="s">
        <v>114</v>
      </c>
      <c r="C182" s="69" t="s">
        <v>115</v>
      </c>
      <c r="D182" s="70" t="s">
        <v>48</v>
      </c>
      <c r="E182" s="71">
        <v>1</v>
      </c>
      <c r="F182" s="72">
        <f>Source!AK63</f>
        <v>20.75</v>
      </c>
      <c r="G182" s="90" t="s">
        <v>3</v>
      </c>
      <c r="H182" s="72">
        <f>Source!AB63</f>
        <v>20.75</v>
      </c>
      <c r="I182" s="72"/>
      <c r="J182" s="91"/>
      <c r="K182" s="73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</row>
    <row r="183" spans="1:255" x14ac:dyDescent="0.2">
      <c r="A183" s="49"/>
      <c r="B183" s="46"/>
      <c r="C183" s="46" t="s">
        <v>493</v>
      </c>
      <c r="D183" s="47"/>
      <c r="E183" s="48"/>
      <c r="F183" s="50">
        <v>20.75</v>
      </c>
      <c r="G183" s="87"/>
      <c r="H183" s="50">
        <f>Source!AF63</f>
        <v>20.75</v>
      </c>
      <c r="I183" s="50">
        <f>T183</f>
        <v>20.75</v>
      </c>
      <c r="J183" s="87">
        <v>18.3</v>
      </c>
      <c r="K183" s="51">
        <f>U183</f>
        <v>379.73</v>
      </c>
      <c r="O183" s="18"/>
      <c r="P183" s="18"/>
      <c r="Q183" s="18"/>
      <c r="R183" s="18"/>
      <c r="S183" s="18"/>
      <c r="T183" s="18">
        <f>ROUND(Source!AF63*Source!AV63*Source!I63,2)</f>
        <v>20.75</v>
      </c>
      <c r="U183" s="18">
        <f>Source!S63</f>
        <v>379.73</v>
      </c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>
        <f>T183</f>
        <v>20.75</v>
      </c>
      <c r="GK183" s="18">
        <f>T183</f>
        <v>20.75</v>
      </c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>
        <f>T183</f>
        <v>20.75</v>
      </c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</row>
    <row r="184" spans="1:255" x14ac:dyDescent="0.2">
      <c r="A184" s="56"/>
      <c r="B184" s="53"/>
      <c r="C184" s="53" t="s">
        <v>496</v>
      </c>
      <c r="D184" s="54"/>
      <c r="E184" s="55">
        <v>65</v>
      </c>
      <c r="F184" s="89" t="s">
        <v>497</v>
      </c>
      <c r="G184" s="88"/>
      <c r="H184" s="57">
        <f>ROUND((Source!AF63*Source!AV63+Source!AE63*Source!AV63)*(Source!FX63)/100,2)</f>
        <v>13.49</v>
      </c>
      <c r="I184" s="57">
        <f>T184</f>
        <v>13.49</v>
      </c>
      <c r="J184" s="88" t="s">
        <v>513</v>
      </c>
      <c r="K184" s="58">
        <f>U184</f>
        <v>208.85</v>
      </c>
      <c r="O184" s="18"/>
      <c r="P184" s="18"/>
      <c r="Q184" s="18"/>
      <c r="R184" s="18"/>
      <c r="S184" s="18"/>
      <c r="T184" s="18">
        <f>ROUND((ROUND(Source!AF63*Source!AV63*Source!I63,2)+ROUND(Source!AE63*Source!AV63*Source!I63,2))*(Source!FX63)/100,2)</f>
        <v>13.49</v>
      </c>
      <c r="U184" s="18">
        <f>Source!X63</f>
        <v>208.85</v>
      </c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>
        <f>T184</f>
        <v>13.49</v>
      </c>
      <c r="GZ184" s="18"/>
      <c r="HA184" s="18"/>
      <c r="HB184" s="18"/>
      <c r="HC184" s="18"/>
      <c r="HD184" s="18"/>
      <c r="HE184" s="18">
        <f>T184</f>
        <v>13.49</v>
      </c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</row>
    <row r="185" spans="1:255" x14ac:dyDescent="0.2">
      <c r="A185" s="56"/>
      <c r="B185" s="53"/>
      <c r="C185" s="53" t="s">
        <v>499</v>
      </c>
      <c r="D185" s="54"/>
      <c r="E185" s="55">
        <v>40</v>
      </c>
      <c r="F185" s="89" t="s">
        <v>497</v>
      </c>
      <c r="G185" s="88"/>
      <c r="H185" s="57">
        <f>ROUND((Source!AF63*Source!AV63+Source!AE63*Source!AV63)*(Source!FY63)/100,2)</f>
        <v>8.3000000000000007</v>
      </c>
      <c r="I185" s="57">
        <f>T185</f>
        <v>8.3000000000000007</v>
      </c>
      <c r="J185" s="88" t="s">
        <v>514</v>
      </c>
      <c r="K185" s="58">
        <f>U185</f>
        <v>121.51</v>
      </c>
      <c r="O185" s="18"/>
      <c r="P185" s="18"/>
      <c r="Q185" s="18"/>
      <c r="R185" s="18"/>
      <c r="S185" s="18"/>
      <c r="T185" s="18">
        <f>ROUND((ROUND(Source!AF63*Source!AV63*Source!I63,2)+ROUND(Source!AE63*Source!AV63*Source!I63,2))*(Source!FY63)/100,2)</f>
        <v>8.3000000000000007</v>
      </c>
      <c r="U185" s="18">
        <f>Source!Y63</f>
        <v>121.51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>
        <f>T185</f>
        <v>8.3000000000000007</v>
      </c>
      <c r="HA185" s="18"/>
      <c r="HB185" s="18"/>
      <c r="HC185" s="18"/>
      <c r="HD185" s="18"/>
      <c r="HE185" s="18">
        <f>T185</f>
        <v>8.3000000000000007</v>
      </c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</row>
    <row r="186" spans="1:255" ht="13.5" thickBot="1" x14ac:dyDescent="0.25">
      <c r="A186" s="61"/>
      <c r="B186" s="62"/>
      <c r="C186" s="62" t="s">
        <v>501</v>
      </c>
      <c r="D186" s="63" t="s">
        <v>502</v>
      </c>
      <c r="E186" s="64">
        <v>1.62</v>
      </c>
      <c r="F186" s="65"/>
      <c r="G186" s="65"/>
      <c r="H186" s="65">
        <f>ROUND(Source!AH63,2)</f>
        <v>1.62</v>
      </c>
      <c r="I186" s="66">
        <f>Source!U63</f>
        <v>1.62</v>
      </c>
      <c r="J186" s="65"/>
      <c r="K186" s="67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</row>
    <row r="187" spans="1:255" x14ac:dyDescent="0.2">
      <c r="A187" s="60"/>
      <c r="B187" s="59"/>
      <c r="C187" s="59"/>
      <c r="D187" s="59"/>
      <c r="E187" s="59"/>
      <c r="F187" s="59"/>
      <c r="G187" s="59"/>
      <c r="H187" s="110">
        <f>R187</f>
        <v>42.540000000000006</v>
      </c>
      <c r="I187" s="111"/>
      <c r="J187" s="110">
        <f>S187</f>
        <v>710.09</v>
      </c>
      <c r="K187" s="112"/>
      <c r="O187" s="18"/>
      <c r="P187" s="18"/>
      <c r="Q187" s="18"/>
      <c r="R187" s="18">
        <f>SUM(T182:T186)</f>
        <v>42.540000000000006</v>
      </c>
      <c r="S187" s="18">
        <f>SUM(U182:U186)</f>
        <v>710.09</v>
      </c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>
        <f>R187</f>
        <v>42.540000000000006</v>
      </c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</row>
    <row r="188" spans="1:255" ht="36" x14ac:dyDescent="0.2">
      <c r="A188" s="68">
        <v>21</v>
      </c>
      <c r="B188" s="74" t="s">
        <v>118</v>
      </c>
      <c r="C188" s="69" t="s">
        <v>119</v>
      </c>
      <c r="D188" s="70" t="s">
        <v>120</v>
      </c>
      <c r="E188" s="71">
        <v>1</v>
      </c>
      <c r="F188" s="72">
        <f>Source!AK65</f>
        <v>165.95</v>
      </c>
      <c r="G188" s="90" t="s">
        <v>3</v>
      </c>
      <c r="H188" s="72">
        <f>Source!AB65</f>
        <v>165.95</v>
      </c>
      <c r="I188" s="72"/>
      <c r="J188" s="91"/>
      <c r="K188" s="73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</row>
    <row r="189" spans="1:255" x14ac:dyDescent="0.2">
      <c r="A189" s="49"/>
      <c r="B189" s="46"/>
      <c r="C189" s="46" t="s">
        <v>493</v>
      </c>
      <c r="D189" s="47"/>
      <c r="E189" s="48"/>
      <c r="F189" s="50">
        <v>165.95</v>
      </c>
      <c r="G189" s="87"/>
      <c r="H189" s="50">
        <f>Source!AF65</f>
        <v>165.95</v>
      </c>
      <c r="I189" s="50">
        <f>T189</f>
        <v>165.95</v>
      </c>
      <c r="J189" s="87">
        <v>18.3</v>
      </c>
      <c r="K189" s="51">
        <f>U189</f>
        <v>3036.89</v>
      </c>
      <c r="O189" s="18"/>
      <c r="P189" s="18"/>
      <c r="Q189" s="18"/>
      <c r="R189" s="18"/>
      <c r="S189" s="18"/>
      <c r="T189" s="18">
        <f>ROUND(Source!AF65*Source!AV65*Source!I65,2)</f>
        <v>165.95</v>
      </c>
      <c r="U189" s="18">
        <f>Source!S65</f>
        <v>3036.89</v>
      </c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>
        <f>T189</f>
        <v>165.95</v>
      </c>
      <c r="GK189" s="18">
        <f>T189</f>
        <v>165.95</v>
      </c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>
        <f>T189</f>
        <v>165.95</v>
      </c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</row>
    <row r="190" spans="1:255" x14ac:dyDescent="0.2">
      <c r="A190" s="56"/>
      <c r="B190" s="53"/>
      <c r="C190" s="53" t="s">
        <v>496</v>
      </c>
      <c r="D190" s="54"/>
      <c r="E190" s="55">
        <v>65</v>
      </c>
      <c r="F190" s="89" t="s">
        <v>497</v>
      </c>
      <c r="G190" s="88"/>
      <c r="H190" s="57">
        <f>ROUND((Source!AF65*Source!AV65+Source!AE65*Source!AV65)*(Source!FX65)/100,2)</f>
        <v>107.87</v>
      </c>
      <c r="I190" s="57">
        <f>T190</f>
        <v>107.87</v>
      </c>
      <c r="J190" s="88" t="s">
        <v>513</v>
      </c>
      <c r="K190" s="58">
        <f>U190</f>
        <v>1670.29</v>
      </c>
      <c r="O190" s="18"/>
      <c r="P190" s="18"/>
      <c r="Q190" s="18"/>
      <c r="R190" s="18"/>
      <c r="S190" s="18"/>
      <c r="T190" s="18">
        <f>ROUND((ROUND(Source!AF65*Source!AV65*Source!I65,2)+ROUND(Source!AE65*Source!AV65*Source!I65,2))*(Source!FX65)/100,2)</f>
        <v>107.87</v>
      </c>
      <c r="U190" s="18">
        <f>Source!X65</f>
        <v>1670.29</v>
      </c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>
        <f>T190</f>
        <v>107.87</v>
      </c>
      <c r="GZ190" s="18"/>
      <c r="HA190" s="18"/>
      <c r="HB190" s="18"/>
      <c r="HC190" s="18"/>
      <c r="HD190" s="18"/>
      <c r="HE190" s="18">
        <f>T190</f>
        <v>107.87</v>
      </c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</row>
    <row r="191" spans="1:255" x14ac:dyDescent="0.2">
      <c r="A191" s="56"/>
      <c r="B191" s="53"/>
      <c r="C191" s="53" t="s">
        <v>499</v>
      </c>
      <c r="D191" s="54"/>
      <c r="E191" s="55">
        <v>40</v>
      </c>
      <c r="F191" s="89" t="s">
        <v>497</v>
      </c>
      <c r="G191" s="88"/>
      <c r="H191" s="57">
        <f>ROUND((Source!AF65*Source!AV65+Source!AE65*Source!AV65)*(Source!FY65)/100,2)</f>
        <v>66.38</v>
      </c>
      <c r="I191" s="57">
        <f>T191</f>
        <v>66.38</v>
      </c>
      <c r="J191" s="88" t="s">
        <v>514</v>
      </c>
      <c r="K191" s="58">
        <f>U191</f>
        <v>971.8</v>
      </c>
      <c r="O191" s="18"/>
      <c r="P191" s="18"/>
      <c r="Q191" s="18"/>
      <c r="R191" s="18"/>
      <c r="S191" s="18"/>
      <c r="T191" s="18">
        <f>ROUND((ROUND(Source!AF65*Source!AV65*Source!I65,2)+ROUND(Source!AE65*Source!AV65*Source!I65,2))*(Source!FY65)/100,2)</f>
        <v>66.38</v>
      </c>
      <c r="U191" s="18">
        <f>Source!Y65</f>
        <v>971.8</v>
      </c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>
        <f>T191</f>
        <v>66.38</v>
      </c>
      <c r="HA191" s="18"/>
      <c r="HB191" s="18"/>
      <c r="HC191" s="18"/>
      <c r="HD191" s="18"/>
      <c r="HE191" s="18">
        <f>T191</f>
        <v>66.38</v>
      </c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</row>
    <row r="192" spans="1:255" ht="13.5" thickBot="1" x14ac:dyDescent="0.25">
      <c r="A192" s="61"/>
      <c r="B192" s="62"/>
      <c r="C192" s="62" t="s">
        <v>501</v>
      </c>
      <c r="D192" s="63" t="s">
        <v>502</v>
      </c>
      <c r="E192" s="64">
        <v>12.96</v>
      </c>
      <c r="F192" s="65"/>
      <c r="G192" s="65"/>
      <c r="H192" s="65">
        <f>ROUND(Source!AH65,2)</f>
        <v>12.96</v>
      </c>
      <c r="I192" s="66">
        <f>Source!U65</f>
        <v>12.96</v>
      </c>
      <c r="J192" s="65"/>
      <c r="K192" s="67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</row>
    <row r="193" spans="1:255" x14ac:dyDescent="0.2">
      <c r="A193" s="60"/>
      <c r="B193" s="59"/>
      <c r="C193" s="59"/>
      <c r="D193" s="59"/>
      <c r="E193" s="59"/>
      <c r="F193" s="59"/>
      <c r="G193" s="59"/>
      <c r="H193" s="110">
        <f>R193</f>
        <v>340.2</v>
      </c>
      <c r="I193" s="111"/>
      <c r="J193" s="110">
        <f>S193</f>
        <v>5678.9800000000005</v>
      </c>
      <c r="K193" s="112"/>
      <c r="O193" s="18"/>
      <c r="P193" s="18"/>
      <c r="Q193" s="18"/>
      <c r="R193" s="18">
        <f>SUM(T188:T192)</f>
        <v>340.2</v>
      </c>
      <c r="S193" s="18">
        <f>SUM(U188:U192)</f>
        <v>5678.9800000000005</v>
      </c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>
        <f>R193</f>
        <v>340.2</v>
      </c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</row>
    <row r="194" spans="1:255" ht="36" x14ac:dyDescent="0.2">
      <c r="A194" s="68">
        <v>22</v>
      </c>
      <c r="B194" s="74" t="s">
        <v>123</v>
      </c>
      <c r="C194" s="69" t="s">
        <v>560</v>
      </c>
      <c r="D194" s="70" t="s">
        <v>126</v>
      </c>
      <c r="E194" s="71">
        <v>1</v>
      </c>
      <c r="F194" s="72">
        <v>159358.67000000001</v>
      </c>
      <c r="G194" s="94"/>
      <c r="H194" s="72">
        <f>Source!AC67</f>
        <v>159358.67000000001</v>
      </c>
      <c r="I194" s="72">
        <f>T194</f>
        <v>159358.67000000001</v>
      </c>
      <c r="J194" s="94">
        <v>7.5</v>
      </c>
      <c r="K194" s="73">
        <f>U194</f>
        <v>1195190.03</v>
      </c>
      <c r="O194" s="18"/>
      <c r="P194" s="18"/>
      <c r="Q194" s="18"/>
      <c r="R194" s="18"/>
      <c r="S194" s="18"/>
      <c r="T194" s="18">
        <f>ROUND(Source!AC67*Source!AW67*Source!I67,2)</f>
        <v>159358.67000000001</v>
      </c>
      <c r="U194" s="18">
        <f>Source!P67</f>
        <v>1195190.03</v>
      </c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>
        <f>T194</f>
        <v>159358.67000000001</v>
      </c>
      <c r="GK194" s="18"/>
      <c r="GL194" s="18"/>
      <c r="GM194" s="18"/>
      <c r="GN194" s="18">
        <f>T194</f>
        <v>159358.67000000001</v>
      </c>
      <c r="GO194" s="18"/>
      <c r="GP194" s="18">
        <f>T194</f>
        <v>159358.67000000001</v>
      </c>
      <c r="GQ194" s="18">
        <f>T194</f>
        <v>159358.67000000001</v>
      </c>
      <c r="GR194" s="18"/>
      <c r="GS194" s="18">
        <f>T194</f>
        <v>159358.67000000001</v>
      </c>
      <c r="GT194" s="18"/>
      <c r="GU194" s="18"/>
      <c r="GV194" s="18"/>
      <c r="GW194" s="18">
        <f>ROUND(Source!AG67*Source!I67,2)</f>
        <v>0</v>
      </c>
      <c r="GX194" s="18">
        <f>ROUND(Source!AJ67*Source!I67,2)</f>
        <v>0</v>
      </c>
      <c r="GY194" s="18"/>
      <c r="GZ194" s="18"/>
      <c r="HA194" s="18"/>
      <c r="HB194" s="18">
        <f>T194</f>
        <v>159358.67000000001</v>
      </c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</row>
    <row r="195" spans="1:255" ht="13.5" thickBot="1" x14ac:dyDescent="0.25">
      <c r="A195" s="95"/>
      <c r="B195" s="96" t="s">
        <v>515</v>
      </c>
      <c r="C195" s="96" t="s">
        <v>516</v>
      </c>
      <c r="D195" s="97"/>
      <c r="E195" s="97"/>
      <c r="F195" s="97"/>
      <c r="G195" s="97"/>
      <c r="H195" s="97"/>
      <c r="I195" s="97"/>
      <c r="J195" s="97"/>
      <c r="K195" s="98"/>
    </row>
    <row r="196" spans="1:255" x14ac:dyDescent="0.2">
      <c r="A196" s="60"/>
      <c r="B196" s="59"/>
      <c r="C196" s="59"/>
      <c r="D196" s="59"/>
      <c r="E196" s="59"/>
      <c r="F196" s="59"/>
      <c r="G196" s="59"/>
      <c r="H196" s="110">
        <f>R196</f>
        <v>159358.67000000001</v>
      </c>
      <c r="I196" s="111"/>
      <c r="J196" s="110">
        <f>S196</f>
        <v>1195190.03</v>
      </c>
      <c r="K196" s="112"/>
      <c r="O196" s="18"/>
      <c r="P196" s="18"/>
      <c r="Q196" s="18"/>
      <c r="R196" s="18">
        <f>SUM(T194:T195)</f>
        <v>159358.67000000001</v>
      </c>
      <c r="S196" s="18">
        <f>SUM(U194:U195)</f>
        <v>1195190.03</v>
      </c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>
        <f>R196</f>
        <v>159358.67000000001</v>
      </c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</row>
    <row r="197" spans="1:255" ht="24" x14ac:dyDescent="0.2">
      <c r="A197" s="68">
        <v>23</v>
      </c>
      <c r="B197" s="74" t="s">
        <v>123</v>
      </c>
      <c r="C197" s="69" t="s">
        <v>132</v>
      </c>
      <c r="D197" s="70" t="s">
        <v>134</v>
      </c>
      <c r="E197" s="71">
        <v>4.4000000000000004</v>
      </c>
      <c r="F197" s="72">
        <v>353.33</v>
      </c>
      <c r="G197" s="94"/>
      <c r="H197" s="72">
        <f>Source!AC69</f>
        <v>353.33</v>
      </c>
      <c r="I197" s="72">
        <f>T197</f>
        <v>1554.65</v>
      </c>
      <c r="J197" s="94">
        <v>7.5</v>
      </c>
      <c r="K197" s="73">
        <f>U197</f>
        <v>11659.89</v>
      </c>
      <c r="O197" s="18"/>
      <c r="P197" s="18"/>
      <c r="Q197" s="18"/>
      <c r="R197" s="18"/>
      <c r="S197" s="18"/>
      <c r="T197" s="18">
        <f>ROUND(Source!AC69*Source!AW69*Source!I69,2)</f>
        <v>1554.65</v>
      </c>
      <c r="U197" s="18">
        <f>Source!P69</f>
        <v>11659.89</v>
      </c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>
        <f>T197</f>
        <v>1554.65</v>
      </c>
      <c r="GK197" s="18"/>
      <c r="GL197" s="18"/>
      <c r="GM197" s="18"/>
      <c r="GN197" s="18">
        <f>T197</f>
        <v>1554.65</v>
      </c>
      <c r="GO197" s="18"/>
      <c r="GP197" s="18">
        <f>T197</f>
        <v>1554.65</v>
      </c>
      <c r="GQ197" s="18">
        <f>T197</f>
        <v>1554.65</v>
      </c>
      <c r="GR197" s="18"/>
      <c r="GS197" s="18">
        <f>T197</f>
        <v>1554.65</v>
      </c>
      <c r="GT197" s="18"/>
      <c r="GU197" s="18"/>
      <c r="GV197" s="18"/>
      <c r="GW197" s="18">
        <f>ROUND(Source!AG69*Source!I69,2)</f>
        <v>0</v>
      </c>
      <c r="GX197" s="18">
        <f>ROUND(Source!AJ69*Source!I69,2)</f>
        <v>0</v>
      </c>
      <c r="GY197" s="18"/>
      <c r="GZ197" s="18"/>
      <c r="HA197" s="18"/>
      <c r="HB197" s="18">
        <f>T197</f>
        <v>1554.65</v>
      </c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</row>
    <row r="198" spans="1:255" ht="13.5" thickBot="1" x14ac:dyDescent="0.25">
      <c r="A198" s="95"/>
      <c r="B198" s="96" t="s">
        <v>515</v>
      </c>
      <c r="C198" s="96" t="s">
        <v>517</v>
      </c>
      <c r="D198" s="97"/>
      <c r="E198" s="97"/>
      <c r="F198" s="97"/>
      <c r="G198" s="97"/>
      <c r="H198" s="97"/>
      <c r="I198" s="97"/>
      <c r="J198" s="97"/>
      <c r="K198" s="98"/>
    </row>
    <row r="199" spans="1:255" x14ac:dyDescent="0.2">
      <c r="A199" s="60"/>
      <c r="B199" s="59"/>
      <c r="C199" s="59"/>
      <c r="D199" s="59"/>
      <c r="E199" s="59"/>
      <c r="F199" s="59"/>
      <c r="G199" s="59"/>
      <c r="H199" s="110">
        <f>R199</f>
        <v>1554.65</v>
      </c>
      <c r="I199" s="111"/>
      <c r="J199" s="110">
        <f>S199</f>
        <v>11659.89</v>
      </c>
      <c r="K199" s="112"/>
      <c r="O199" s="18"/>
      <c r="P199" s="18"/>
      <c r="Q199" s="18"/>
      <c r="R199" s="18">
        <f>SUM(T197:T198)</f>
        <v>1554.65</v>
      </c>
      <c r="S199" s="18">
        <f>SUM(U197:U198)</f>
        <v>11659.89</v>
      </c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>
        <f>R199</f>
        <v>1554.65</v>
      </c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</row>
    <row r="200" spans="1:255" ht="24" x14ac:dyDescent="0.2">
      <c r="A200" s="68">
        <v>24</v>
      </c>
      <c r="B200" s="74" t="s">
        <v>123</v>
      </c>
      <c r="C200" s="69" t="s">
        <v>137</v>
      </c>
      <c r="D200" s="70" t="s">
        <v>139</v>
      </c>
      <c r="E200" s="71">
        <v>0.5</v>
      </c>
      <c r="F200" s="72">
        <v>2426.67</v>
      </c>
      <c r="G200" s="94"/>
      <c r="H200" s="72">
        <f>Source!AC71</f>
        <v>2426.67</v>
      </c>
      <c r="I200" s="72">
        <f>T200</f>
        <v>1213.3399999999999</v>
      </c>
      <c r="J200" s="94">
        <v>7.5</v>
      </c>
      <c r="K200" s="73">
        <f>U200</f>
        <v>9100.01</v>
      </c>
      <c r="O200" s="18"/>
      <c r="P200" s="18"/>
      <c r="Q200" s="18"/>
      <c r="R200" s="18"/>
      <c r="S200" s="18"/>
      <c r="T200" s="18">
        <f>ROUND(Source!AC71*Source!AW71*Source!I71,2)</f>
        <v>1213.3399999999999</v>
      </c>
      <c r="U200" s="18">
        <f>Source!P71</f>
        <v>9100.01</v>
      </c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>
        <f>T200</f>
        <v>1213.3399999999999</v>
      </c>
      <c r="GK200" s="18"/>
      <c r="GL200" s="18"/>
      <c r="GM200" s="18"/>
      <c r="GN200" s="18">
        <f>T200</f>
        <v>1213.3399999999999</v>
      </c>
      <c r="GO200" s="18"/>
      <c r="GP200" s="18">
        <f>T200</f>
        <v>1213.3399999999999</v>
      </c>
      <c r="GQ200" s="18">
        <f>T200</f>
        <v>1213.3399999999999</v>
      </c>
      <c r="GR200" s="18"/>
      <c r="GS200" s="18">
        <f>T200</f>
        <v>1213.3399999999999</v>
      </c>
      <c r="GT200" s="18"/>
      <c r="GU200" s="18"/>
      <c r="GV200" s="18"/>
      <c r="GW200" s="18">
        <f>ROUND(Source!AG71*Source!I71,2)</f>
        <v>0</v>
      </c>
      <c r="GX200" s="18">
        <f>ROUND(Source!AJ71*Source!I71,2)</f>
        <v>0</v>
      </c>
      <c r="GY200" s="18"/>
      <c r="GZ200" s="18"/>
      <c r="HA200" s="18"/>
      <c r="HB200" s="18">
        <f>T200</f>
        <v>1213.3399999999999</v>
      </c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</row>
    <row r="201" spans="1:255" ht="13.5" thickBot="1" x14ac:dyDescent="0.25">
      <c r="A201" s="95"/>
      <c r="B201" s="96" t="s">
        <v>515</v>
      </c>
      <c r="C201" s="96" t="s">
        <v>518</v>
      </c>
      <c r="D201" s="97"/>
      <c r="E201" s="97"/>
      <c r="F201" s="97"/>
      <c r="G201" s="97"/>
      <c r="H201" s="97"/>
      <c r="I201" s="97"/>
      <c r="J201" s="97"/>
      <c r="K201" s="98"/>
    </row>
    <row r="202" spans="1:255" x14ac:dyDescent="0.2">
      <c r="A202" s="60"/>
      <c r="B202" s="59"/>
      <c r="C202" s="59"/>
      <c r="D202" s="59"/>
      <c r="E202" s="59"/>
      <c r="F202" s="59"/>
      <c r="G202" s="59"/>
      <c r="H202" s="110">
        <f>R202</f>
        <v>1213.3399999999999</v>
      </c>
      <c r="I202" s="111"/>
      <c r="J202" s="110">
        <f>S202</f>
        <v>9100.01</v>
      </c>
      <c r="K202" s="112"/>
      <c r="O202" s="18"/>
      <c r="P202" s="18"/>
      <c r="Q202" s="18"/>
      <c r="R202" s="18">
        <f>SUM(T200:T201)</f>
        <v>1213.3399999999999</v>
      </c>
      <c r="S202" s="18">
        <f>SUM(U200:U201)</f>
        <v>9100.01</v>
      </c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>
        <f>R202</f>
        <v>1213.3399999999999</v>
      </c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</row>
    <row r="203" spans="1:255" x14ac:dyDescent="0.2">
      <c r="A203" s="68">
        <v>25</v>
      </c>
      <c r="B203" s="74" t="s">
        <v>123</v>
      </c>
      <c r="C203" s="69" t="s">
        <v>142</v>
      </c>
      <c r="D203" s="70" t="s">
        <v>35</v>
      </c>
      <c r="E203" s="71">
        <v>2.75</v>
      </c>
      <c r="F203" s="72">
        <v>3.22</v>
      </c>
      <c r="G203" s="94"/>
      <c r="H203" s="72">
        <f>Source!AC73</f>
        <v>3.22</v>
      </c>
      <c r="I203" s="72">
        <f>T203</f>
        <v>8.86</v>
      </c>
      <c r="J203" s="94">
        <v>7.5</v>
      </c>
      <c r="K203" s="73">
        <f>U203</f>
        <v>66.41</v>
      </c>
      <c r="O203" s="18"/>
      <c r="P203" s="18"/>
      <c r="Q203" s="18"/>
      <c r="R203" s="18"/>
      <c r="S203" s="18"/>
      <c r="T203" s="18">
        <f>ROUND(Source!AC73*Source!AW73*Source!I73,2)</f>
        <v>8.86</v>
      </c>
      <c r="U203" s="18">
        <f>Source!P73</f>
        <v>66.41</v>
      </c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>
        <f>T203</f>
        <v>8.86</v>
      </c>
      <c r="GK203" s="18"/>
      <c r="GL203" s="18"/>
      <c r="GM203" s="18"/>
      <c r="GN203" s="18">
        <f>T203</f>
        <v>8.86</v>
      </c>
      <c r="GO203" s="18"/>
      <c r="GP203" s="18">
        <f>T203</f>
        <v>8.86</v>
      </c>
      <c r="GQ203" s="18">
        <f>T203</f>
        <v>8.86</v>
      </c>
      <c r="GR203" s="18"/>
      <c r="GS203" s="18">
        <f>T203</f>
        <v>8.86</v>
      </c>
      <c r="GT203" s="18"/>
      <c r="GU203" s="18"/>
      <c r="GV203" s="18"/>
      <c r="GW203" s="18">
        <f>ROUND(Source!AG73*Source!I73,2)</f>
        <v>0</v>
      </c>
      <c r="GX203" s="18">
        <f>ROUND(Source!AJ73*Source!I73,2)</f>
        <v>0</v>
      </c>
      <c r="GY203" s="18"/>
      <c r="GZ203" s="18"/>
      <c r="HA203" s="18"/>
      <c r="HB203" s="18">
        <f>T203</f>
        <v>8.86</v>
      </c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</row>
    <row r="204" spans="1:255" ht="13.5" thickBot="1" x14ac:dyDescent="0.25">
      <c r="A204" s="95"/>
      <c r="B204" s="96" t="s">
        <v>515</v>
      </c>
      <c r="C204" s="96" t="s">
        <v>519</v>
      </c>
      <c r="D204" s="97"/>
      <c r="E204" s="97"/>
      <c r="F204" s="97"/>
      <c r="G204" s="97"/>
      <c r="H204" s="97"/>
      <c r="I204" s="97"/>
      <c r="J204" s="97"/>
      <c r="K204" s="98"/>
    </row>
    <row r="205" spans="1:255" x14ac:dyDescent="0.2">
      <c r="A205" s="60"/>
      <c r="B205" s="59"/>
      <c r="C205" s="59"/>
      <c r="D205" s="59"/>
      <c r="E205" s="59"/>
      <c r="F205" s="59"/>
      <c r="G205" s="59"/>
      <c r="H205" s="110">
        <f>R205</f>
        <v>8.86</v>
      </c>
      <c r="I205" s="111"/>
      <c r="J205" s="110">
        <f>S205</f>
        <v>66.41</v>
      </c>
      <c r="K205" s="112"/>
      <c r="O205" s="18"/>
      <c r="P205" s="18"/>
      <c r="Q205" s="18"/>
      <c r="R205" s="18">
        <f>SUM(T203:T204)</f>
        <v>8.86</v>
      </c>
      <c r="S205" s="18">
        <f>SUM(U203:U204)</f>
        <v>66.41</v>
      </c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>
        <f>R205</f>
        <v>8.86</v>
      </c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</row>
    <row r="206" spans="1:255" x14ac:dyDescent="0.2">
      <c r="A206" s="68">
        <v>26</v>
      </c>
      <c r="B206" s="74" t="s">
        <v>123</v>
      </c>
      <c r="C206" s="69" t="s">
        <v>145</v>
      </c>
      <c r="D206" s="70" t="s">
        <v>35</v>
      </c>
      <c r="E206" s="71">
        <v>14</v>
      </c>
      <c r="F206" s="72">
        <v>0.83</v>
      </c>
      <c r="G206" s="94"/>
      <c r="H206" s="72">
        <f>Source!AC75</f>
        <v>0.83</v>
      </c>
      <c r="I206" s="72">
        <f>T206</f>
        <v>11.62</v>
      </c>
      <c r="J206" s="94">
        <v>7.5</v>
      </c>
      <c r="K206" s="73">
        <f>U206</f>
        <v>87.15</v>
      </c>
      <c r="O206" s="18"/>
      <c r="P206" s="18"/>
      <c r="Q206" s="18"/>
      <c r="R206" s="18"/>
      <c r="S206" s="18"/>
      <c r="T206" s="18">
        <f>ROUND(Source!AC75*Source!AW75*Source!I75,2)</f>
        <v>11.62</v>
      </c>
      <c r="U206" s="18">
        <f>Source!P75</f>
        <v>87.15</v>
      </c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>
        <f>T206</f>
        <v>11.62</v>
      </c>
      <c r="GK206" s="18"/>
      <c r="GL206" s="18"/>
      <c r="GM206" s="18"/>
      <c r="GN206" s="18">
        <f>T206</f>
        <v>11.62</v>
      </c>
      <c r="GO206" s="18"/>
      <c r="GP206" s="18">
        <f>T206</f>
        <v>11.62</v>
      </c>
      <c r="GQ206" s="18">
        <f>T206</f>
        <v>11.62</v>
      </c>
      <c r="GR206" s="18"/>
      <c r="GS206" s="18">
        <f>T206</f>
        <v>11.62</v>
      </c>
      <c r="GT206" s="18"/>
      <c r="GU206" s="18"/>
      <c r="GV206" s="18"/>
      <c r="GW206" s="18">
        <f>ROUND(Source!AG75*Source!I75,2)</f>
        <v>0</v>
      </c>
      <c r="GX206" s="18">
        <f>ROUND(Source!AJ75*Source!I75,2)</f>
        <v>0</v>
      </c>
      <c r="GY206" s="18"/>
      <c r="GZ206" s="18"/>
      <c r="HA206" s="18"/>
      <c r="HB206" s="18">
        <f>T206</f>
        <v>11.62</v>
      </c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</row>
    <row r="207" spans="1:255" ht="13.5" thickBot="1" x14ac:dyDescent="0.25">
      <c r="A207" s="95"/>
      <c r="B207" s="96" t="s">
        <v>515</v>
      </c>
      <c r="C207" s="96" t="s">
        <v>520</v>
      </c>
      <c r="D207" s="97"/>
      <c r="E207" s="97"/>
      <c r="F207" s="97"/>
      <c r="G207" s="97"/>
      <c r="H207" s="97"/>
      <c r="I207" s="97"/>
      <c r="J207" s="97"/>
      <c r="K207" s="98"/>
    </row>
    <row r="208" spans="1:255" x14ac:dyDescent="0.2">
      <c r="A208" s="60"/>
      <c r="B208" s="59"/>
      <c r="C208" s="59"/>
      <c r="D208" s="59"/>
      <c r="E208" s="59"/>
      <c r="F208" s="59"/>
      <c r="G208" s="59"/>
      <c r="H208" s="110">
        <f>R208</f>
        <v>11.62</v>
      </c>
      <c r="I208" s="111"/>
      <c r="J208" s="110">
        <f>S208</f>
        <v>87.15</v>
      </c>
      <c r="K208" s="112"/>
      <c r="O208" s="18"/>
      <c r="P208" s="18"/>
      <c r="Q208" s="18"/>
      <c r="R208" s="18">
        <f>SUM(T206:T207)</f>
        <v>11.62</v>
      </c>
      <c r="S208" s="18">
        <f>SUM(U206:U207)</f>
        <v>87.15</v>
      </c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8"/>
      <c r="BQ208" s="18"/>
      <c r="BR208" s="18"/>
      <c r="BS208" s="18"/>
      <c r="BT208" s="18"/>
      <c r="BU208" s="18"/>
      <c r="BV208" s="18"/>
      <c r="BW208" s="18"/>
      <c r="BX208" s="18"/>
      <c r="BY208" s="18"/>
      <c r="BZ208" s="18"/>
      <c r="CA208" s="18"/>
      <c r="CB208" s="18"/>
      <c r="CC208" s="18"/>
      <c r="CD208" s="18"/>
      <c r="CE208" s="18"/>
      <c r="CF208" s="18"/>
      <c r="CG208" s="18"/>
      <c r="CH208" s="18"/>
      <c r="CI208" s="18"/>
      <c r="CJ208" s="18"/>
      <c r="CK208" s="18"/>
      <c r="CL208" s="18"/>
      <c r="CM208" s="18"/>
      <c r="CN208" s="18"/>
      <c r="CO208" s="18"/>
      <c r="CP208" s="18"/>
      <c r="CQ208" s="18"/>
      <c r="CR208" s="18"/>
      <c r="CS208" s="18"/>
      <c r="CT208" s="18"/>
      <c r="CU208" s="18"/>
      <c r="CV208" s="18"/>
      <c r="CW208" s="18"/>
      <c r="CX208" s="18"/>
      <c r="CY208" s="18"/>
      <c r="CZ208" s="18"/>
      <c r="DA208" s="18"/>
      <c r="DB208" s="18"/>
      <c r="DC208" s="18"/>
      <c r="DD208" s="18"/>
      <c r="DE208" s="18"/>
      <c r="DF208" s="18"/>
      <c r="DG208" s="18"/>
      <c r="DH208" s="18"/>
      <c r="DI208" s="18"/>
      <c r="DJ208" s="18"/>
      <c r="DK208" s="18"/>
      <c r="DL208" s="18"/>
      <c r="DM208" s="18"/>
      <c r="DN208" s="18"/>
      <c r="DO208" s="18"/>
      <c r="DP208" s="18"/>
      <c r="DQ208" s="18"/>
      <c r="DR208" s="18"/>
      <c r="DS208" s="18"/>
      <c r="DT208" s="18"/>
      <c r="DU208" s="18"/>
      <c r="DV208" s="18"/>
      <c r="DW208" s="18"/>
      <c r="DX208" s="18"/>
      <c r="DY208" s="18"/>
      <c r="DZ208" s="18"/>
      <c r="EA208" s="18"/>
      <c r="EB208" s="18"/>
      <c r="EC208" s="18"/>
      <c r="ED208" s="18"/>
      <c r="EE208" s="18"/>
      <c r="EF208" s="18"/>
      <c r="EG208" s="18"/>
      <c r="EH208" s="18"/>
      <c r="EI208" s="18"/>
      <c r="EJ208" s="18"/>
      <c r="EK208" s="18"/>
      <c r="EL208" s="18"/>
      <c r="EM208" s="18"/>
      <c r="EN208" s="18"/>
      <c r="EO208" s="18"/>
      <c r="EP208" s="18"/>
      <c r="EQ208" s="18"/>
      <c r="ER208" s="18"/>
      <c r="ES208" s="18"/>
      <c r="ET208" s="18"/>
      <c r="EU208" s="18"/>
      <c r="EV208" s="18"/>
      <c r="EW208" s="18"/>
      <c r="EX208" s="18"/>
      <c r="EY208" s="18"/>
      <c r="EZ208" s="18"/>
      <c r="FA208" s="18"/>
      <c r="FB208" s="18"/>
      <c r="FC208" s="18"/>
      <c r="FD208" s="18"/>
      <c r="FE208" s="18"/>
      <c r="FF208" s="18"/>
      <c r="FG208" s="18"/>
      <c r="FH208" s="18"/>
      <c r="FI208" s="18"/>
      <c r="FJ208" s="18"/>
      <c r="FK208" s="18"/>
      <c r="FL208" s="18"/>
      <c r="FM208" s="18"/>
      <c r="FN208" s="18"/>
      <c r="FO208" s="18"/>
      <c r="FP208" s="18"/>
      <c r="FQ208" s="18"/>
      <c r="FR208" s="18"/>
      <c r="FS208" s="18"/>
      <c r="FT208" s="18"/>
      <c r="FU208" s="18"/>
      <c r="FV208" s="18"/>
      <c r="FW208" s="18"/>
      <c r="FX208" s="18"/>
      <c r="FY208" s="18"/>
      <c r="FZ208" s="18"/>
      <c r="GA208" s="18"/>
      <c r="GB208" s="18"/>
      <c r="GC208" s="18"/>
      <c r="GD208" s="18"/>
      <c r="GE208" s="18"/>
      <c r="GF208" s="18"/>
      <c r="GG208" s="18"/>
      <c r="GH208" s="18"/>
      <c r="GI208" s="18"/>
      <c r="GJ208" s="18"/>
      <c r="GK208" s="18"/>
      <c r="GL208" s="18"/>
      <c r="GM208" s="18"/>
      <c r="GN208" s="18"/>
      <c r="GO208" s="18"/>
      <c r="GP208" s="18"/>
      <c r="GQ208" s="18"/>
      <c r="GR208" s="18"/>
      <c r="GS208" s="18"/>
      <c r="GT208" s="18"/>
      <c r="GU208" s="18"/>
      <c r="GV208" s="18"/>
      <c r="GW208" s="18"/>
      <c r="GX208" s="18"/>
      <c r="GY208" s="18"/>
      <c r="GZ208" s="18"/>
      <c r="HA208" s="18">
        <f>R208</f>
        <v>11.62</v>
      </c>
      <c r="HB208" s="18"/>
      <c r="HC208" s="18"/>
      <c r="HD208" s="18"/>
      <c r="HE208" s="18"/>
      <c r="HF208" s="18"/>
      <c r="HG208" s="18"/>
      <c r="HH208" s="18"/>
      <c r="HI208" s="18"/>
      <c r="HJ208" s="18"/>
      <c r="HK208" s="18"/>
      <c r="HL208" s="18"/>
      <c r="HM208" s="18"/>
      <c r="HN208" s="18"/>
      <c r="HO208" s="18"/>
      <c r="HP208" s="18"/>
      <c r="HQ208" s="18"/>
      <c r="HR208" s="18"/>
      <c r="HS208" s="18"/>
      <c r="HT208" s="18"/>
      <c r="HU208" s="18"/>
      <c r="HV208" s="18"/>
      <c r="HW208" s="18"/>
      <c r="HX208" s="18"/>
      <c r="HY208" s="18"/>
      <c r="HZ208" s="18"/>
      <c r="IA208" s="18"/>
      <c r="IB208" s="18"/>
      <c r="IC208" s="18"/>
      <c r="ID208" s="18"/>
      <c r="IE208" s="18"/>
      <c r="IF208" s="18"/>
      <c r="IG208" s="18"/>
      <c r="IH208" s="18"/>
      <c r="II208" s="18"/>
      <c r="IJ208" s="18"/>
      <c r="IK208" s="18"/>
      <c r="IL208" s="18"/>
      <c r="IM208" s="18"/>
      <c r="IN208" s="18"/>
      <c r="IO208" s="18"/>
      <c r="IP208" s="18"/>
      <c r="IQ208" s="18"/>
      <c r="IR208" s="18"/>
      <c r="IS208" s="18"/>
      <c r="IT208" s="18"/>
      <c r="IU208" s="18"/>
    </row>
    <row r="209" spans="1:255" ht="24" x14ac:dyDescent="0.2">
      <c r="A209" s="68">
        <v>27</v>
      </c>
      <c r="B209" s="74" t="s">
        <v>123</v>
      </c>
      <c r="C209" s="69" t="s">
        <v>148</v>
      </c>
      <c r="D209" s="70" t="s">
        <v>35</v>
      </c>
      <c r="E209" s="71">
        <v>2.4</v>
      </c>
      <c r="F209" s="72">
        <v>23.73</v>
      </c>
      <c r="G209" s="94"/>
      <c r="H209" s="72">
        <f>Source!AC77</f>
        <v>23.73</v>
      </c>
      <c r="I209" s="72">
        <f>T209</f>
        <v>56.95</v>
      </c>
      <c r="J209" s="94">
        <v>7.5</v>
      </c>
      <c r="K209" s="73">
        <f>U209</f>
        <v>427.14</v>
      </c>
      <c r="O209" s="18"/>
      <c r="P209" s="18"/>
      <c r="Q209" s="18"/>
      <c r="R209" s="18"/>
      <c r="S209" s="18"/>
      <c r="T209" s="18">
        <f>ROUND(Source!AC77*Source!AW77*Source!I77,2)</f>
        <v>56.95</v>
      </c>
      <c r="U209" s="18">
        <f>Source!P77</f>
        <v>427.14</v>
      </c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  <c r="EH209" s="18"/>
      <c r="EI209" s="18"/>
      <c r="EJ209" s="18"/>
      <c r="EK209" s="18"/>
      <c r="EL209" s="18"/>
      <c r="EM209" s="18"/>
      <c r="EN209" s="18"/>
      <c r="EO209" s="18"/>
      <c r="EP209" s="18"/>
      <c r="EQ209" s="18"/>
      <c r="ER209" s="18"/>
      <c r="ES209" s="18"/>
      <c r="ET209" s="18"/>
      <c r="EU209" s="18"/>
      <c r="EV209" s="18"/>
      <c r="EW209" s="18"/>
      <c r="EX209" s="18"/>
      <c r="EY209" s="18"/>
      <c r="EZ209" s="18"/>
      <c r="FA209" s="18"/>
      <c r="FB209" s="18"/>
      <c r="FC209" s="18"/>
      <c r="FD209" s="18"/>
      <c r="FE209" s="18"/>
      <c r="FF209" s="18"/>
      <c r="FG209" s="18"/>
      <c r="FH209" s="18"/>
      <c r="FI209" s="18"/>
      <c r="FJ209" s="18"/>
      <c r="FK209" s="18"/>
      <c r="FL209" s="18"/>
      <c r="FM209" s="18"/>
      <c r="FN209" s="18"/>
      <c r="FO209" s="18"/>
      <c r="FP209" s="18"/>
      <c r="FQ209" s="18"/>
      <c r="FR209" s="18"/>
      <c r="FS209" s="18"/>
      <c r="FT209" s="18"/>
      <c r="FU209" s="18"/>
      <c r="FV209" s="18"/>
      <c r="FW209" s="18"/>
      <c r="FX209" s="18"/>
      <c r="FY209" s="18"/>
      <c r="FZ209" s="18"/>
      <c r="GA209" s="18"/>
      <c r="GB209" s="18"/>
      <c r="GC209" s="18"/>
      <c r="GD209" s="18"/>
      <c r="GE209" s="18"/>
      <c r="GF209" s="18"/>
      <c r="GG209" s="18"/>
      <c r="GH209" s="18"/>
      <c r="GI209" s="18"/>
      <c r="GJ209" s="18">
        <f>T209</f>
        <v>56.95</v>
      </c>
      <c r="GK209" s="18"/>
      <c r="GL209" s="18"/>
      <c r="GM209" s="18"/>
      <c r="GN209" s="18">
        <f>T209</f>
        <v>56.95</v>
      </c>
      <c r="GO209" s="18"/>
      <c r="GP209" s="18">
        <f>T209</f>
        <v>56.95</v>
      </c>
      <c r="GQ209" s="18">
        <f>T209</f>
        <v>56.95</v>
      </c>
      <c r="GR209" s="18"/>
      <c r="GS209" s="18">
        <f>T209</f>
        <v>56.95</v>
      </c>
      <c r="GT209" s="18"/>
      <c r="GU209" s="18"/>
      <c r="GV209" s="18"/>
      <c r="GW209" s="18">
        <f>ROUND(Source!AG77*Source!I77,2)</f>
        <v>0</v>
      </c>
      <c r="GX209" s="18">
        <f>ROUND(Source!AJ77*Source!I77,2)</f>
        <v>0</v>
      </c>
      <c r="GY209" s="18"/>
      <c r="GZ209" s="18"/>
      <c r="HA209" s="18"/>
      <c r="HB209" s="18">
        <f>T209</f>
        <v>56.95</v>
      </c>
      <c r="HC209" s="18"/>
      <c r="HD209" s="18"/>
      <c r="HE209" s="18"/>
      <c r="HF209" s="18"/>
      <c r="HG209" s="18"/>
      <c r="HH209" s="18"/>
      <c r="HI209" s="18"/>
      <c r="HJ209" s="18"/>
      <c r="HK209" s="18"/>
      <c r="HL209" s="18"/>
      <c r="HM209" s="18"/>
      <c r="HN209" s="18"/>
      <c r="HO209" s="18"/>
      <c r="HP209" s="18"/>
      <c r="HQ209" s="18"/>
      <c r="HR209" s="18"/>
      <c r="HS209" s="18"/>
      <c r="HT209" s="18"/>
      <c r="HU209" s="18"/>
      <c r="HV209" s="18"/>
      <c r="HW209" s="18"/>
      <c r="HX209" s="18"/>
      <c r="HY209" s="18"/>
      <c r="HZ209" s="18"/>
      <c r="IA209" s="18"/>
      <c r="IB209" s="18"/>
      <c r="IC209" s="18"/>
      <c r="ID209" s="18"/>
      <c r="IE209" s="18"/>
      <c r="IF209" s="18"/>
      <c r="IG209" s="18"/>
      <c r="IH209" s="18"/>
      <c r="II209" s="18"/>
      <c r="IJ209" s="18"/>
      <c r="IK209" s="18"/>
      <c r="IL209" s="18"/>
      <c r="IM209" s="18"/>
      <c r="IN209" s="18"/>
      <c r="IO209" s="18"/>
      <c r="IP209" s="18"/>
      <c r="IQ209" s="18"/>
      <c r="IR209" s="18"/>
      <c r="IS209" s="18"/>
      <c r="IT209" s="18"/>
      <c r="IU209" s="18"/>
    </row>
    <row r="210" spans="1:255" ht="13.5" thickBot="1" x14ac:dyDescent="0.25">
      <c r="A210" s="95"/>
      <c r="B210" s="96" t="s">
        <v>515</v>
      </c>
      <c r="C210" s="96" t="s">
        <v>521</v>
      </c>
      <c r="D210" s="97"/>
      <c r="E210" s="97"/>
      <c r="F210" s="97"/>
      <c r="G210" s="97"/>
      <c r="H210" s="97"/>
      <c r="I210" s="97"/>
      <c r="J210" s="97"/>
      <c r="K210" s="98"/>
    </row>
    <row r="211" spans="1:255" x14ac:dyDescent="0.2">
      <c r="A211" s="60"/>
      <c r="B211" s="59"/>
      <c r="C211" s="59"/>
      <c r="D211" s="59"/>
      <c r="E211" s="59"/>
      <c r="F211" s="59"/>
      <c r="G211" s="59"/>
      <c r="H211" s="110">
        <f>R211</f>
        <v>56.95</v>
      </c>
      <c r="I211" s="111"/>
      <c r="J211" s="110">
        <f>S211</f>
        <v>427.14</v>
      </c>
      <c r="K211" s="112"/>
      <c r="O211" s="18"/>
      <c r="P211" s="18"/>
      <c r="Q211" s="18"/>
      <c r="R211" s="18">
        <f>SUM(T209:T210)</f>
        <v>56.95</v>
      </c>
      <c r="S211" s="18">
        <f>SUM(U209:U210)</f>
        <v>427.14</v>
      </c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  <c r="EH211" s="18"/>
      <c r="EI211" s="18"/>
      <c r="EJ211" s="18"/>
      <c r="EK211" s="18"/>
      <c r="EL211" s="18"/>
      <c r="EM211" s="18"/>
      <c r="EN211" s="18"/>
      <c r="EO211" s="18"/>
      <c r="EP211" s="18"/>
      <c r="EQ211" s="18"/>
      <c r="ER211" s="18"/>
      <c r="ES211" s="18"/>
      <c r="ET211" s="18"/>
      <c r="EU211" s="18"/>
      <c r="EV211" s="18"/>
      <c r="EW211" s="18"/>
      <c r="EX211" s="18"/>
      <c r="EY211" s="18"/>
      <c r="EZ211" s="18"/>
      <c r="FA211" s="18"/>
      <c r="FB211" s="18"/>
      <c r="FC211" s="18"/>
      <c r="FD211" s="18"/>
      <c r="FE211" s="18"/>
      <c r="FF211" s="18"/>
      <c r="FG211" s="18"/>
      <c r="FH211" s="18"/>
      <c r="FI211" s="18"/>
      <c r="FJ211" s="18"/>
      <c r="FK211" s="18"/>
      <c r="FL211" s="18"/>
      <c r="FM211" s="18"/>
      <c r="FN211" s="18"/>
      <c r="FO211" s="18"/>
      <c r="FP211" s="18"/>
      <c r="FQ211" s="18"/>
      <c r="FR211" s="18"/>
      <c r="FS211" s="18"/>
      <c r="FT211" s="18"/>
      <c r="FU211" s="18"/>
      <c r="FV211" s="18"/>
      <c r="FW211" s="18"/>
      <c r="FX211" s="18"/>
      <c r="FY211" s="18"/>
      <c r="FZ211" s="18"/>
      <c r="GA211" s="18"/>
      <c r="GB211" s="18"/>
      <c r="GC211" s="18"/>
      <c r="GD211" s="18"/>
      <c r="GE211" s="18"/>
      <c r="GF211" s="18"/>
      <c r="GG211" s="18"/>
      <c r="GH211" s="18"/>
      <c r="GI211" s="18"/>
      <c r="GJ211" s="18"/>
      <c r="GK211" s="18"/>
      <c r="GL211" s="18"/>
      <c r="GM211" s="18"/>
      <c r="GN211" s="18"/>
      <c r="GO211" s="18"/>
      <c r="GP211" s="18"/>
      <c r="GQ211" s="18"/>
      <c r="GR211" s="18"/>
      <c r="GS211" s="18"/>
      <c r="GT211" s="18"/>
      <c r="GU211" s="18"/>
      <c r="GV211" s="18"/>
      <c r="GW211" s="18"/>
      <c r="GX211" s="18"/>
      <c r="GY211" s="18"/>
      <c r="GZ211" s="18"/>
      <c r="HA211" s="18">
        <f>R211</f>
        <v>56.95</v>
      </c>
      <c r="HB211" s="18"/>
      <c r="HC211" s="18"/>
      <c r="HD211" s="18"/>
      <c r="HE211" s="18"/>
      <c r="HF211" s="18"/>
      <c r="HG211" s="18"/>
      <c r="HH211" s="18"/>
      <c r="HI211" s="18"/>
      <c r="HJ211" s="18"/>
      <c r="HK211" s="18"/>
      <c r="HL211" s="18"/>
      <c r="HM211" s="18"/>
      <c r="HN211" s="18"/>
      <c r="HO211" s="18"/>
      <c r="HP211" s="18"/>
      <c r="HQ211" s="18"/>
      <c r="HR211" s="18"/>
      <c r="HS211" s="18"/>
      <c r="HT211" s="18"/>
      <c r="HU211" s="18"/>
      <c r="HV211" s="18"/>
      <c r="HW211" s="18"/>
      <c r="HX211" s="18"/>
      <c r="HY211" s="18"/>
      <c r="HZ211" s="18"/>
      <c r="IA211" s="18"/>
      <c r="IB211" s="18"/>
      <c r="IC211" s="18"/>
      <c r="ID211" s="18"/>
      <c r="IE211" s="18"/>
      <c r="IF211" s="18"/>
      <c r="IG211" s="18"/>
      <c r="IH211" s="18"/>
      <c r="II211" s="18"/>
      <c r="IJ211" s="18"/>
      <c r="IK211" s="18"/>
      <c r="IL211" s="18"/>
      <c r="IM211" s="18"/>
      <c r="IN211" s="18"/>
      <c r="IO211" s="18"/>
      <c r="IP211" s="18"/>
      <c r="IQ211" s="18"/>
      <c r="IR211" s="18"/>
      <c r="IS211" s="18"/>
      <c r="IT211" s="18"/>
      <c r="IU211" s="18"/>
    </row>
    <row r="212" spans="1:255" x14ac:dyDescent="0.2">
      <c r="A212" s="68">
        <v>28</v>
      </c>
      <c r="B212" s="74" t="s">
        <v>123</v>
      </c>
      <c r="C212" s="69" t="s">
        <v>151</v>
      </c>
      <c r="D212" s="70" t="s">
        <v>152</v>
      </c>
      <c r="E212" s="71">
        <v>286</v>
      </c>
      <c r="F212" s="72">
        <v>1.68</v>
      </c>
      <c r="G212" s="94"/>
      <c r="H212" s="72">
        <f>Source!AC79</f>
        <v>1.68</v>
      </c>
      <c r="I212" s="72">
        <f>T212</f>
        <v>480.48</v>
      </c>
      <c r="J212" s="94">
        <v>7.5</v>
      </c>
      <c r="K212" s="73">
        <f>U212</f>
        <v>3603.6</v>
      </c>
      <c r="O212" s="18"/>
      <c r="P212" s="18"/>
      <c r="Q212" s="18"/>
      <c r="R212" s="18"/>
      <c r="S212" s="18"/>
      <c r="T212" s="18">
        <f>ROUND(Source!AC79*Source!AW79*Source!I79,2)</f>
        <v>480.48</v>
      </c>
      <c r="U212" s="18">
        <f>Source!P79</f>
        <v>3603.6</v>
      </c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>
        <f>T212</f>
        <v>480.48</v>
      </c>
      <c r="GK212" s="18"/>
      <c r="GL212" s="18"/>
      <c r="GM212" s="18"/>
      <c r="GN212" s="18">
        <f>T212</f>
        <v>480.48</v>
      </c>
      <c r="GO212" s="18"/>
      <c r="GP212" s="18">
        <f>T212</f>
        <v>480.48</v>
      </c>
      <c r="GQ212" s="18">
        <f>T212</f>
        <v>480.48</v>
      </c>
      <c r="GR212" s="18"/>
      <c r="GS212" s="18">
        <f>T212</f>
        <v>480.48</v>
      </c>
      <c r="GT212" s="18"/>
      <c r="GU212" s="18"/>
      <c r="GV212" s="18"/>
      <c r="GW212" s="18">
        <f>ROUND(Source!AG79*Source!I79,2)</f>
        <v>0</v>
      </c>
      <c r="GX212" s="18">
        <f>ROUND(Source!AJ79*Source!I79,2)</f>
        <v>0</v>
      </c>
      <c r="GY212" s="18"/>
      <c r="GZ212" s="18"/>
      <c r="HA212" s="18"/>
      <c r="HB212" s="18">
        <f>T212</f>
        <v>480.48</v>
      </c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  <c r="II212" s="18"/>
      <c r="IJ212" s="18"/>
      <c r="IK212" s="18"/>
      <c r="IL212" s="18"/>
      <c r="IM212" s="18"/>
      <c r="IN212" s="18"/>
      <c r="IO212" s="18"/>
      <c r="IP212" s="18"/>
      <c r="IQ212" s="18"/>
      <c r="IR212" s="18"/>
      <c r="IS212" s="18"/>
      <c r="IT212" s="18"/>
      <c r="IU212" s="18"/>
    </row>
    <row r="213" spans="1:255" ht="13.5" thickBot="1" x14ac:dyDescent="0.25">
      <c r="A213" s="95"/>
      <c r="B213" s="96" t="s">
        <v>515</v>
      </c>
      <c r="C213" s="96" t="s">
        <v>522</v>
      </c>
      <c r="D213" s="97"/>
      <c r="E213" s="97"/>
      <c r="F213" s="97"/>
      <c r="G213" s="97"/>
      <c r="H213" s="97"/>
      <c r="I213" s="97"/>
      <c r="J213" s="97"/>
      <c r="K213" s="98"/>
    </row>
    <row r="214" spans="1:255" x14ac:dyDescent="0.2">
      <c r="A214" s="60"/>
      <c r="B214" s="59"/>
      <c r="C214" s="59"/>
      <c r="D214" s="59"/>
      <c r="E214" s="59"/>
      <c r="F214" s="59"/>
      <c r="G214" s="59"/>
      <c r="H214" s="110">
        <f>R214</f>
        <v>480.48</v>
      </c>
      <c r="I214" s="111"/>
      <c r="J214" s="110">
        <f>S214</f>
        <v>3603.6</v>
      </c>
      <c r="K214" s="112"/>
      <c r="O214" s="18"/>
      <c r="P214" s="18"/>
      <c r="Q214" s="18"/>
      <c r="R214" s="18">
        <f>SUM(T212:T213)</f>
        <v>480.48</v>
      </c>
      <c r="S214" s="18">
        <f>SUM(U212:U213)</f>
        <v>3603.6</v>
      </c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>
        <f>R214</f>
        <v>480.48</v>
      </c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  <c r="II214" s="18"/>
      <c r="IJ214" s="18"/>
      <c r="IK214" s="18"/>
      <c r="IL214" s="18"/>
      <c r="IM214" s="18"/>
      <c r="IN214" s="18"/>
      <c r="IO214" s="18"/>
      <c r="IP214" s="18"/>
      <c r="IQ214" s="18"/>
      <c r="IR214" s="18"/>
      <c r="IS214" s="18"/>
      <c r="IT214" s="18"/>
      <c r="IU214" s="18"/>
    </row>
    <row r="215" spans="1:255" ht="36" x14ac:dyDescent="0.2">
      <c r="A215" s="68">
        <v>29</v>
      </c>
      <c r="B215" s="74" t="s">
        <v>123</v>
      </c>
      <c r="C215" s="69" t="s">
        <v>155</v>
      </c>
      <c r="D215" s="70" t="s">
        <v>152</v>
      </c>
      <c r="E215" s="71">
        <v>5.6</v>
      </c>
      <c r="F215" s="72">
        <v>2.0299999999999998</v>
      </c>
      <c r="G215" s="94"/>
      <c r="H215" s="72">
        <f>Source!AC81</f>
        <v>2.0299999999999998</v>
      </c>
      <c r="I215" s="72">
        <f>T215</f>
        <v>11.37</v>
      </c>
      <c r="J215" s="94">
        <v>7.5</v>
      </c>
      <c r="K215" s="73">
        <f>U215</f>
        <v>85.26</v>
      </c>
      <c r="O215" s="18"/>
      <c r="P215" s="18"/>
      <c r="Q215" s="18"/>
      <c r="R215" s="18"/>
      <c r="S215" s="18"/>
      <c r="T215" s="18">
        <f>ROUND(Source!AC81*Source!AW81*Source!I81,2)</f>
        <v>11.37</v>
      </c>
      <c r="U215" s="18">
        <f>Source!P81</f>
        <v>85.26</v>
      </c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>
        <f>T215</f>
        <v>11.37</v>
      </c>
      <c r="GK215" s="18"/>
      <c r="GL215" s="18"/>
      <c r="GM215" s="18"/>
      <c r="GN215" s="18">
        <f>T215</f>
        <v>11.37</v>
      </c>
      <c r="GO215" s="18"/>
      <c r="GP215" s="18">
        <f>T215</f>
        <v>11.37</v>
      </c>
      <c r="GQ215" s="18">
        <f>T215</f>
        <v>11.37</v>
      </c>
      <c r="GR215" s="18"/>
      <c r="GS215" s="18">
        <f>T215</f>
        <v>11.37</v>
      </c>
      <c r="GT215" s="18"/>
      <c r="GU215" s="18"/>
      <c r="GV215" s="18"/>
      <c r="GW215" s="18">
        <f>ROUND(Source!AG81*Source!I81,2)</f>
        <v>0</v>
      </c>
      <c r="GX215" s="18">
        <f>ROUND(Source!AJ81*Source!I81,2)</f>
        <v>0</v>
      </c>
      <c r="GY215" s="18"/>
      <c r="GZ215" s="18"/>
      <c r="HA215" s="18"/>
      <c r="HB215" s="18">
        <f>T215</f>
        <v>11.37</v>
      </c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  <c r="II215" s="18"/>
      <c r="IJ215" s="18"/>
      <c r="IK215" s="18"/>
      <c r="IL215" s="18"/>
      <c r="IM215" s="18"/>
      <c r="IN215" s="18"/>
      <c r="IO215" s="18"/>
      <c r="IP215" s="18"/>
      <c r="IQ215" s="18"/>
      <c r="IR215" s="18"/>
      <c r="IS215" s="18"/>
      <c r="IT215" s="18"/>
      <c r="IU215" s="18"/>
    </row>
    <row r="216" spans="1:255" ht="13.5" thickBot="1" x14ac:dyDescent="0.25">
      <c r="A216" s="95"/>
      <c r="B216" s="96" t="s">
        <v>515</v>
      </c>
      <c r="C216" s="96" t="s">
        <v>523</v>
      </c>
      <c r="D216" s="97"/>
      <c r="E216" s="97"/>
      <c r="F216" s="97"/>
      <c r="G216" s="97"/>
      <c r="H216" s="97"/>
      <c r="I216" s="97"/>
      <c r="J216" s="97"/>
      <c r="K216" s="98"/>
    </row>
    <row r="217" spans="1:255" x14ac:dyDescent="0.2">
      <c r="A217" s="60"/>
      <c r="B217" s="59"/>
      <c r="C217" s="59"/>
      <c r="D217" s="59"/>
      <c r="E217" s="59"/>
      <c r="F217" s="59"/>
      <c r="G217" s="59"/>
      <c r="H217" s="110">
        <f>R217</f>
        <v>11.37</v>
      </c>
      <c r="I217" s="111"/>
      <c r="J217" s="110">
        <f>S217</f>
        <v>85.26</v>
      </c>
      <c r="K217" s="112"/>
      <c r="O217" s="18"/>
      <c r="P217" s="18"/>
      <c r="Q217" s="18"/>
      <c r="R217" s="18">
        <f>SUM(T215:T216)</f>
        <v>11.37</v>
      </c>
      <c r="S217" s="18">
        <f>SUM(U215:U216)</f>
        <v>85.26</v>
      </c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  <c r="EH217" s="18"/>
      <c r="EI217" s="18"/>
      <c r="EJ217" s="18"/>
      <c r="EK217" s="18"/>
      <c r="EL217" s="18"/>
      <c r="EM217" s="18"/>
      <c r="EN217" s="18"/>
      <c r="EO217" s="18"/>
      <c r="EP217" s="18"/>
      <c r="EQ217" s="18"/>
      <c r="ER217" s="18"/>
      <c r="ES217" s="18"/>
      <c r="ET217" s="18"/>
      <c r="EU217" s="18"/>
      <c r="EV217" s="18"/>
      <c r="EW217" s="18"/>
      <c r="EX217" s="18"/>
      <c r="EY217" s="18"/>
      <c r="EZ217" s="18"/>
      <c r="FA217" s="18"/>
      <c r="FB217" s="18"/>
      <c r="FC217" s="18"/>
      <c r="FD217" s="18"/>
      <c r="FE217" s="18"/>
      <c r="FF217" s="18"/>
      <c r="FG217" s="18"/>
      <c r="FH217" s="18"/>
      <c r="FI217" s="18"/>
      <c r="FJ217" s="18"/>
      <c r="FK217" s="18"/>
      <c r="FL217" s="18"/>
      <c r="FM217" s="18"/>
      <c r="FN217" s="18"/>
      <c r="FO217" s="18"/>
      <c r="FP217" s="18"/>
      <c r="FQ217" s="18"/>
      <c r="FR217" s="18"/>
      <c r="FS217" s="18"/>
      <c r="FT217" s="18"/>
      <c r="FU217" s="18"/>
      <c r="FV217" s="18"/>
      <c r="FW217" s="18"/>
      <c r="FX217" s="18"/>
      <c r="FY217" s="18"/>
      <c r="FZ217" s="18"/>
      <c r="GA217" s="18"/>
      <c r="GB217" s="18"/>
      <c r="GC217" s="18"/>
      <c r="GD217" s="18"/>
      <c r="GE217" s="18"/>
      <c r="GF217" s="18"/>
      <c r="GG217" s="18"/>
      <c r="GH217" s="18"/>
      <c r="GI217" s="18"/>
      <c r="GJ217" s="18"/>
      <c r="GK217" s="18"/>
      <c r="GL217" s="18"/>
      <c r="GM217" s="18"/>
      <c r="GN217" s="18"/>
      <c r="GO217" s="18"/>
      <c r="GP217" s="18"/>
      <c r="GQ217" s="18"/>
      <c r="GR217" s="18"/>
      <c r="GS217" s="18"/>
      <c r="GT217" s="18"/>
      <c r="GU217" s="18"/>
      <c r="GV217" s="18"/>
      <c r="GW217" s="18"/>
      <c r="GX217" s="18"/>
      <c r="GY217" s="18"/>
      <c r="GZ217" s="18"/>
      <c r="HA217" s="18">
        <f>R217</f>
        <v>11.37</v>
      </c>
      <c r="HB217" s="18"/>
      <c r="HC217" s="18"/>
      <c r="HD217" s="18"/>
      <c r="HE217" s="18"/>
      <c r="HF217" s="18"/>
      <c r="HG217" s="18"/>
      <c r="HH217" s="18"/>
      <c r="HI217" s="18"/>
      <c r="HJ217" s="18"/>
      <c r="HK217" s="18"/>
      <c r="HL217" s="18"/>
      <c r="HM217" s="18"/>
      <c r="HN217" s="18"/>
      <c r="HO217" s="18"/>
      <c r="HP217" s="18"/>
      <c r="HQ217" s="18"/>
      <c r="HR217" s="18"/>
      <c r="HS217" s="18"/>
      <c r="HT217" s="18"/>
      <c r="HU217" s="18"/>
      <c r="HV217" s="18"/>
      <c r="HW217" s="18"/>
      <c r="HX217" s="18"/>
      <c r="HY217" s="18"/>
      <c r="HZ217" s="18"/>
      <c r="IA217" s="18"/>
      <c r="IB217" s="18"/>
      <c r="IC217" s="18"/>
      <c r="ID217" s="18"/>
      <c r="IE217" s="18"/>
      <c r="IF217" s="18"/>
      <c r="IG217" s="18"/>
      <c r="IH217" s="18"/>
      <c r="II217" s="18"/>
      <c r="IJ217" s="18"/>
      <c r="IK217" s="18"/>
      <c r="IL217" s="18"/>
      <c r="IM217" s="18"/>
      <c r="IN217" s="18"/>
      <c r="IO217" s="18"/>
      <c r="IP217" s="18"/>
      <c r="IQ217" s="18"/>
      <c r="IR217" s="18"/>
      <c r="IS217" s="18"/>
      <c r="IT217" s="18"/>
      <c r="IU217" s="18"/>
    </row>
    <row r="218" spans="1:255" x14ac:dyDescent="0.2">
      <c r="A218" s="68">
        <v>30</v>
      </c>
      <c r="B218" s="74" t="s">
        <v>123</v>
      </c>
      <c r="C218" s="69" t="s">
        <v>158</v>
      </c>
      <c r="D218" s="70" t="s">
        <v>152</v>
      </c>
      <c r="E218" s="71">
        <v>6</v>
      </c>
      <c r="F218" s="72">
        <v>4.6900000000000004</v>
      </c>
      <c r="G218" s="94"/>
      <c r="H218" s="72">
        <f>Source!AC83</f>
        <v>4.6900000000000004</v>
      </c>
      <c r="I218" s="72">
        <f>T218</f>
        <v>28.14</v>
      </c>
      <c r="J218" s="94">
        <v>7.5</v>
      </c>
      <c r="K218" s="73">
        <f>U218</f>
        <v>211.05</v>
      </c>
      <c r="O218" s="18"/>
      <c r="P218" s="18"/>
      <c r="Q218" s="18"/>
      <c r="R218" s="18"/>
      <c r="S218" s="18"/>
      <c r="T218" s="18">
        <f>ROUND(Source!AC83*Source!AW83*Source!I83,2)</f>
        <v>28.14</v>
      </c>
      <c r="U218" s="18">
        <f>Source!P83</f>
        <v>211.05</v>
      </c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  <c r="EH218" s="18"/>
      <c r="EI218" s="18"/>
      <c r="EJ218" s="18"/>
      <c r="EK218" s="18"/>
      <c r="EL218" s="18"/>
      <c r="EM218" s="18"/>
      <c r="EN218" s="18"/>
      <c r="EO218" s="18"/>
      <c r="EP218" s="18"/>
      <c r="EQ218" s="18"/>
      <c r="ER218" s="18"/>
      <c r="ES218" s="18"/>
      <c r="ET218" s="18"/>
      <c r="EU218" s="18"/>
      <c r="EV218" s="18"/>
      <c r="EW218" s="18"/>
      <c r="EX218" s="18"/>
      <c r="EY218" s="18"/>
      <c r="EZ218" s="18"/>
      <c r="FA218" s="18"/>
      <c r="FB218" s="18"/>
      <c r="FC218" s="18"/>
      <c r="FD218" s="18"/>
      <c r="FE218" s="18"/>
      <c r="FF218" s="18"/>
      <c r="FG218" s="18"/>
      <c r="FH218" s="18"/>
      <c r="FI218" s="18"/>
      <c r="FJ218" s="18"/>
      <c r="FK218" s="18"/>
      <c r="FL218" s="18"/>
      <c r="FM218" s="18"/>
      <c r="FN218" s="18"/>
      <c r="FO218" s="18"/>
      <c r="FP218" s="18"/>
      <c r="FQ218" s="18"/>
      <c r="FR218" s="18"/>
      <c r="FS218" s="18"/>
      <c r="FT218" s="18"/>
      <c r="FU218" s="18"/>
      <c r="FV218" s="18"/>
      <c r="FW218" s="18"/>
      <c r="FX218" s="18"/>
      <c r="FY218" s="18"/>
      <c r="FZ218" s="18"/>
      <c r="GA218" s="18"/>
      <c r="GB218" s="18"/>
      <c r="GC218" s="18"/>
      <c r="GD218" s="18"/>
      <c r="GE218" s="18"/>
      <c r="GF218" s="18"/>
      <c r="GG218" s="18"/>
      <c r="GH218" s="18"/>
      <c r="GI218" s="18"/>
      <c r="GJ218" s="18">
        <f>T218</f>
        <v>28.14</v>
      </c>
      <c r="GK218" s="18"/>
      <c r="GL218" s="18"/>
      <c r="GM218" s="18"/>
      <c r="GN218" s="18">
        <f>T218</f>
        <v>28.14</v>
      </c>
      <c r="GO218" s="18"/>
      <c r="GP218" s="18">
        <f>T218</f>
        <v>28.14</v>
      </c>
      <c r="GQ218" s="18">
        <f>T218</f>
        <v>28.14</v>
      </c>
      <c r="GR218" s="18"/>
      <c r="GS218" s="18">
        <f>T218</f>
        <v>28.14</v>
      </c>
      <c r="GT218" s="18"/>
      <c r="GU218" s="18"/>
      <c r="GV218" s="18"/>
      <c r="GW218" s="18">
        <f>ROUND(Source!AG83*Source!I83,2)</f>
        <v>0</v>
      </c>
      <c r="GX218" s="18">
        <f>ROUND(Source!AJ83*Source!I83,2)</f>
        <v>0</v>
      </c>
      <c r="GY218" s="18"/>
      <c r="GZ218" s="18"/>
      <c r="HA218" s="18"/>
      <c r="HB218" s="18">
        <f>T218</f>
        <v>28.14</v>
      </c>
      <c r="HC218" s="18"/>
      <c r="HD218" s="18"/>
      <c r="HE218" s="18"/>
      <c r="HF218" s="18"/>
      <c r="HG218" s="18"/>
      <c r="HH218" s="18"/>
      <c r="HI218" s="18"/>
      <c r="HJ218" s="18"/>
      <c r="HK218" s="18"/>
      <c r="HL218" s="18"/>
      <c r="HM218" s="18"/>
      <c r="HN218" s="18"/>
      <c r="HO218" s="18"/>
      <c r="HP218" s="18"/>
      <c r="HQ218" s="18"/>
      <c r="HR218" s="18"/>
      <c r="HS218" s="18"/>
      <c r="HT218" s="18"/>
      <c r="HU218" s="18"/>
      <c r="HV218" s="18"/>
      <c r="HW218" s="18"/>
      <c r="HX218" s="18"/>
      <c r="HY218" s="18"/>
      <c r="HZ218" s="18"/>
      <c r="IA218" s="18"/>
      <c r="IB218" s="18"/>
      <c r="IC218" s="18"/>
      <c r="ID218" s="18"/>
      <c r="IE218" s="18"/>
      <c r="IF218" s="18"/>
      <c r="IG218" s="18"/>
      <c r="IH218" s="18"/>
      <c r="II218" s="18"/>
      <c r="IJ218" s="18"/>
      <c r="IK218" s="18"/>
      <c r="IL218" s="18"/>
      <c r="IM218" s="18"/>
      <c r="IN218" s="18"/>
      <c r="IO218" s="18"/>
      <c r="IP218" s="18"/>
      <c r="IQ218" s="18"/>
      <c r="IR218" s="18"/>
      <c r="IS218" s="18"/>
      <c r="IT218" s="18"/>
      <c r="IU218" s="18"/>
    </row>
    <row r="219" spans="1:255" ht="13.5" thickBot="1" x14ac:dyDescent="0.25">
      <c r="A219" s="95"/>
      <c r="B219" s="96" t="s">
        <v>515</v>
      </c>
      <c r="C219" s="96" t="s">
        <v>524</v>
      </c>
      <c r="D219" s="97"/>
      <c r="E219" s="97"/>
      <c r="F219" s="97"/>
      <c r="G219" s="97"/>
      <c r="H219" s="97"/>
      <c r="I219" s="97"/>
      <c r="J219" s="97"/>
      <c r="K219" s="98"/>
    </row>
    <row r="220" spans="1:255" x14ac:dyDescent="0.2">
      <c r="A220" s="60"/>
      <c r="B220" s="59"/>
      <c r="C220" s="59"/>
      <c r="D220" s="59"/>
      <c r="E220" s="59"/>
      <c r="F220" s="59"/>
      <c r="G220" s="59"/>
      <c r="H220" s="110">
        <f>R220</f>
        <v>28.14</v>
      </c>
      <c r="I220" s="111"/>
      <c r="J220" s="110">
        <f>S220</f>
        <v>211.05</v>
      </c>
      <c r="K220" s="112"/>
      <c r="O220" s="18"/>
      <c r="P220" s="18"/>
      <c r="Q220" s="18"/>
      <c r="R220" s="18">
        <f>SUM(T218:T219)</f>
        <v>28.14</v>
      </c>
      <c r="S220" s="18">
        <f>SUM(U218:U219)</f>
        <v>211.05</v>
      </c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  <c r="EH220" s="18"/>
      <c r="EI220" s="18"/>
      <c r="EJ220" s="18"/>
      <c r="EK220" s="18"/>
      <c r="EL220" s="18"/>
      <c r="EM220" s="18"/>
      <c r="EN220" s="18"/>
      <c r="EO220" s="18"/>
      <c r="EP220" s="18"/>
      <c r="EQ220" s="18"/>
      <c r="ER220" s="18"/>
      <c r="ES220" s="18"/>
      <c r="ET220" s="18"/>
      <c r="EU220" s="18"/>
      <c r="EV220" s="18"/>
      <c r="EW220" s="18"/>
      <c r="EX220" s="18"/>
      <c r="EY220" s="18"/>
      <c r="EZ220" s="18"/>
      <c r="FA220" s="18"/>
      <c r="FB220" s="18"/>
      <c r="FC220" s="18"/>
      <c r="FD220" s="18"/>
      <c r="FE220" s="18"/>
      <c r="FF220" s="18"/>
      <c r="FG220" s="18"/>
      <c r="FH220" s="18"/>
      <c r="FI220" s="18"/>
      <c r="FJ220" s="18"/>
      <c r="FK220" s="18"/>
      <c r="FL220" s="18"/>
      <c r="FM220" s="18"/>
      <c r="FN220" s="18"/>
      <c r="FO220" s="18"/>
      <c r="FP220" s="18"/>
      <c r="FQ220" s="18"/>
      <c r="FR220" s="18"/>
      <c r="FS220" s="18"/>
      <c r="FT220" s="18"/>
      <c r="FU220" s="18"/>
      <c r="FV220" s="18"/>
      <c r="FW220" s="18"/>
      <c r="FX220" s="18"/>
      <c r="FY220" s="18"/>
      <c r="FZ220" s="18"/>
      <c r="GA220" s="18"/>
      <c r="GB220" s="18"/>
      <c r="GC220" s="18"/>
      <c r="GD220" s="18"/>
      <c r="GE220" s="18"/>
      <c r="GF220" s="18"/>
      <c r="GG220" s="18"/>
      <c r="GH220" s="18"/>
      <c r="GI220" s="18"/>
      <c r="GJ220" s="18"/>
      <c r="GK220" s="18"/>
      <c r="GL220" s="18"/>
      <c r="GM220" s="18"/>
      <c r="GN220" s="18"/>
      <c r="GO220" s="18"/>
      <c r="GP220" s="18"/>
      <c r="GQ220" s="18"/>
      <c r="GR220" s="18"/>
      <c r="GS220" s="18"/>
      <c r="GT220" s="18"/>
      <c r="GU220" s="18"/>
      <c r="GV220" s="18"/>
      <c r="GW220" s="18"/>
      <c r="GX220" s="18"/>
      <c r="GY220" s="18"/>
      <c r="GZ220" s="18"/>
      <c r="HA220" s="18">
        <f>R220</f>
        <v>28.14</v>
      </c>
      <c r="HB220" s="18"/>
      <c r="HC220" s="18"/>
      <c r="HD220" s="18"/>
      <c r="HE220" s="18"/>
      <c r="HF220" s="18"/>
      <c r="HG220" s="18"/>
      <c r="HH220" s="18"/>
      <c r="HI220" s="18"/>
      <c r="HJ220" s="18"/>
      <c r="HK220" s="18"/>
      <c r="HL220" s="18"/>
      <c r="HM220" s="18"/>
      <c r="HN220" s="18"/>
      <c r="HO220" s="18"/>
      <c r="HP220" s="18"/>
      <c r="HQ220" s="18"/>
      <c r="HR220" s="18"/>
      <c r="HS220" s="18"/>
      <c r="HT220" s="18"/>
      <c r="HU220" s="18"/>
      <c r="HV220" s="18"/>
      <c r="HW220" s="18"/>
      <c r="HX220" s="18"/>
      <c r="HY220" s="18"/>
      <c r="HZ220" s="18"/>
      <c r="IA220" s="18"/>
      <c r="IB220" s="18"/>
      <c r="IC220" s="18"/>
      <c r="ID220" s="18"/>
      <c r="IE220" s="18"/>
      <c r="IF220" s="18"/>
      <c r="IG220" s="18"/>
      <c r="IH220" s="18"/>
      <c r="II220" s="18"/>
      <c r="IJ220" s="18"/>
      <c r="IK220" s="18"/>
      <c r="IL220" s="18"/>
      <c r="IM220" s="18"/>
      <c r="IN220" s="18"/>
      <c r="IO220" s="18"/>
      <c r="IP220" s="18"/>
      <c r="IQ220" s="18"/>
      <c r="IR220" s="18"/>
      <c r="IS220" s="18"/>
      <c r="IT220" s="18"/>
      <c r="IU220" s="18"/>
    </row>
    <row r="221" spans="1:255" ht="24" x14ac:dyDescent="0.2">
      <c r="A221" s="68">
        <v>31</v>
      </c>
      <c r="B221" s="74" t="s">
        <v>123</v>
      </c>
      <c r="C221" s="69" t="s">
        <v>161</v>
      </c>
      <c r="D221" s="70" t="s">
        <v>163</v>
      </c>
      <c r="E221" s="71">
        <v>7.05</v>
      </c>
      <c r="F221" s="72">
        <v>35.56</v>
      </c>
      <c r="G221" s="94"/>
      <c r="H221" s="72">
        <f>Source!AC85</f>
        <v>35.56</v>
      </c>
      <c r="I221" s="72">
        <f>T221</f>
        <v>250.7</v>
      </c>
      <c r="J221" s="94">
        <v>7.5</v>
      </c>
      <c r="K221" s="73">
        <f>U221</f>
        <v>1880.24</v>
      </c>
      <c r="O221" s="18"/>
      <c r="P221" s="18"/>
      <c r="Q221" s="18"/>
      <c r="R221" s="18"/>
      <c r="S221" s="18"/>
      <c r="T221" s="18">
        <f>ROUND(Source!AC85*Source!AW85*Source!I85,2)</f>
        <v>250.7</v>
      </c>
      <c r="U221" s="18">
        <f>Source!P85</f>
        <v>1880.24</v>
      </c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  <c r="CR221" s="18"/>
      <c r="CS221" s="18"/>
      <c r="CT221" s="18"/>
      <c r="CU221" s="18"/>
      <c r="CV221" s="18"/>
      <c r="CW221" s="18"/>
      <c r="CX221" s="18"/>
      <c r="CY221" s="18"/>
      <c r="CZ221" s="18"/>
      <c r="DA221" s="18"/>
      <c r="DB221" s="18"/>
      <c r="DC221" s="18"/>
      <c r="DD221" s="18"/>
      <c r="DE221" s="18"/>
      <c r="DF221" s="18"/>
      <c r="DG221" s="18"/>
      <c r="DH221" s="18"/>
      <c r="DI221" s="18"/>
      <c r="DJ221" s="18"/>
      <c r="DK221" s="18"/>
      <c r="DL221" s="18"/>
      <c r="DM221" s="18"/>
      <c r="DN221" s="18"/>
      <c r="DO221" s="18"/>
      <c r="DP221" s="18"/>
      <c r="DQ221" s="18"/>
      <c r="DR221" s="18"/>
      <c r="DS221" s="18"/>
      <c r="DT221" s="18"/>
      <c r="DU221" s="18"/>
      <c r="DV221" s="18"/>
      <c r="DW221" s="18"/>
      <c r="DX221" s="18"/>
      <c r="DY221" s="18"/>
      <c r="DZ221" s="18"/>
      <c r="EA221" s="18"/>
      <c r="EB221" s="18"/>
      <c r="EC221" s="18"/>
      <c r="ED221" s="18"/>
      <c r="EE221" s="18"/>
      <c r="EF221" s="18"/>
      <c r="EG221" s="18"/>
      <c r="EH221" s="18"/>
      <c r="EI221" s="18"/>
      <c r="EJ221" s="18"/>
      <c r="EK221" s="18"/>
      <c r="EL221" s="18"/>
      <c r="EM221" s="18"/>
      <c r="EN221" s="18"/>
      <c r="EO221" s="18"/>
      <c r="EP221" s="18"/>
      <c r="EQ221" s="18"/>
      <c r="ER221" s="18"/>
      <c r="ES221" s="18"/>
      <c r="ET221" s="18"/>
      <c r="EU221" s="18"/>
      <c r="EV221" s="18"/>
      <c r="EW221" s="18"/>
      <c r="EX221" s="18"/>
      <c r="EY221" s="18"/>
      <c r="EZ221" s="18"/>
      <c r="FA221" s="18"/>
      <c r="FB221" s="18"/>
      <c r="FC221" s="18"/>
      <c r="FD221" s="18"/>
      <c r="FE221" s="18"/>
      <c r="FF221" s="18"/>
      <c r="FG221" s="18"/>
      <c r="FH221" s="18"/>
      <c r="FI221" s="18"/>
      <c r="FJ221" s="18"/>
      <c r="FK221" s="18"/>
      <c r="FL221" s="18"/>
      <c r="FM221" s="18"/>
      <c r="FN221" s="18"/>
      <c r="FO221" s="18"/>
      <c r="FP221" s="18"/>
      <c r="FQ221" s="18"/>
      <c r="FR221" s="18"/>
      <c r="FS221" s="18"/>
      <c r="FT221" s="18"/>
      <c r="FU221" s="18"/>
      <c r="FV221" s="18"/>
      <c r="FW221" s="18"/>
      <c r="FX221" s="18"/>
      <c r="FY221" s="18"/>
      <c r="FZ221" s="18"/>
      <c r="GA221" s="18"/>
      <c r="GB221" s="18"/>
      <c r="GC221" s="18"/>
      <c r="GD221" s="18"/>
      <c r="GE221" s="18"/>
      <c r="GF221" s="18"/>
      <c r="GG221" s="18"/>
      <c r="GH221" s="18"/>
      <c r="GI221" s="18"/>
      <c r="GJ221" s="18">
        <f>T221</f>
        <v>250.7</v>
      </c>
      <c r="GK221" s="18"/>
      <c r="GL221" s="18"/>
      <c r="GM221" s="18"/>
      <c r="GN221" s="18">
        <f>T221</f>
        <v>250.7</v>
      </c>
      <c r="GO221" s="18"/>
      <c r="GP221" s="18">
        <f>T221</f>
        <v>250.7</v>
      </c>
      <c r="GQ221" s="18">
        <f>T221</f>
        <v>250.7</v>
      </c>
      <c r="GR221" s="18"/>
      <c r="GS221" s="18">
        <f>T221</f>
        <v>250.7</v>
      </c>
      <c r="GT221" s="18"/>
      <c r="GU221" s="18"/>
      <c r="GV221" s="18"/>
      <c r="GW221" s="18">
        <f>ROUND(Source!AG85*Source!I85,2)</f>
        <v>0</v>
      </c>
      <c r="GX221" s="18">
        <f>ROUND(Source!AJ85*Source!I85,2)</f>
        <v>0</v>
      </c>
      <c r="GY221" s="18"/>
      <c r="GZ221" s="18"/>
      <c r="HA221" s="18"/>
      <c r="HB221" s="18">
        <f>T221</f>
        <v>250.7</v>
      </c>
      <c r="HC221" s="18"/>
      <c r="HD221" s="18"/>
      <c r="HE221" s="18"/>
      <c r="HF221" s="18"/>
      <c r="HG221" s="18"/>
      <c r="HH221" s="18"/>
      <c r="HI221" s="18"/>
      <c r="HJ221" s="18"/>
      <c r="HK221" s="18"/>
      <c r="HL221" s="18"/>
      <c r="HM221" s="18"/>
      <c r="HN221" s="18"/>
      <c r="HO221" s="18"/>
      <c r="HP221" s="18"/>
      <c r="HQ221" s="18"/>
      <c r="HR221" s="18"/>
      <c r="HS221" s="18"/>
      <c r="HT221" s="18"/>
      <c r="HU221" s="18"/>
      <c r="HV221" s="18"/>
      <c r="HW221" s="18"/>
      <c r="HX221" s="18"/>
      <c r="HY221" s="18"/>
      <c r="HZ221" s="18"/>
      <c r="IA221" s="18"/>
      <c r="IB221" s="18"/>
      <c r="IC221" s="18"/>
      <c r="ID221" s="18"/>
      <c r="IE221" s="18"/>
      <c r="IF221" s="18"/>
      <c r="IG221" s="18"/>
      <c r="IH221" s="18"/>
      <c r="II221" s="18"/>
      <c r="IJ221" s="18"/>
      <c r="IK221" s="18"/>
      <c r="IL221" s="18"/>
      <c r="IM221" s="18"/>
      <c r="IN221" s="18"/>
      <c r="IO221" s="18"/>
      <c r="IP221" s="18"/>
      <c r="IQ221" s="18"/>
      <c r="IR221" s="18"/>
      <c r="IS221" s="18"/>
      <c r="IT221" s="18"/>
      <c r="IU221" s="18"/>
    </row>
    <row r="222" spans="1:255" ht="13.5" thickBot="1" x14ac:dyDescent="0.25">
      <c r="A222" s="95"/>
      <c r="B222" s="96" t="s">
        <v>515</v>
      </c>
      <c r="C222" s="96" t="s">
        <v>525</v>
      </c>
      <c r="D222" s="97"/>
      <c r="E222" s="97"/>
      <c r="F222" s="97"/>
      <c r="G222" s="97"/>
      <c r="H222" s="97"/>
      <c r="I222" s="97"/>
      <c r="J222" s="97"/>
      <c r="K222" s="98"/>
    </row>
    <row r="223" spans="1:255" x14ac:dyDescent="0.2">
      <c r="A223" s="60"/>
      <c r="B223" s="59"/>
      <c r="C223" s="59"/>
      <c r="D223" s="59"/>
      <c r="E223" s="59"/>
      <c r="F223" s="59"/>
      <c r="G223" s="59"/>
      <c r="H223" s="110">
        <f>R223</f>
        <v>250.7</v>
      </c>
      <c r="I223" s="111"/>
      <c r="J223" s="110">
        <f>S223</f>
        <v>1880.24</v>
      </c>
      <c r="K223" s="112"/>
      <c r="O223" s="18"/>
      <c r="P223" s="18"/>
      <c r="Q223" s="18"/>
      <c r="R223" s="18">
        <f>SUM(T221:T222)</f>
        <v>250.7</v>
      </c>
      <c r="S223" s="18">
        <f>SUM(U221:U222)</f>
        <v>1880.24</v>
      </c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8"/>
      <c r="BQ223" s="18"/>
      <c r="BR223" s="18"/>
      <c r="BS223" s="18"/>
      <c r="BT223" s="18"/>
      <c r="BU223" s="18"/>
      <c r="BV223" s="18"/>
      <c r="BW223" s="18"/>
      <c r="BX223" s="18"/>
      <c r="BY223" s="18"/>
      <c r="BZ223" s="18"/>
      <c r="CA223" s="18"/>
      <c r="CB223" s="18"/>
      <c r="CC223" s="18"/>
      <c r="CD223" s="18"/>
      <c r="CE223" s="18"/>
      <c r="CF223" s="18"/>
      <c r="CG223" s="18"/>
      <c r="CH223" s="18"/>
      <c r="CI223" s="18"/>
      <c r="CJ223" s="18"/>
      <c r="CK223" s="18"/>
      <c r="CL223" s="18"/>
      <c r="CM223" s="18"/>
      <c r="CN223" s="18"/>
      <c r="CO223" s="18"/>
      <c r="CP223" s="18"/>
      <c r="CQ223" s="18"/>
      <c r="CR223" s="18"/>
      <c r="CS223" s="18"/>
      <c r="CT223" s="18"/>
      <c r="CU223" s="18"/>
      <c r="CV223" s="18"/>
      <c r="CW223" s="18"/>
      <c r="CX223" s="18"/>
      <c r="CY223" s="18"/>
      <c r="CZ223" s="18"/>
      <c r="DA223" s="18"/>
      <c r="DB223" s="18"/>
      <c r="DC223" s="18"/>
      <c r="DD223" s="18"/>
      <c r="DE223" s="18"/>
      <c r="DF223" s="18"/>
      <c r="DG223" s="18"/>
      <c r="DH223" s="18"/>
      <c r="DI223" s="18"/>
      <c r="DJ223" s="18"/>
      <c r="DK223" s="18"/>
      <c r="DL223" s="18"/>
      <c r="DM223" s="18"/>
      <c r="DN223" s="18"/>
      <c r="DO223" s="18"/>
      <c r="DP223" s="18"/>
      <c r="DQ223" s="18"/>
      <c r="DR223" s="18"/>
      <c r="DS223" s="18"/>
      <c r="DT223" s="18"/>
      <c r="DU223" s="18"/>
      <c r="DV223" s="18"/>
      <c r="DW223" s="18"/>
      <c r="DX223" s="18"/>
      <c r="DY223" s="18"/>
      <c r="DZ223" s="18"/>
      <c r="EA223" s="18"/>
      <c r="EB223" s="18"/>
      <c r="EC223" s="18"/>
      <c r="ED223" s="18"/>
      <c r="EE223" s="18"/>
      <c r="EF223" s="18"/>
      <c r="EG223" s="18"/>
      <c r="EH223" s="18"/>
      <c r="EI223" s="18"/>
      <c r="EJ223" s="18"/>
      <c r="EK223" s="18"/>
      <c r="EL223" s="18"/>
      <c r="EM223" s="18"/>
      <c r="EN223" s="18"/>
      <c r="EO223" s="18"/>
      <c r="EP223" s="18"/>
      <c r="EQ223" s="18"/>
      <c r="ER223" s="18"/>
      <c r="ES223" s="18"/>
      <c r="ET223" s="18"/>
      <c r="EU223" s="18"/>
      <c r="EV223" s="18"/>
      <c r="EW223" s="18"/>
      <c r="EX223" s="18"/>
      <c r="EY223" s="18"/>
      <c r="EZ223" s="18"/>
      <c r="FA223" s="18"/>
      <c r="FB223" s="18"/>
      <c r="FC223" s="18"/>
      <c r="FD223" s="18"/>
      <c r="FE223" s="18"/>
      <c r="FF223" s="18"/>
      <c r="FG223" s="18"/>
      <c r="FH223" s="18"/>
      <c r="FI223" s="18"/>
      <c r="FJ223" s="18"/>
      <c r="FK223" s="18"/>
      <c r="FL223" s="18"/>
      <c r="FM223" s="18"/>
      <c r="FN223" s="18"/>
      <c r="FO223" s="18"/>
      <c r="FP223" s="18"/>
      <c r="FQ223" s="18"/>
      <c r="FR223" s="18"/>
      <c r="FS223" s="18"/>
      <c r="FT223" s="18"/>
      <c r="FU223" s="18"/>
      <c r="FV223" s="18"/>
      <c r="FW223" s="18"/>
      <c r="FX223" s="18"/>
      <c r="FY223" s="18"/>
      <c r="FZ223" s="18"/>
      <c r="GA223" s="18"/>
      <c r="GB223" s="18"/>
      <c r="GC223" s="18"/>
      <c r="GD223" s="18"/>
      <c r="GE223" s="18"/>
      <c r="GF223" s="18"/>
      <c r="GG223" s="18"/>
      <c r="GH223" s="18"/>
      <c r="GI223" s="18"/>
      <c r="GJ223" s="18"/>
      <c r="GK223" s="18"/>
      <c r="GL223" s="18"/>
      <c r="GM223" s="18"/>
      <c r="GN223" s="18"/>
      <c r="GO223" s="18"/>
      <c r="GP223" s="18"/>
      <c r="GQ223" s="18"/>
      <c r="GR223" s="18"/>
      <c r="GS223" s="18"/>
      <c r="GT223" s="18"/>
      <c r="GU223" s="18"/>
      <c r="GV223" s="18"/>
      <c r="GW223" s="18"/>
      <c r="GX223" s="18"/>
      <c r="GY223" s="18"/>
      <c r="GZ223" s="18"/>
      <c r="HA223" s="18">
        <f>R223</f>
        <v>250.7</v>
      </c>
      <c r="HB223" s="18"/>
      <c r="HC223" s="18"/>
      <c r="HD223" s="18"/>
      <c r="HE223" s="18"/>
      <c r="HF223" s="18"/>
      <c r="HG223" s="18"/>
      <c r="HH223" s="18"/>
      <c r="HI223" s="18"/>
      <c r="HJ223" s="18"/>
      <c r="HK223" s="18"/>
      <c r="HL223" s="18"/>
      <c r="HM223" s="18"/>
      <c r="HN223" s="18"/>
      <c r="HO223" s="18"/>
      <c r="HP223" s="18"/>
      <c r="HQ223" s="18"/>
      <c r="HR223" s="18"/>
      <c r="HS223" s="18"/>
      <c r="HT223" s="18"/>
      <c r="HU223" s="18"/>
      <c r="HV223" s="18"/>
      <c r="HW223" s="18"/>
      <c r="HX223" s="18"/>
      <c r="HY223" s="18"/>
      <c r="HZ223" s="18"/>
      <c r="IA223" s="18"/>
      <c r="IB223" s="18"/>
      <c r="IC223" s="18"/>
      <c r="ID223" s="18"/>
      <c r="IE223" s="18"/>
      <c r="IF223" s="18"/>
      <c r="IG223" s="18"/>
      <c r="IH223" s="18"/>
      <c r="II223" s="18"/>
      <c r="IJ223" s="18"/>
      <c r="IK223" s="18"/>
      <c r="IL223" s="18"/>
      <c r="IM223" s="18"/>
      <c r="IN223" s="18"/>
      <c r="IO223" s="18"/>
      <c r="IP223" s="18"/>
      <c r="IQ223" s="18"/>
      <c r="IR223" s="18"/>
      <c r="IS223" s="18"/>
      <c r="IT223" s="18"/>
      <c r="IU223" s="18"/>
    </row>
    <row r="224" spans="1:255" ht="36" x14ac:dyDescent="0.2">
      <c r="A224" s="68">
        <v>32</v>
      </c>
      <c r="B224" s="74" t="s">
        <v>123</v>
      </c>
      <c r="C224" s="69" t="s">
        <v>166</v>
      </c>
      <c r="D224" s="70" t="s">
        <v>35</v>
      </c>
      <c r="E224" s="71">
        <v>4.4000000000000004</v>
      </c>
      <c r="F224" s="72">
        <v>110.02</v>
      </c>
      <c r="G224" s="94"/>
      <c r="H224" s="72">
        <f>Source!AC87</f>
        <v>110.02</v>
      </c>
      <c r="I224" s="72">
        <f>T224</f>
        <v>484.09</v>
      </c>
      <c r="J224" s="94">
        <v>7.5</v>
      </c>
      <c r="K224" s="73">
        <f>U224</f>
        <v>3630.66</v>
      </c>
      <c r="O224" s="18"/>
      <c r="P224" s="18"/>
      <c r="Q224" s="18"/>
      <c r="R224" s="18"/>
      <c r="S224" s="18"/>
      <c r="T224" s="18">
        <f>ROUND(Source!AC87*Source!AW87*Source!I87,2)</f>
        <v>484.09</v>
      </c>
      <c r="U224" s="18">
        <f>Source!P87</f>
        <v>3630.66</v>
      </c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  <c r="BA224" s="18"/>
      <c r="BB224" s="18"/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  <c r="BM224" s="18"/>
      <c r="BN224" s="18"/>
      <c r="BO224" s="18"/>
      <c r="BP224" s="18"/>
      <c r="BQ224" s="18"/>
      <c r="BR224" s="18"/>
      <c r="BS224" s="18"/>
      <c r="BT224" s="18"/>
      <c r="BU224" s="18"/>
      <c r="BV224" s="18"/>
      <c r="BW224" s="18"/>
      <c r="BX224" s="18"/>
      <c r="BY224" s="18"/>
      <c r="BZ224" s="18"/>
      <c r="CA224" s="18"/>
      <c r="CB224" s="18"/>
      <c r="CC224" s="18"/>
      <c r="CD224" s="18"/>
      <c r="CE224" s="18"/>
      <c r="CF224" s="18"/>
      <c r="CG224" s="18"/>
      <c r="CH224" s="18"/>
      <c r="CI224" s="18"/>
      <c r="CJ224" s="18"/>
      <c r="CK224" s="18"/>
      <c r="CL224" s="18"/>
      <c r="CM224" s="18"/>
      <c r="CN224" s="18"/>
      <c r="CO224" s="18"/>
      <c r="CP224" s="18"/>
      <c r="CQ224" s="18"/>
      <c r="CR224" s="18"/>
      <c r="CS224" s="18"/>
      <c r="CT224" s="18"/>
      <c r="CU224" s="18"/>
      <c r="CV224" s="18"/>
      <c r="CW224" s="18"/>
      <c r="CX224" s="18"/>
      <c r="CY224" s="18"/>
      <c r="CZ224" s="18"/>
      <c r="DA224" s="18"/>
      <c r="DB224" s="18"/>
      <c r="DC224" s="18"/>
      <c r="DD224" s="18"/>
      <c r="DE224" s="18"/>
      <c r="DF224" s="18"/>
      <c r="DG224" s="18"/>
      <c r="DH224" s="18"/>
      <c r="DI224" s="18"/>
      <c r="DJ224" s="18"/>
      <c r="DK224" s="18"/>
      <c r="DL224" s="18"/>
      <c r="DM224" s="18"/>
      <c r="DN224" s="18"/>
      <c r="DO224" s="18"/>
      <c r="DP224" s="18"/>
      <c r="DQ224" s="18"/>
      <c r="DR224" s="18"/>
      <c r="DS224" s="18"/>
      <c r="DT224" s="18"/>
      <c r="DU224" s="18"/>
      <c r="DV224" s="18"/>
      <c r="DW224" s="18"/>
      <c r="DX224" s="18"/>
      <c r="DY224" s="18"/>
      <c r="DZ224" s="18"/>
      <c r="EA224" s="18"/>
      <c r="EB224" s="18"/>
      <c r="EC224" s="18"/>
      <c r="ED224" s="18"/>
      <c r="EE224" s="18"/>
      <c r="EF224" s="18"/>
      <c r="EG224" s="18"/>
      <c r="EH224" s="18"/>
      <c r="EI224" s="18"/>
      <c r="EJ224" s="18"/>
      <c r="EK224" s="18"/>
      <c r="EL224" s="18"/>
      <c r="EM224" s="18"/>
      <c r="EN224" s="18"/>
      <c r="EO224" s="18"/>
      <c r="EP224" s="18"/>
      <c r="EQ224" s="18"/>
      <c r="ER224" s="18"/>
      <c r="ES224" s="18"/>
      <c r="ET224" s="18"/>
      <c r="EU224" s="18"/>
      <c r="EV224" s="18"/>
      <c r="EW224" s="18"/>
      <c r="EX224" s="18"/>
      <c r="EY224" s="18"/>
      <c r="EZ224" s="18"/>
      <c r="FA224" s="18"/>
      <c r="FB224" s="18"/>
      <c r="FC224" s="18"/>
      <c r="FD224" s="18"/>
      <c r="FE224" s="18"/>
      <c r="FF224" s="18"/>
      <c r="FG224" s="18"/>
      <c r="FH224" s="18"/>
      <c r="FI224" s="18"/>
      <c r="FJ224" s="18"/>
      <c r="FK224" s="18"/>
      <c r="FL224" s="18"/>
      <c r="FM224" s="18"/>
      <c r="FN224" s="18"/>
      <c r="FO224" s="18"/>
      <c r="FP224" s="18"/>
      <c r="FQ224" s="18"/>
      <c r="FR224" s="18"/>
      <c r="FS224" s="18"/>
      <c r="FT224" s="18"/>
      <c r="FU224" s="18"/>
      <c r="FV224" s="18"/>
      <c r="FW224" s="18"/>
      <c r="FX224" s="18"/>
      <c r="FY224" s="18"/>
      <c r="FZ224" s="18"/>
      <c r="GA224" s="18"/>
      <c r="GB224" s="18"/>
      <c r="GC224" s="18"/>
      <c r="GD224" s="18"/>
      <c r="GE224" s="18"/>
      <c r="GF224" s="18"/>
      <c r="GG224" s="18"/>
      <c r="GH224" s="18"/>
      <c r="GI224" s="18"/>
      <c r="GJ224" s="18">
        <f>T224</f>
        <v>484.09</v>
      </c>
      <c r="GK224" s="18"/>
      <c r="GL224" s="18"/>
      <c r="GM224" s="18"/>
      <c r="GN224" s="18">
        <f>T224</f>
        <v>484.09</v>
      </c>
      <c r="GO224" s="18"/>
      <c r="GP224" s="18">
        <f>T224</f>
        <v>484.09</v>
      </c>
      <c r="GQ224" s="18">
        <f>T224</f>
        <v>484.09</v>
      </c>
      <c r="GR224" s="18"/>
      <c r="GS224" s="18">
        <f>T224</f>
        <v>484.09</v>
      </c>
      <c r="GT224" s="18"/>
      <c r="GU224" s="18"/>
      <c r="GV224" s="18"/>
      <c r="GW224" s="18">
        <f>ROUND(Source!AG87*Source!I87,2)</f>
        <v>0</v>
      </c>
      <c r="GX224" s="18">
        <f>ROUND(Source!AJ87*Source!I87,2)</f>
        <v>0</v>
      </c>
      <c r="GY224" s="18"/>
      <c r="GZ224" s="18"/>
      <c r="HA224" s="18"/>
      <c r="HB224" s="18">
        <f>T224</f>
        <v>484.09</v>
      </c>
      <c r="HC224" s="18"/>
      <c r="HD224" s="18"/>
      <c r="HE224" s="18"/>
      <c r="HF224" s="18"/>
      <c r="HG224" s="18"/>
      <c r="HH224" s="18"/>
      <c r="HI224" s="18"/>
      <c r="HJ224" s="18"/>
      <c r="HK224" s="18"/>
      <c r="HL224" s="18"/>
      <c r="HM224" s="18"/>
      <c r="HN224" s="18"/>
      <c r="HO224" s="18"/>
      <c r="HP224" s="18"/>
      <c r="HQ224" s="18"/>
      <c r="HR224" s="18"/>
      <c r="HS224" s="18"/>
      <c r="HT224" s="18"/>
      <c r="HU224" s="18"/>
      <c r="HV224" s="18"/>
      <c r="HW224" s="18"/>
      <c r="HX224" s="18"/>
      <c r="HY224" s="18"/>
      <c r="HZ224" s="18"/>
      <c r="IA224" s="18"/>
      <c r="IB224" s="18"/>
      <c r="IC224" s="18"/>
      <c r="ID224" s="18"/>
      <c r="IE224" s="18"/>
      <c r="IF224" s="18"/>
      <c r="IG224" s="18"/>
      <c r="IH224" s="18"/>
      <c r="II224" s="18"/>
      <c r="IJ224" s="18"/>
      <c r="IK224" s="18"/>
      <c r="IL224" s="18"/>
      <c r="IM224" s="18"/>
      <c r="IN224" s="18"/>
      <c r="IO224" s="18"/>
      <c r="IP224" s="18"/>
      <c r="IQ224" s="18"/>
      <c r="IR224" s="18"/>
      <c r="IS224" s="18"/>
      <c r="IT224" s="18"/>
      <c r="IU224" s="18"/>
    </row>
    <row r="225" spans="1:255" ht="13.5" thickBot="1" x14ac:dyDescent="0.25">
      <c r="A225" s="95"/>
      <c r="B225" s="96" t="s">
        <v>515</v>
      </c>
      <c r="C225" s="96" t="s">
        <v>526</v>
      </c>
      <c r="D225" s="97"/>
      <c r="E225" s="97"/>
      <c r="F225" s="97"/>
      <c r="G225" s="97"/>
      <c r="H225" s="97"/>
      <c r="I225" s="97"/>
      <c r="J225" s="97"/>
      <c r="K225" s="98"/>
    </row>
    <row r="226" spans="1:255" x14ac:dyDescent="0.2">
      <c r="A226" s="60"/>
      <c r="B226" s="59"/>
      <c r="C226" s="59"/>
      <c r="D226" s="59"/>
      <c r="E226" s="59"/>
      <c r="F226" s="59"/>
      <c r="G226" s="59"/>
      <c r="H226" s="110">
        <f>R226</f>
        <v>484.09</v>
      </c>
      <c r="I226" s="111"/>
      <c r="J226" s="110">
        <f>S226</f>
        <v>3630.66</v>
      </c>
      <c r="K226" s="112"/>
      <c r="O226" s="18"/>
      <c r="P226" s="18"/>
      <c r="Q226" s="18"/>
      <c r="R226" s="18">
        <f>SUM(T224:T225)</f>
        <v>484.09</v>
      </c>
      <c r="S226" s="18">
        <f>SUM(U224:U225)</f>
        <v>3630.66</v>
      </c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8"/>
      <c r="AW226" s="18"/>
      <c r="AX226" s="18"/>
      <c r="AY226" s="18"/>
      <c r="AZ226" s="18"/>
      <c r="BA226" s="18"/>
      <c r="BB226" s="18"/>
      <c r="BC226" s="18"/>
      <c r="BD226" s="18"/>
      <c r="BE226" s="18"/>
      <c r="BF226" s="18"/>
      <c r="BG226" s="18"/>
      <c r="BH226" s="18"/>
      <c r="BI226" s="18"/>
      <c r="BJ226" s="18"/>
      <c r="BK226" s="18"/>
      <c r="BL226" s="18"/>
      <c r="BM226" s="18"/>
      <c r="BN226" s="18"/>
      <c r="BO226" s="18"/>
      <c r="BP226" s="18"/>
      <c r="BQ226" s="18"/>
      <c r="BR226" s="18"/>
      <c r="BS226" s="18"/>
      <c r="BT226" s="18"/>
      <c r="BU226" s="18"/>
      <c r="BV226" s="18"/>
      <c r="BW226" s="18"/>
      <c r="BX226" s="18"/>
      <c r="BY226" s="18"/>
      <c r="BZ226" s="18"/>
      <c r="CA226" s="18"/>
      <c r="CB226" s="18"/>
      <c r="CC226" s="18"/>
      <c r="CD226" s="18"/>
      <c r="CE226" s="18"/>
      <c r="CF226" s="18"/>
      <c r="CG226" s="18"/>
      <c r="CH226" s="18"/>
      <c r="CI226" s="18"/>
      <c r="CJ226" s="18"/>
      <c r="CK226" s="18"/>
      <c r="CL226" s="18"/>
      <c r="CM226" s="18"/>
      <c r="CN226" s="18"/>
      <c r="CO226" s="18"/>
      <c r="CP226" s="18"/>
      <c r="CQ226" s="18"/>
      <c r="CR226" s="18"/>
      <c r="CS226" s="18"/>
      <c r="CT226" s="18"/>
      <c r="CU226" s="18"/>
      <c r="CV226" s="18"/>
      <c r="CW226" s="18"/>
      <c r="CX226" s="18"/>
      <c r="CY226" s="18"/>
      <c r="CZ226" s="18"/>
      <c r="DA226" s="18"/>
      <c r="DB226" s="18"/>
      <c r="DC226" s="18"/>
      <c r="DD226" s="18"/>
      <c r="DE226" s="18"/>
      <c r="DF226" s="18"/>
      <c r="DG226" s="18"/>
      <c r="DH226" s="18"/>
      <c r="DI226" s="18"/>
      <c r="DJ226" s="18"/>
      <c r="DK226" s="18"/>
      <c r="DL226" s="18"/>
      <c r="DM226" s="18"/>
      <c r="DN226" s="18"/>
      <c r="DO226" s="18"/>
      <c r="DP226" s="18"/>
      <c r="DQ226" s="18"/>
      <c r="DR226" s="18"/>
      <c r="DS226" s="18"/>
      <c r="DT226" s="18"/>
      <c r="DU226" s="18"/>
      <c r="DV226" s="18"/>
      <c r="DW226" s="18"/>
      <c r="DX226" s="18"/>
      <c r="DY226" s="18"/>
      <c r="DZ226" s="18"/>
      <c r="EA226" s="18"/>
      <c r="EB226" s="18"/>
      <c r="EC226" s="18"/>
      <c r="ED226" s="18"/>
      <c r="EE226" s="18"/>
      <c r="EF226" s="18"/>
      <c r="EG226" s="18"/>
      <c r="EH226" s="18"/>
      <c r="EI226" s="18"/>
      <c r="EJ226" s="18"/>
      <c r="EK226" s="18"/>
      <c r="EL226" s="18"/>
      <c r="EM226" s="18"/>
      <c r="EN226" s="18"/>
      <c r="EO226" s="18"/>
      <c r="EP226" s="18"/>
      <c r="EQ226" s="18"/>
      <c r="ER226" s="18"/>
      <c r="ES226" s="18"/>
      <c r="ET226" s="18"/>
      <c r="EU226" s="18"/>
      <c r="EV226" s="18"/>
      <c r="EW226" s="18"/>
      <c r="EX226" s="18"/>
      <c r="EY226" s="18"/>
      <c r="EZ226" s="18"/>
      <c r="FA226" s="18"/>
      <c r="FB226" s="18"/>
      <c r="FC226" s="18"/>
      <c r="FD226" s="18"/>
      <c r="FE226" s="18"/>
      <c r="FF226" s="18"/>
      <c r="FG226" s="18"/>
      <c r="FH226" s="18"/>
      <c r="FI226" s="18"/>
      <c r="FJ226" s="18"/>
      <c r="FK226" s="18"/>
      <c r="FL226" s="18"/>
      <c r="FM226" s="18"/>
      <c r="FN226" s="18"/>
      <c r="FO226" s="18"/>
      <c r="FP226" s="18"/>
      <c r="FQ226" s="18"/>
      <c r="FR226" s="18"/>
      <c r="FS226" s="18"/>
      <c r="FT226" s="18"/>
      <c r="FU226" s="18"/>
      <c r="FV226" s="18"/>
      <c r="FW226" s="18"/>
      <c r="FX226" s="18"/>
      <c r="FY226" s="18"/>
      <c r="FZ226" s="18"/>
      <c r="GA226" s="18"/>
      <c r="GB226" s="18"/>
      <c r="GC226" s="18"/>
      <c r="GD226" s="18"/>
      <c r="GE226" s="18"/>
      <c r="GF226" s="18"/>
      <c r="GG226" s="18"/>
      <c r="GH226" s="18"/>
      <c r="GI226" s="18"/>
      <c r="GJ226" s="18"/>
      <c r="GK226" s="18"/>
      <c r="GL226" s="18"/>
      <c r="GM226" s="18"/>
      <c r="GN226" s="18"/>
      <c r="GO226" s="18"/>
      <c r="GP226" s="18"/>
      <c r="GQ226" s="18"/>
      <c r="GR226" s="18"/>
      <c r="GS226" s="18"/>
      <c r="GT226" s="18"/>
      <c r="GU226" s="18"/>
      <c r="GV226" s="18"/>
      <c r="GW226" s="18"/>
      <c r="GX226" s="18"/>
      <c r="GY226" s="18"/>
      <c r="GZ226" s="18"/>
      <c r="HA226" s="18">
        <f>R226</f>
        <v>484.09</v>
      </c>
      <c r="HB226" s="18"/>
      <c r="HC226" s="18"/>
      <c r="HD226" s="18"/>
      <c r="HE226" s="18"/>
      <c r="HF226" s="18"/>
      <c r="HG226" s="18"/>
      <c r="HH226" s="18"/>
      <c r="HI226" s="18"/>
      <c r="HJ226" s="18"/>
      <c r="HK226" s="18"/>
      <c r="HL226" s="18"/>
      <c r="HM226" s="18"/>
      <c r="HN226" s="18"/>
      <c r="HO226" s="18"/>
      <c r="HP226" s="18"/>
      <c r="HQ226" s="18"/>
      <c r="HR226" s="18"/>
      <c r="HS226" s="18"/>
      <c r="HT226" s="18"/>
      <c r="HU226" s="18"/>
      <c r="HV226" s="18"/>
      <c r="HW226" s="18"/>
      <c r="HX226" s="18"/>
      <c r="HY226" s="18"/>
      <c r="HZ226" s="18"/>
      <c r="IA226" s="18"/>
      <c r="IB226" s="18"/>
      <c r="IC226" s="18"/>
      <c r="ID226" s="18"/>
      <c r="IE226" s="18"/>
      <c r="IF226" s="18"/>
      <c r="IG226" s="18"/>
      <c r="IH226" s="18"/>
      <c r="II226" s="18"/>
      <c r="IJ226" s="18"/>
      <c r="IK226" s="18"/>
      <c r="IL226" s="18"/>
      <c r="IM226" s="18"/>
      <c r="IN226" s="18"/>
      <c r="IO226" s="18"/>
      <c r="IP226" s="18"/>
      <c r="IQ226" s="18"/>
      <c r="IR226" s="18"/>
      <c r="IS226" s="18"/>
      <c r="IT226" s="18"/>
      <c r="IU226" s="18"/>
    </row>
    <row r="227" spans="1:255" ht="36" x14ac:dyDescent="0.2">
      <c r="A227" s="68">
        <v>33</v>
      </c>
      <c r="B227" s="74" t="s">
        <v>123</v>
      </c>
      <c r="C227" s="69" t="s">
        <v>169</v>
      </c>
      <c r="D227" s="70" t="s">
        <v>35</v>
      </c>
      <c r="E227" s="71">
        <v>2.1</v>
      </c>
      <c r="F227" s="72">
        <v>108.81</v>
      </c>
      <c r="G227" s="94"/>
      <c r="H227" s="72">
        <f>Source!AC89</f>
        <v>108.81</v>
      </c>
      <c r="I227" s="72">
        <f>T227</f>
        <v>228.5</v>
      </c>
      <c r="J227" s="94">
        <v>7.5</v>
      </c>
      <c r="K227" s="73">
        <f>U227</f>
        <v>1713.76</v>
      </c>
      <c r="O227" s="18"/>
      <c r="P227" s="18"/>
      <c r="Q227" s="18"/>
      <c r="R227" s="18"/>
      <c r="S227" s="18"/>
      <c r="T227" s="18">
        <f>ROUND(Source!AC89*Source!AW89*Source!I89,2)</f>
        <v>228.5</v>
      </c>
      <c r="U227" s="18">
        <f>Source!P89</f>
        <v>1713.76</v>
      </c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8"/>
      <c r="AW227" s="18"/>
      <c r="AX227" s="18"/>
      <c r="AY227" s="18"/>
      <c r="AZ227" s="18"/>
      <c r="BA227" s="18"/>
      <c r="BB227" s="18"/>
      <c r="BC227" s="18"/>
      <c r="BD227" s="18"/>
      <c r="BE227" s="18"/>
      <c r="BF227" s="18"/>
      <c r="BG227" s="18"/>
      <c r="BH227" s="18"/>
      <c r="BI227" s="18"/>
      <c r="BJ227" s="18"/>
      <c r="BK227" s="18"/>
      <c r="BL227" s="18"/>
      <c r="BM227" s="18"/>
      <c r="BN227" s="18"/>
      <c r="BO227" s="18"/>
      <c r="BP227" s="18"/>
      <c r="BQ227" s="18"/>
      <c r="BR227" s="18"/>
      <c r="BS227" s="18"/>
      <c r="BT227" s="18"/>
      <c r="BU227" s="18"/>
      <c r="BV227" s="18"/>
      <c r="BW227" s="18"/>
      <c r="BX227" s="18"/>
      <c r="BY227" s="18"/>
      <c r="BZ227" s="18"/>
      <c r="CA227" s="18"/>
      <c r="CB227" s="18"/>
      <c r="CC227" s="18"/>
      <c r="CD227" s="18"/>
      <c r="CE227" s="18"/>
      <c r="CF227" s="18"/>
      <c r="CG227" s="18"/>
      <c r="CH227" s="18"/>
      <c r="CI227" s="18"/>
      <c r="CJ227" s="18"/>
      <c r="CK227" s="18"/>
      <c r="CL227" s="18"/>
      <c r="CM227" s="18"/>
      <c r="CN227" s="18"/>
      <c r="CO227" s="18"/>
      <c r="CP227" s="18"/>
      <c r="CQ227" s="18"/>
      <c r="CR227" s="18"/>
      <c r="CS227" s="18"/>
      <c r="CT227" s="18"/>
      <c r="CU227" s="18"/>
      <c r="CV227" s="18"/>
      <c r="CW227" s="18"/>
      <c r="CX227" s="18"/>
      <c r="CY227" s="18"/>
      <c r="CZ227" s="18"/>
      <c r="DA227" s="18"/>
      <c r="DB227" s="18"/>
      <c r="DC227" s="18"/>
      <c r="DD227" s="18"/>
      <c r="DE227" s="18"/>
      <c r="DF227" s="18"/>
      <c r="DG227" s="18"/>
      <c r="DH227" s="18"/>
      <c r="DI227" s="18"/>
      <c r="DJ227" s="18"/>
      <c r="DK227" s="18"/>
      <c r="DL227" s="18"/>
      <c r="DM227" s="18"/>
      <c r="DN227" s="18"/>
      <c r="DO227" s="18"/>
      <c r="DP227" s="18"/>
      <c r="DQ227" s="18"/>
      <c r="DR227" s="18"/>
      <c r="DS227" s="18"/>
      <c r="DT227" s="18"/>
      <c r="DU227" s="18"/>
      <c r="DV227" s="18"/>
      <c r="DW227" s="18"/>
      <c r="DX227" s="18"/>
      <c r="DY227" s="18"/>
      <c r="DZ227" s="18"/>
      <c r="EA227" s="18"/>
      <c r="EB227" s="18"/>
      <c r="EC227" s="18"/>
      <c r="ED227" s="18"/>
      <c r="EE227" s="18"/>
      <c r="EF227" s="18"/>
      <c r="EG227" s="18"/>
      <c r="EH227" s="18"/>
      <c r="EI227" s="18"/>
      <c r="EJ227" s="18"/>
      <c r="EK227" s="18"/>
      <c r="EL227" s="18"/>
      <c r="EM227" s="18"/>
      <c r="EN227" s="18"/>
      <c r="EO227" s="18"/>
      <c r="EP227" s="18"/>
      <c r="EQ227" s="18"/>
      <c r="ER227" s="18"/>
      <c r="ES227" s="18"/>
      <c r="ET227" s="18"/>
      <c r="EU227" s="18"/>
      <c r="EV227" s="18"/>
      <c r="EW227" s="18"/>
      <c r="EX227" s="18"/>
      <c r="EY227" s="18"/>
      <c r="EZ227" s="18"/>
      <c r="FA227" s="18"/>
      <c r="FB227" s="18"/>
      <c r="FC227" s="18"/>
      <c r="FD227" s="18"/>
      <c r="FE227" s="18"/>
      <c r="FF227" s="18"/>
      <c r="FG227" s="18"/>
      <c r="FH227" s="18"/>
      <c r="FI227" s="18"/>
      <c r="FJ227" s="18"/>
      <c r="FK227" s="18"/>
      <c r="FL227" s="18"/>
      <c r="FM227" s="18"/>
      <c r="FN227" s="18"/>
      <c r="FO227" s="18"/>
      <c r="FP227" s="18"/>
      <c r="FQ227" s="18"/>
      <c r="FR227" s="18"/>
      <c r="FS227" s="18"/>
      <c r="FT227" s="18"/>
      <c r="FU227" s="18"/>
      <c r="FV227" s="18"/>
      <c r="FW227" s="18"/>
      <c r="FX227" s="18"/>
      <c r="FY227" s="18"/>
      <c r="FZ227" s="18"/>
      <c r="GA227" s="18"/>
      <c r="GB227" s="18"/>
      <c r="GC227" s="18"/>
      <c r="GD227" s="18"/>
      <c r="GE227" s="18"/>
      <c r="GF227" s="18"/>
      <c r="GG227" s="18"/>
      <c r="GH227" s="18"/>
      <c r="GI227" s="18"/>
      <c r="GJ227" s="18">
        <f>T227</f>
        <v>228.5</v>
      </c>
      <c r="GK227" s="18"/>
      <c r="GL227" s="18"/>
      <c r="GM227" s="18"/>
      <c r="GN227" s="18">
        <f>T227</f>
        <v>228.5</v>
      </c>
      <c r="GO227" s="18"/>
      <c r="GP227" s="18">
        <f>T227</f>
        <v>228.5</v>
      </c>
      <c r="GQ227" s="18">
        <f>T227</f>
        <v>228.5</v>
      </c>
      <c r="GR227" s="18"/>
      <c r="GS227" s="18">
        <f>T227</f>
        <v>228.5</v>
      </c>
      <c r="GT227" s="18"/>
      <c r="GU227" s="18"/>
      <c r="GV227" s="18"/>
      <c r="GW227" s="18">
        <f>ROUND(Source!AG89*Source!I89,2)</f>
        <v>0</v>
      </c>
      <c r="GX227" s="18">
        <f>ROUND(Source!AJ89*Source!I89,2)</f>
        <v>0</v>
      </c>
      <c r="GY227" s="18"/>
      <c r="GZ227" s="18"/>
      <c r="HA227" s="18"/>
      <c r="HB227" s="18">
        <f>T227</f>
        <v>228.5</v>
      </c>
      <c r="HC227" s="18"/>
      <c r="HD227" s="18"/>
      <c r="HE227" s="18"/>
      <c r="HF227" s="18"/>
      <c r="HG227" s="18"/>
      <c r="HH227" s="18"/>
      <c r="HI227" s="18"/>
      <c r="HJ227" s="18"/>
      <c r="HK227" s="18"/>
      <c r="HL227" s="18"/>
      <c r="HM227" s="18"/>
      <c r="HN227" s="18"/>
      <c r="HO227" s="18"/>
      <c r="HP227" s="18"/>
      <c r="HQ227" s="18"/>
      <c r="HR227" s="18"/>
      <c r="HS227" s="18"/>
      <c r="HT227" s="18"/>
      <c r="HU227" s="18"/>
      <c r="HV227" s="18"/>
      <c r="HW227" s="18"/>
      <c r="HX227" s="18"/>
      <c r="HY227" s="18"/>
      <c r="HZ227" s="18"/>
      <c r="IA227" s="18"/>
      <c r="IB227" s="18"/>
      <c r="IC227" s="18"/>
      <c r="ID227" s="18"/>
      <c r="IE227" s="18"/>
      <c r="IF227" s="18"/>
      <c r="IG227" s="18"/>
      <c r="IH227" s="18"/>
      <c r="II227" s="18"/>
      <c r="IJ227" s="18"/>
      <c r="IK227" s="18"/>
      <c r="IL227" s="18"/>
      <c r="IM227" s="18"/>
      <c r="IN227" s="18"/>
      <c r="IO227" s="18"/>
      <c r="IP227" s="18"/>
      <c r="IQ227" s="18"/>
      <c r="IR227" s="18"/>
      <c r="IS227" s="18"/>
      <c r="IT227" s="18"/>
      <c r="IU227" s="18"/>
    </row>
    <row r="228" spans="1:255" ht="13.5" thickBot="1" x14ac:dyDescent="0.25">
      <c r="A228" s="95"/>
      <c r="B228" s="96" t="s">
        <v>515</v>
      </c>
      <c r="C228" s="96" t="s">
        <v>527</v>
      </c>
      <c r="D228" s="97"/>
      <c r="E228" s="97"/>
      <c r="F228" s="97"/>
      <c r="G228" s="97"/>
      <c r="H228" s="97"/>
      <c r="I228" s="97"/>
      <c r="J228" s="97"/>
      <c r="K228" s="98"/>
    </row>
    <row r="229" spans="1:255" x14ac:dyDescent="0.2">
      <c r="A229" s="60"/>
      <c r="B229" s="59"/>
      <c r="C229" s="59"/>
      <c r="D229" s="59"/>
      <c r="E229" s="59"/>
      <c r="F229" s="59"/>
      <c r="G229" s="59"/>
      <c r="H229" s="110">
        <f>R229</f>
        <v>228.5</v>
      </c>
      <c r="I229" s="111"/>
      <c r="J229" s="110">
        <f>S229</f>
        <v>1713.76</v>
      </c>
      <c r="K229" s="112"/>
      <c r="O229" s="18"/>
      <c r="P229" s="18"/>
      <c r="Q229" s="18"/>
      <c r="R229" s="18">
        <f>SUM(T227:T228)</f>
        <v>228.5</v>
      </c>
      <c r="S229" s="18">
        <f>SUM(U227:U228)</f>
        <v>1713.76</v>
      </c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18"/>
      <c r="AX229" s="18"/>
      <c r="AY229" s="18"/>
      <c r="AZ229" s="18"/>
      <c r="BA229" s="18"/>
      <c r="BB229" s="18"/>
      <c r="BC229" s="18"/>
      <c r="BD229" s="18"/>
      <c r="BE229" s="18"/>
      <c r="BF229" s="18"/>
      <c r="BG229" s="18"/>
      <c r="BH229" s="18"/>
      <c r="BI229" s="18"/>
      <c r="BJ229" s="18"/>
      <c r="BK229" s="18"/>
      <c r="BL229" s="18"/>
      <c r="BM229" s="18"/>
      <c r="BN229" s="18"/>
      <c r="BO229" s="18"/>
      <c r="BP229" s="18"/>
      <c r="BQ229" s="18"/>
      <c r="BR229" s="18"/>
      <c r="BS229" s="18"/>
      <c r="BT229" s="18"/>
      <c r="BU229" s="18"/>
      <c r="BV229" s="18"/>
      <c r="BW229" s="18"/>
      <c r="BX229" s="18"/>
      <c r="BY229" s="18"/>
      <c r="BZ229" s="18"/>
      <c r="CA229" s="18"/>
      <c r="CB229" s="18"/>
      <c r="CC229" s="18"/>
      <c r="CD229" s="18"/>
      <c r="CE229" s="18"/>
      <c r="CF229" s="18"/>
      <c r="CG229" s="18"/>
      <c r="CH229" s="18"/>
      <c r="CI229" s="18"/>
      <c r="CJ229" s="18"/>
      <c r="CK229" s="18"/>
      <c r="CL229" s="18"/>
      <c r="CM229" s="18"/>
      <c r="CN229" s="18"/>
      <c r="CO229" s="18"/>
      <c r="CP229" s="18"/>
      <c r="CQ229" s="18"/>
      <c r="CR229" s="18"/>
      <c r="CS229" s="18"/>
      <c r="CT229" s="18"/>
      <c r="CU229" s="18"/>
      <c r="CV229" s="18"/>
      <c r="CW229" s="18"/>
      <c r="CX229" s="18"/>
      <c r="CY229" s="18"/>
      <c r="CZ229" s="18"/>
      <c r="DA229" s="18"/>
      <c r="DB229" s="18"/>
      <c r="DC229" s="18"/>
      <c r="DD229" s="18"/>
      <c r="DE229" s="18"/>
      <c r="DF229" s="18"/>
      <c r="DG229" s="18"/>
      <c r="DH229" s="18"/>
      <c r="DI229" s="18"/>
      <c r="DJ229" s="18"/>
      <c r="DK229" s="18"/>
      <c r="DL229" s="18"/>
      <c r="DM229" s="18"/>
      <c r="DN229" s="18"/>
      <c r="DO229" s="18"/>
      <c r="DP229" s="18"/>
      <c r="DQ229" s="18"/>
      <c r="DR229" s="18"/>
      <c r="DS229" s="18"/>
      <c r="DT229" s="18"/>
      <c r="DU229" s="18"/>
      <c r="DV229" s="18"/>
      <c r="DW229" s="18"/>
      <c r="DX229" s="18"/>
      <c r="DY229" s="18"/>
      <c r="DZ229" s="18"/>
      <c r="EA229" s="18"/>
      <c r="EB229" s="18"/>
      <c r="EC229" s="18"/>
      <c r="ED229" s="18"/>
      <c r="EE229" s="18"/>
      <c r="EF229" s="18"/>
      <c r="EG229" s="18"/>
      <c r="EH229" s="18"/>
      <c r="EI229" s="18"/>
      <c r="EJ229" s="18"/>
      <c r="EK229" s="18"/>
      <c r="EL229" s="18"/>
      <c r="EM229" s="18"/>
      <c r="EN229" s="18"/>
      <c r="EO229" s="18"/>
      <c r="EP229" s="18"/>
      <c r="EQ229" s="18"/>
      <c r="ER229" s="18"/>
      <c r="ES229" s="18"/>
      <c r="ET229" s="18"/>
      <c r="EU229" s="18"/>
      <c r="EV229" s="18"/>
      <c r="EW229" s="18"/>
      <c r="EX229" s="18"/>
      <c r="EY229" s="18"/>
      <c r="EZ229" s="18"/>
      <c r="FA229" s="18"/>
      <c r="FB229" s="18"/>
      <c r="FC229" s="18"/>
      <c r="FD229" s="18"/>
      <c r="FE229" s="18"/>
      <c r="FF229" s="18"/>
      <c r="FG229" s="18"/>
      <c r="FH229" s="18"/>
      <c r="FI229" s="18"/>
      <c r="FJ229" s="18"/>
      <c r="FK229" s="18"/>
      <c r="FL229" s="18"/>
      <c r="FM229" s="18"/>
      <c r="FN229" s="18"/>
      <c r="FO229" s="18"/>
      <c r="FP229" s="18"/>
      <c r="FQ229" s="18"/>
      <c r="FR229" s="18"/>
      <c r="FS229" s="18"/>
      <c r="FT229" s="18"/>
      <c r="FU229" s="18"/>
      <c r="FV229" s="18"/>
      <c r="FW229" s="18"/>
      <c r="FX229" s="18"/>
      <c r="FY229" s="18"/>
      <c r="FZ229" s="18"/>
      <c r="GA229" s="18"/>
      <c r="GB229" s="18"/>
      <c r="GC229" s="18"/>
      <c r="GD229" s="18"/>
      <c r="GE229" s="18"/>
      <c r="GF229" s="18"/>
      <c r="GG229" s="18"/>
      <c r="GH229" s="18"/>
      <c r="GI229" s="18"/>
      <c r="GJ229" s="18"/>
      <c r="GK229" s="18"/>
      <c r="GL229" s="18"/>
      <c r="GM229" s="18"/>
      <c r="GN229" s="18"/>
      <c r="GO229" s="18"/>
      <c r="GP229" s="18"/>
      <c r="GQ229" s="18"/>
      <c r="GR229" s="18"/>
      <c r="GS229" s="18"/>
      <c r="GT229" s="18"/>
      <c r="GU229" s="18"/>
      <c r="GV229" s="18"/>
      <c r="GW229" s="18"/>
      <c r="GX229" s="18"/>
      <c r="GY229" s="18"/>
      <c r="GZ229" s="18"/>
      <c r="HA229" s="18">
        <f>R229</f>
        <v>228.5</v>
      </c>
      <c r="HB229" s="18"/>
      <c r="HC229" s="18"/>
      <c r="HD229" s="18"/>
      <c r="HE229" s="18"/>
      <c r="HF229" s="18"/>
      <c r="HG229" s="18"/>
      <c r="HH229" s="18"/>
      <c r="HI229" s="18"/>
      <c r="HJ229" s="18"/>
      <c r="HK229" s="18"/>
      <c r="HL229" s="18"/>
      <c r="HM229" s="18"/>
      <c r="HN229" s="18"/>
      <c r="HO229" s="18"/>
      <c r="HP229" s="18"/>
      <c r="HQ229" s="18"/>
      <c r="HR229" s="18"/>
      <c r="HS229" s="18"/>
      <c r="HT229" s="18"/>
      <c r="HU229" s="18"/>
      <c r="HV229" s="18"/>
      <c r="HW229" s="18"/>
      <c r="HX229" s="18"/>
      <c r="HY229" s="18"/>
      <c r="HZ229" s="18"/>
      <c r="IA229" s="18"/>
      <c r="IB229" s="18"/>
      <c r="IC229" s="18"/>
      <c r="ID229" s="18"/>
      <c r="IE229" s="18"/>
      <c r="IF229" s="18"/>
      <c r="IG229" s="18"/>
      <c r="IH229" s="18"/>
      <c r="II229" s="18"/>
      <c r="IJ229" s="18"/>
      <c r="IK229" s="18"/>
      <c r="IL229" s="18"/>
      <c r="IM229" s="18"/>
      <c r="IN229" s="18"/>
      <c r="IO229" s="18"/>
      <c r="IP229" s="18"/>
      <c r="IQ229" s="18"/>
      <c r="IR229" s="18"/>
      <c r="IS229" s="18"/>
      <c r="IT229" s="18"/>
      <c r="IU229" s="18"/>
    </row>
    <row r="230" spans="1:255" x14ac:dyDescent="0.2">
      <c r="A230" s="68">
        <v>34</v>
      </c>
      <c r="B230" s="74" t="s">
        <v>123</v>
      </c>
      <c r="C230" s="69" t="s">
        <v>172</v>
      </c>
      <c r="D230" s="70" t="s">
        <v>152</v>
      </c>
      <c r="E230" s="71">
        <v>22</v>
      </c>
      <c r="F230" s="72">
        <v>10.58</v>
      </c>
      <c r="G230" s="94"/>
      <c r="H230" s="72">
        <f>Source!AC91</f>
        <v>10.58</v>
      </c>
      <c r="I230" s="72">
        <f>T230</f>
        <v>232.76</v>
      </c>
      <c r="J230" s="94">
        <v>7.5</v>
      </c>
      <c r="K230" s="73">
        <f>U230</f>
        <v>1745.7</v>
      </c>
      <c r="O230" s="18"/>
      <c r="P230" s="18"/>
      <c r="Q230" s="18"/>
      <c r="R230" s="18"/>
      <c r="S230" s="18"/>
      <c r="T230" s="18">
        <f>ROUND(Source!AC91*Source!AW91*Source!I91,2)</f>
        <v>232.76</v>
      </c>
      <c r="U230" s="18">
        <f>Source!P91</f>
        <v>1745.7</v>
      </c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  <c r="EH230" s="18"/>
      <c r="EI230" s="18"/>
      <c r="EJ230" s="18"/>
      <c r="EK230" s="18"/>
      <c r="EL230" s="18"/>
      <c r="EM230" s="18"/>
      <c r="EN230" s="18"/>
      <c r="EO230" s="18"/>
      <c r="EP230" s="18"/>
      <c r="EQ230" s="18"/>
      <c r="ER230" s="18"/>
      <c r="ES230" s="18"/>
      <c r="ET230" s="18"/>
      <c r="EU230" s="18"/>
      <c r="EV230" s="18"/>
      <c r="EW230" s="18"/>
      <c r="EX230" s="18"/>
      <c r="EY230" s="18"/>
      <c r="EZ230" s="18"/>
      <c r="FA230" s="18"/>
      <c r="FB230" s="18"/>
      <c r="FC230" s="18"/>
      <c r="FD230" s="18"/>
      <c r="FE230" s="18"/>
      <c r="FF230" s="18"/>
      <c r="FG230" s="18"/>
      <c r="FH230" s="18"/>
      <c r="FI230" s="18"/>
      <c r="FJ230" s="18"/>
      <c r="FK230" s="18"/>
      <c r="FL230" s="18"/>
      <c r="FM230" s="18"/>
      <c r="FN230" s="18"/>
      <c r="FO230" s="18"/>
      <c r="FP230" s="18"/>
      <c r="FQ230" s="18"/>
      <c r="FR230" s="18"/>
      <c r="FS230" s="18"/>
      <c r="FT230" s="18"/>
      <c r="FU230" s="18"/>
      <c r="FV230" s="18"/>
      <c r="FW230" s="18"/>
      <c r="FX230" s="18"/>
      <c r="FY230" s="18"/>
      <c r="FZ230" s="18"/>
      <c r="GA230" s="18"/>
      <c r="GB230" s="18"/>
      <c r="GC230" s="18"/>
      <c r="GD230" s="18"/>
      <c r="GE230" s="18"/>
      <c r="GF230" s="18"/>
      <c r="GG230" s="18"/>
      <c r="GH230" s="18"/>
      <c r="GI230" s="18"/>
      <c r="GJ230" s="18">
        <f>T230</f>
        <v>232.76</v>
      </c>
      <c r="GK230" s="18"/>
      <c r="GL230" s="18"/>
      <c r="GM230" s="18"/>
      <c r="GN230" s="18">
        <f>T230</f>
        <v>232.76</v>
      </c>
      <c r="GO230" s="18"/>
      <c r="GP230" s="18">
        <f>T230</f>
        <v>232.76</v>
      </c>
      <c r="GQ230" s="18">
        <f>T230</f>
        <v>232.76</v>
      </c>
      <c r="GR230" s="18"/>
      <c r="GS230" s="18">
        <f>T230</f>
        <v>232.76</v>
      </c>
      <c r="GT230" s="18"/>
      <c r="GU230" s="18"/>
      <c r="GV230" s="18"/>
      <c r="GW230" s="18">
        <f>ROUND(Source!AG91*Source!I91,2)</f>
        <v>0</v>
      </c>
      <c r="GX230" s="18">
        <f>ROUND(Source!AJ91*Source!I91,2)</f>
        <v>0</v>
      </c>
      <c r="GY230" s="18"/>
      <c r="GZ230" s="18"/>
      <c r="HA230" s="18"/>
      <c r="HB230" s="18">
        <f>T230</f>
        <v>232.76</v>
      </c>
      <c r="HC230" s="18"/>
      <c r="HD230" s="18"/>
      <c r="HE230" s="18"/>
      <c r="HF230" s="18"/>
      <c r="HG230" s="18"/>
      <c r="HH230" s="18"/>
      <c r="HI230" s="18"/>
      <c r="HJ230" s="18"/>
      <c r="HK230" s="18"/>
      <c r="HL230" s="18"/>
      <c r="HM230" s="18"/>
      <c r="HN230" s="18"/>
      <c r="HO230" s="18"/>
      <c r="HP230" s="18"/>
      <c r="HQ230" s="18"/>
      <c r="HR230" s="18"/>
      <c r="HS230" s="18"/>
      <c r="HT230" s="18"/>
      <c r="HU230" s="18"/>
      <c r="HV230" s="18"/>
      <c r="HW230" s="18"/>
      <c r="HX230" s="18"/>
      <c r="HY230" s="18"/>
      <c r="HZ230" s="18"/>
      <c r="IA230" s="18"/>
      <c r="IB230" s="18"/>
      <c r="IC230" s="18"/>
      <c r="ID230" s="18"/>
      <c r="IE230" s="18"/>
      <c r="IF230" s="18"/>
      <c r="IG230" s="18"/>
      <c r="IH230" s="18"/>
      <c r="II230" s="18"/>
      <c r="IJ230" s="18"/>
      <c r="IK230" s="18"/>
      <c r="IL230" s="18"/>
      <c r="IM230" s="18"/>
      <c r="IN230" s="18"/>
      <c r="IO230" s="18"/>
      <c r="IP230" s="18"/>
      <c r="IQ230" s="18"/>
      <c r="IR230" s="18"/>
      <c r="IS230" s="18"/>
      <c r="IT230" s="18"/>
      <c r="IU230" s="18"/>
    </row>
    <row r="231" spans="1:255" ht="13.5" thickBot="1" x14ac:dyDescent="0.25">
      <c r="A231" s="95"/>
      <c r="B231" s="96" t="s">
        <v>515</v>
      </c>
      <c r="C231" s="96" t="s">
        <v>528</v>
      </c>
      <c r="D231" s="97"/>
      <c r="E231" s="97"/>
      <c r="F231" s="97"/>
      <c r="G231" s="97"/>
      <c r="H231" s="97"/>
      <c r="I231" s="97"/>
      <c r="J231" s="97"/>
      <c r="K231" s="98"/>
    </row>
    <row r="232" spans="1:255" x14ac:dyDescent="0.2">
      <c r="A232" s="60"/>
      <c r="B232" s="59"/>
      <c r="C232" s="59"/>
      <c r="D232" s="59"/>
      <c r="E232" s="59"/>
      <c r="F232" s="59"/>
      <c r="G232" s="59"/>
      <c r="H232" s="110">
        <f>R232</f>
        <v>232.76</v>
      </c>
      <c r="I232" s="111"/>
      <c r="J232" s="110">
        <f>S232</f>
        <v>1745.7</v>
      </c>
      <c r="K232" s="112"/>
      <c r="O232" s="18"/>
      <c r="P232" s="18"/>
      <c r="Q232" s="18"/>
      <c r="R232" s="18">
        <f>SUM(T230:T231)</f>
        <v>232.76</v>
      </c>
      <c r="S232" s="18">
        <f>SUM(U230:U231)</f>
        <v>1745.7</v>
      </c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  <c r="BM232" s="18"/>
      <c r="BN232" s="18"/>
      <c r="BO232" s="18"/>
      <c r="BP232" s="18"/>
      <c r="BQ232" s="18"/>
      <c r="BR232" s="18"/>
      <c r="BS232" s="18"/>
      <c r="BT232" s="18"/>
      <c r="BU232" s="18"/>
      <c r="BV232" s="18"/>
      <c r="BW232" s="18"/>
      <c r="BX232" s="18"/>
      <c r="BY232" s="18"/>
      <c r="BZ232" s="18"/>
      <c r="CA232" s="18"/>
      <c r="CB232" s="18"/>
      <c r="CC232" s="18"/>
      <c r="CD232" s="18"/>
      <c r="CE232" s="18"/>
      <c r="CF232" s="18"/>
      <c r="CG232" s="18"/>
      <c r="CH232" s="18"/>
      <c r="CI232" s="18"/>
      <c r="CJ232" s="18"/>
      <c r="CK232" s="18"/>
      <c r="CL232" s="18"/>
      <c r="CM232" s="18"/>
      <c r="CN232" s="18"/>
      <c r="CO232" s="18"/>
      <c r="CP232" s="18"/>
      <c r="CQ232" s="18"/>
      <c r="CR232" s="18"/>
      <c r="CS232" s="18"/>
      <c r="CT232" s="18"/>
      <c r="CU232" s="18"/>
      <c r="CV232" s="18"/>
      <c r="CW232" s="18"/>
      <c r="CX232" s="18"/>
      <c r="CY232" s="18"/>
      <c r="CZ232" s="18"/>
      <c r="DA232" s="18"/>
      <c r="DB232" s="18"/>
      <c r="DC232" s="18"/>
      <c r="DD232" s="18"/>
      <c r="DE232" s="18"/>
      <c r="DF232" s="18"/>
      <c r="DG232" s="18"/>
      <c r="DH232" s="18"/>
      <c r="DI232" s="18"/>
      <c r="DJ232" s="18"/>
      <c r="DK232" s="18"/>
      <c r="DL232" s="18"/>
      <c r="DM232" s="18"/>
      <c r="DN232" s="18"/>
      <c r="DO232" s="18"/>
      <c r="DP232" s="18"/>
      <c r="DQ232" s="18"/>
      <c r="DR232" s="18"/>
      <c r="DS232" s="18"/>
      <c r="DT232" s="18"/>
      <c r="DU232" s="18"/>
      <c r="DV232" s="18"/>
      <c r="DW232" s="18"/>
      <c r="DX232" s="18"/>
      <c r="DY232" s="18"/>
      <c r="DZ232" s="18"/>
      <c r="EA232" s="18"/>
      <c r="EB232" s="18"/>
      <c r="EC232" s="18"/>
      <c r="ED232" s="18"/>
      <c r="EE232" s="18"/>
      <c r="EF232" s="18"/>
      <c r="EG232" s="18"/>
      <c r="EH232" s="18"/>
      <c r="EI232" s="18"/>
      <c r="EJ232" s="18"/>
      <c r="EK232" s="18"/>
      <c r="EL232" s="18"/>
      <c r="EM232" s="18"/>
      <c r="EN232" s="18"/>
      <c r="EO232" s="18"/>
      <c r="EP232" s="18"/>
      <c r="EQ232" s="18"/>
      <c r="ER232" s="18"/>
      <c r="ES232" s="18"/>
      <c r="ET232" s="18"/>
      <c r="EU232" s="18"/>
      <c r="EV232" s="18"/>
      <c r="EW232" s="18"/>
      <c r="EX232" s="18"/>
      <c r="EY232" s="18"/>
      <c r="EZ232" s="18"/>
      <c r="FA232" s="18"/>
      <c r="FB232" s="18"/>
      <c r="FC232" s="18"/>
      <c r="FD232" s="18"/>
      <c r="FE232" s="18"/>
      <c r="FF232" s="18"/>
      <c r="FG232" s="18"/>
      <c r="FH232" s="18"/>
      <c r="FI232" s="18"/>
      <c r="FJ232" s="18"/>
      <c r="FK232" s="18"/>
      <c r="FL232" s="18"/>
      <c r="FM232" s="18"/>
      <c r="FN232" s="18"/>
      <c r="FO232" s="18"/>
      <c r="FP232" s="18"/>
      <c r="FQ232" s="18"/>
      <c r="FR232" s="18"/>
      <c r="FS232" s="18"/>
      <c r="FT232" s="18"/>
      <c r="FU232" s="18"/>
      <c r="FV232" s="18"/>
      <c r="FW232" s="18"/>
      <c r="FX232" s="18"/>
      <c r="FY232" s="18"/>
      <c r="FZ232" s="18"/>
      <c r="GA232" s="18"/>
      <c r="GB232" s="18"/>
      <c r="GC232" s="18"/>
      <c r="GD232" s="18"/>
      <c r="GE232" s="18"/>
      <c r="GF232" s="18"/>
      <c r="GG232" s="18"/>
      <c r="GH232" s="18"/>
      <c r="GI232" s="18"/>
      <c r="GJ232" s="18"/>
      <c r="GK232" s="18"/>
      <c r="GL232" s="18"/>
      <c r="GM232" s="18"/>
      <c r="GN232" s="18"/>
      <c r="GO232" s="18"/>
      <c r="GP232" s="18"/>
      <c r="GQ232" s="18"/>
      <c r="GR232" s="18"/>
      <c r="GS232" s="18"/>
      <c r="GT232" s="18"/>
      <c r="GU232" s="18"/>
      <c r="GV232" s="18"/>
      <c r="GW232" s="18"/>
      <c r="GX232" s="18"/>
      <c r="GY232" s="18"/>
      <c r="GZ232" s="18"/>
      <c r="HA232" s="18">
        <f>R232</f>
        <v>232.76</v>
      </c>
      <c r="HB232" s="18"/>
      <c r="HC232" s="18"/>
      <c r="HD232" s="18"/>
      <c r="HE232" s="18"/>
      <c r="HF232" s="18"/>
      <c r="HG232" s="18"/>
      <c r="HH232" s="18"/>
      <c r="HI232" s="18"/>
      <c r="HJ232" s="18"/>
      <c r="HK232" s="18"/>
      <c r="HL232" s="18"/>
      <c r="HM232" s="18"/>
      <c r="HN232" s="18"/>
      <c r="HO232" s="18"/>
      <c r="HP232" s="18"/>
      <c r="HQ232" s="18"/>
      <c r="HR232" s="18"/>
      <c r="HS232" s="18"/>
      <c r="HT232" s="18"/>
      <c r="HU232" s="18"/>
      <c r="HV232" s="18"/>
      <c r="HW232" s="18"/>
      <c r="HX232" s="18"/>
      <c r="HY232" s="18"/>
      <c r="HZ232" s="18"/>
      <c r="IA232" s="18"/>
      <c r="IB232" s="18"/>
      <c r="IC232" s="18"/>
      <c r="ID232" s="18"/>
      <c r="IE232" s="18"/>
      <c r="IF232" s="18"/>
      <c r="IG232" s="18"/>
      <c r="IH232" s="18"/>
      <c r="II232" s="18"/>
      <c r="IJ232" s="18"/>
      <c r="IK232" s="18"/>
      <c r="IL232" s="18"/>
      <c r="IM232" s="18"/>
      <c r="IN232" s="18"/>
      <c r="IO232" s="18"/>
      <c r="IP232" s="18"/>
      <c r="IQ232" s="18"/>
      <c r="IR232" s="18"/>
      <c r="IS232" s="18"/>
      <c r="IT232" s="18"/>
      <c r="IU232" s="18"/>
    </row>
    <row r="233" spans="1:255" x14ac:dyDescent="0.2">
      <c r="A233" s="68">
        <v>35</v>
      </c>
      <c r="B233" s="74" t="s">
        <v>123</v>
      </c>
      <c r="C233" s="69" t="s">
        <v>175</v>
      </c>
      <c r="D233" s="70" t="s">
        <v>138</v>
      </c>
      <c r="E233" s="71">
        <v>3.2000000000000001E-2</v>
      </c>
      <c r="F233" s="72">
        <v>7024</v>
      </c>
      <c r="G233" s="94"/>
      <c r="H233" s="72">
        <f>Source!AC93</f>
        <v>7024</v>
      </c>
      <c r="I233" s="72">
        <f>T233</f>
        <v>224.77</v>
      </c>
      <c r="J233" s="94">
        <v>7.5</v>
      </c>
      <c r="K233" s="73">
        <f>U233</f>
        <v>1685.76</v>
      </c>
      <c r="O233" s="18"/>
      <c r="P233" s="18"/>
      <c r="Q233" s="18"/>
      <c r="R233" s="18"/>
      <c r="S233" s="18"/>
      <c r="T233" s="18">
        <f>ROUND(Source!AC93*Source!AW93*Source!I93,2)</f>
        <v>224.77</v>
      </c>
      <c r="U233" s="18">
        <f>Source!P93</f>
        <v>1685.76</v>
      </c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8"/>
      <c r="BQ233" s="18"/>
      <c r="BR233" s="18"/>
      <c r="BS233" s="18"/>
      <c r="BT233" s="18"/>
      <c r="BU233" s="18"/>
      <c r="BV233" s="18"/>
      <c r="BW233" s="18"/>
      <c r="BX233" s="18"/>
      <c r="BY233" s="18"/>
      <c r="BZ233" s="18"/>
      <c r="CA233" s="18"/>
      <c r="CB233" s="18"/>
      <c r="CC233" s="18"/>
      <c r="CD233" s="18"/>
      <c r="CE233" s="18"/>
      <c r="CF233" s="18"/>
      <c r="CG233" s="18"/>
      <c r="CH233" s="18"/>
      <c r="CI233" s="18"/>
      <c r="CJ233" s="18"/>
      <c r="CK233" s="18"/>
      <c r="CL233" s="18"/>
      <c r="CM233" s="18"/>
      <c r="CN233" s="18"/>
      <c r="CO233" s="18"/>
      <c r="CP233" s="18"/>
      <c r="CQ233" s="18"/>
      <c r="CR233" s="18"/>
      <c r="CS233" s="18"/>
      <c r="CT233" s="18"/>
      <c r="CU233" s="18"/>
      <c r="CV233" s="18"/>
      <c r="CW233" s="18"/>
      <c r="CX233" s="18"/>
      <c r="CY233" s="18"/>
      <c r="CZ233" s="18"/>
      <c r="DA233" s="18"/>
      <c r="DB233" s="18"/>
      <c r="DC233" s="18"/>
      <c r="DD233" s="18"/>
      <c r="DE233" s="18"/>
      <c r="DF233" s="18"/>
      <c r="DG233" s="18"/>
      <c r="DH233" s="18"/>
      <c r="DI233" s="18"/>
      <c r="DJ233" s="18"/>
      <c r="DK233" s="18"/>
      <c r="DL233" s="18"/>
      <c r="DM233" s="18"/>
      <c r="DN233" s="18"/>
      <c r="DO233" s="18"/>
      <c r="DP233" s="18"/>
      <c r="DQ233" s="18"/>
      <c r="DR233" s="18"/>
      <c r="DS233" s="18"/>
      <c r="DT233" s="18"/>
      <c r="DU233" s="18"/>
      <c r="DV233" s="18"/>
      <c r="DW233" s="18"/>
      <c r="DX233" s="18"/>
      <c r="DY233" s="18"/>
      <c r="DZ233" s="18"/>
      <c r="EA233" s="18"/>
      <c r="EB233" s="18"/>
      <c r="EC233" s="18"/>
      <c r="ED233" s="18"/>
      <c r="EE233" s="18"/>
      <c r="EF233" s="18"/>
      <c r="EG233" s="18"/>
      <c r="EH233" s="18"/>
      <c r="EI233" s="18"/>
      <c r="EJ233" s="18"/>
      <c r="EK233" s="18"/>
      <c r="EL233" s="18"/>
      <c r="EM233" s="18"/>
      <c r="EN233" s="18"/>
      <c r="EO233" s="18"/>
      <c r="EP233" s="18"/>
      <c r="EQ233" s="18"/>
      <c r="ER233" s="18"/>
      <c r="ES233" s="18"/>
      <c r="ET233" s="18"/>
      <c r="EU233" s="18"/>
      <c r="EV233" s="18"/>
      <c r="EW233" s="18"/>
      <c r="EX233" s="18"/>
      <c r="EY233" s="18"/>
      <c r="EZ233" s="18"/>
      <c r="FA233" s="18"/>
      <c r="FB233" s="18"/>
      <c r="FC233" s="18"/>
      <c r="FD233" s="18"/>
      <c r="FE233" s="18"/>
      <c r="FF233" s="18"/>
      <c r="FG233" s="18"/>
      <c r="FH233" s="18"/>
      <c r="FI233" s="18"/>
      <c r="FJ233" s="18"/>
      <c r="FK233" s="18"/>
      <c r="FL233" s="18"/>
      <c r="FM233" s="18"/>
      <c r="FN233" s="18"/>
      <c r="FO233" s="18"/>
      <c r="FP233" s="18"/>
      <c r="FQ233" s="18"/>
      <c r="FR233" s="18"/>
      <c r="FS233" s="18"/>
      <c r="FT233" s="18"/>
      <c r="FU233" s="18"/>
      <c r="FV233" s="18"/>
      <c r="FW233" s="18"/>
      <c r="FX233" s="18"/>
      <c r="FY233" s="18"/>
      <c r="FZ233" s="18"/>
      <c r="GA233" s="18"/>
      <c r="GB233" s="18"/>
      <c r="GC233" s="18"/>
      <c r="GD233" s="18"/>
      <c r="GE233" s="18"/>
      <c r="GF233" s="18"/>
      <c r="GG233" s="18"/>
      <c r="GH233" s="18"/>
      <c r="GI233" s="18"/>
      <c r="GJ233" s="18">
        <f>T233</f>
        <v>224.77</v>
      </c>
      <c r="GK233" s="18"/>
      <c r="GL233" s="18"/>
      <c r="GM233" s="18"/>
      <c r="GN233" s="18">
        <f>T233</f>
        <v>224.77</v>
      </c>
      <c r="GO233" s="18"/>
      <c r="GP233" s="18">
        <f>T233</f>
        <v>224.77</v>
      </c>
      <c r="GQ233" s="18">
        <f>T233</f>
        <v>224.77</v>
      </c>
      <c r="GR233" s="18"/>
      <c r="GS233" s="18">
        <f>T233</f>
        <v>224.77</v>
      </c>
      <c r="GT233" s="18"/>
      <c r="GU233" s="18"/>
      <c r="GV233" s="18"/>
      <c r="GW233" s="18">
        <f>ROUND(Source!AG93*Source!I93,2)</f>
        <v>0</v>
      </c>
      <c r="GX233" s="18">
        <f>ROUND(Source!AJ93*Source!I93,2)</f>
        <v>0</v>
      </c>
      <c r="GY233" s="18"/>
      <c r="GZ233" s="18"/>
      <c r="HA233" s="18"/>
      <c r="HB233" s="18">
        <f>T233</f>
        <v>224.77</v>
      </c>
      <c r="HC233" s="18"/>
      <c r="HD233" s="18"/>
      <c r="HE233" s="18"/>
      <c r="HF233" s="18"/>
      <c r="HG233" s="18"/>
      <c r="HH233" s="18"/>
      <c r="HI233" s="18"/>
      <c r="HJ233" s="18"/>
      <c r="HK233" s="18"/>
      <c r="HL233" s="18"/>
      <c r="HM233" s="18"/>
      <c r="HN233" s="18"/>
      <c r="HO233" s="18"/>
      <c r="HP233" s="18"/>
      <c r="HQ233" s="18"/>
      <c r="HR233" s="18"/>
      <c r="HS233" s="18"/>
      <c r="HT233" s="18"/>
      <c r="HU233" s="18"/>
      <c r="HV233" s="18"/>
      <c r="HW233" s="18"/>
      <c r="HX233" s="18"/>
      <c r="HY233" s="18"/>
      <c r="HZ233" s="18"/>
      <c r="IA233" s="18"/>
      <c r="IB233" s="18"/>
      <c r="IC233" s="18"/>
      <c r="ID233" s="18"/>
      <c r="IE233" s="18"/>
      <c r="IF233" s="18"/>
      <c r="IG233" s="18"/>
      <c r="IH233" s="18"/>
      <c r="II233" s="18"/>
      <c r="IJ233" s="18"/>
      <c r="IK233" s="18"/>
      <c r="IL233" s="18"/>
      <c r="IM233" s="18"/>
      <c r="IN233" s="18"/>
      <c r="IO233" s="18"/>
      <c r="IP233" s="18"/>
      <c r="IQ233" s="18"/>
      <c r="IR233" s="18"/>
      <c r="IS233" s="18"/>
      <c r="IT233" s="18"/>
      <c r="IU233" s="18"/>
    </row>
    <row r="234" spans="1:255" ht="13.5" thickBot="1" x14ac:dyDescent="0.25">
      <c r="A234" s="95"/>
      <c r="B234" s="96" t="s">
        <v>515</v>
      </c>
      <c r="C234" s="96" t="s">
        <v>529</v>
      </c>
      <c r="D234" s="97"/>
      <c r="E234" s="97"/>
      <c r="F234" s="97"/>
      <c r="G234" s="97"/>
      <c r="H234" s="97"/>
      <c r="I234" s="97"/>
      <c r="J234" s="97"/>
      <c r="K234" s="98"/>
    </row>
    <row r="235" spans="1:255" x14ac:dyDescent="0.2">
      <c r="A235" s="60"/>
      <c r="B235" s="59"/>
      <c r="C235" s="59"/>
      <c r="D235" s="59"/>
      <c r="E235" s="59"/>
      <c r="F235" s="59"/>
      <c r="G235" s="59"/>
      <c r="H235" s="110">
        <f>R235</f>
        <v>224.77</v>
      </c>
      <c r="I235" s="111"/>
      <c r="J235" s="110">
        <f>S235</f>
        <v>1685.76</v>
      </c>
      <c r="K235" s="112"/>
      <c r="O235" s="18"/>
      <c r="P235" s="18"/>
      <c r="Q235" s="18"/>
      <c r="R235" s="18">
        <f>SUM(T233:T234)</f>
        <v>224.77</v>
      </c>
      <c r="S235" s="18">
        <f>SUM(U233:U234)</f>
        <v>1685.76</v>
      </c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  <c r="AV235" s="18"/>
      <c r="AW235" s="18"/>
      <c r="AX235" s="18"/>
      <c r="AY235" s="18"/>
      <c r="AZ235" s="18"/>
      <c r="BA235" s="18"/>
      <c r="BB235" s="18"/>
      <c r="BC235" s="18"/>
      <c r="BD235" s="18"/>
      <c r="BE235" s="18"/>
      <c r="BF235" s="18"/>
      <c r="BG235" s="18"/>
      <c r="BH235" s="18"/>
      <c r="BI235" s="18"/>
      <c r="BJ235" s="18"/>
      <c r="BK235" s="18"/>
      <c r="BL235" s="18"/>
      <c r="BM235" s="18"/>
      <c r="BN235" s="18"/>
      <c r="BO235" s="18"/>
      <c r="BP235" s="18"/>
      <c r="BQ235" s="18"/>
      <c r="BR235" s="18"/>
      <c r="BS235" s="18"/>
      <c r="BT235" s="18"/>
      <c r="BU235" s="18"/>
      <c r="BV235" s="18"/>
      <c r="BW235" s="18"/>
      <c r="BX235" s="18"/>
      <c r="BY235" s="18"/>
      <c r="BZ235" s="18"/>
      <c r="CA235" s="18"/>
      <c r="CB235" s="18"/>
      <c r="CC235" s="18"/>
      <c r="CD235" s="18"/>
      <c r="CE235" s="18"/>
      <c r="CF235" s="18"/>
      <c r="CG235" s="18"/>
      <c r="CH235" s="18"/>
      <c r="CI235" s="18"/>
      <c r="CJ235" s="18"/>
      <c r="CK235" s="18"/>
      <c r="CL235" s="18"/>
      <c r="CM235" s="18"/>
      <c r="CN235" s="18"/>
      <c r="CO235" s="18"/>
      <c r="CP235" s="18"/>
      <c r="CQ235" s="18"/>
      <c r="CR235" s="18"/>
      <c r="CS235" s="18"/>
      <c r="CT235" s="18"/>
      <c r="CU235" s="18"/>
      <c r="CV235" s="18"/>
      <c r="CW235" s="18"/>
      <c r="CX235" s="18"/>
      <c r="CY235" s="18"/>
      <c r="CZ235" s="18"/>
      <c r="DA235" s="18"/>
      <c r="DB235" s="18"/>
      <c r="DC235" s="18"/>
      <c r="DD235" s="18"/>
      <c r="DE235" s="18"/>
      <c r="DF235" s="18"/>
      <c r="DG235" s="18"/>
      <c r="DH235" s="18"/>
      <c r="DI235" s="18"/>
      <c r="DJ235" s="18"/>
      <c r="DK235" s="18"/>
      <c r="DL235" s="18"/>
      <c r="DM235" s="18"/>
      <c r="DN235" s="18"/>
      <c r="DO235" s="18"/>
      <c r="DP235" s="18"/>
      <c r="DQ235" s="18"/>
      <c r="DR235" s="18"/>
      <c r="DS235" s="18"/>
      <c r="DT235" s="18"/>
      <c r="DU235" s="18"/>
      <c r="DV235" s="18"/>
      <c r="DW235" s="18"/>
      <c r="DX235" s="18"/>
      <c r="DY235" s="18"/>
      <c r="DZ235" s="18"/>
      <c r="EA235" s="18"/>
      <c r="EB235" s="18"/>
      <c r="EC235" s="18"/>
      <c r="ED235" s="18"/>
      <c r="EE235" s="18"/>
      <c r="EF235" s="18"/>
      <c r="EG235" s="18"/>
      <c r="EH235" s="18"/>
      <c r="EI235" s="18"/>
      <c r="EJ235" s="18"/>
      <c r="EK235" s="18"/>
      <c r="EL235" s="18"/>
      <c r="EM235" s="18"/>
      <c r="EN235" s="18"/>
      <c r="EO235" s="18"/>
      <c r="EP235" s="18"/>
      <c r="EQ235" s="18"/>
      <c r="ER235" s="18"/>
      <c r="ES235" s="18"/>
      <c r="ET235" s="18"/>
      <c r="EU235" s="18"/>
      <c r="EV235" s="18"/>
      <c r="EW235" s="18"/>
      <c r="EX235" s="18"/>
      <c r="EY235" s="18"/>
      <c r="EZ235" s="18"/>
      <c r="FA235" s="18"/>
      <c r="FB235" s="18"/>
      <c r="FC235" s="18"/>
      <c r="FD235" s="18"/>
      <c r="FE235" s="18"/>
      <c r="FF235" s="18"/>
      <c r="FG235" s="18"/>
      <c r="FH235" s="18"/>
      <c r="FI235" s="18"/>
      <c r="FJ235" s="18"/>
      <c r="FK235" s="18"/>
      <c r="FL235" s="18"/>
      <c r="FM235" s="18"/>
      <c r="FN235" s="18"/>
      <c r="FO235" s="18"/>
      <c r="FP235" s="18"/>
      <c r="FQ235" s="18"/>
      <c r="FR235" s="18"/>
      <c r="FS235" s="18"/>
      <c r="FT235" s="18"/>
      <c r="FU235" s="18"/>
      <c r="FV235" s="18"/>
      <c r="FW235" s="18"/>
      <c r="FX235" s="18"/>
      <c r="FY235" s="18"/>
      <c r="FZ235" s="18"/>
      <c r="GA235" s="18"/>
      <c r="GB235" s="18"/>
      <c r="GC235" s="18"/>
      <c r="GD235" s="18"/>
      <c r="GE235" s="18"/>
      <c r="GF235" s="18"/>
      <c r="GG235" s="18"/>
      <c r="GH235" s="18"/>
      <c r="GI235" s="18"/>
      <c r="GJ235" s="18"/>
      <c r="GK235" s="18"/>
      <c r="GL235" s="18"/>
      <c r="GM235" s="18"/>
      <c r="GN235" s="18"/>
      <c r="GO235" s="18"/>
      <c r="GP235" s="18"/>
      <c r="GQ235" s="18"/>
      <c r="GR235" s="18"/>
      <c r="GS235" s="18"/>
      <c r="GT235" s="18"/>
      <c r="GU235" s="18"/>
      <c r="GV235" s="18"/>
      <c r="GW235" s="18"/>
      <c r="GX235" s="18"/>
      <c r="GY235" s="18"/>
      <c r="GZ235" s="18"/>
      <c r="HA235" s="18">
        <f>R235</f>
        <v>224.77</v>
      </c>
      <c r="HB235" s="18"/>
      <c r="HC235" s="18"/>
      <c r="HD235" s="18"/>
      <c r="HE235" s="18"/>
      <c r="HF235" s="18"/>
      <c r="HG235" s="18"/>
      <c r="HH235" s="18"/>
      <c r="HI235" s="18"/>
      <c r="HJ235" s="18"/>
      <c r="HK235" s="18"/>
      <c r="HL235" s="18"/>
      <c r="HM235" s="18"/>
      <c r="HN235" s="18"/>
      <c r="HO235" s="18"/>
      <c r="HP235" s="18"/>
      <c r="HQ235" s="18"/>
      <c r="HR235" s="18"/>
      <c r="HS235" s="18"/>
      <c r="HT235" s="18"/>
      <c r="HU235" s="18"/>
      <c r="HV235" s="18"/>
      <c r="HW235" s="18"/>
      <c r="HX235" s="18"/>
      <c r="HY235" s="18"/>
      <c r="HZ235" s="18"/>
      <c r="IA235" s="18"/>
      <c r="IB235" s="18"/>
      <c r="IC235" s="18"/>
      <c r="ID235" s="18"/>
      <c r="IE235" s="18"/>
      <c r="IF235" s="18"/>
      <c r="IG235" s="18"/>
      <c r="IH235" s="18"/>
      <c r="II235" s="18"/>
      <c r="IJ235" s="18"/>
      <c r="IK235" s="18"/>
      <c r="IL235" s="18"/>
      <c r="IM235" s="18"/>
      <c r="IN235" s="18"/>
      <c r="IO235" s="18"/>
      <c r="IP235" s="18"/>
      <c r="IQ235" s="18"/>
      <c r="IR235" s="18"/>
      <c r="IS235" s="18"/>
      <c r="IT235" s="18"/>
      <c r="IU235" s="18"/>
    </row>
    <row r="236" spans="1:255" x14ac:dyDescent="0.2">
      <c r="A236" s="68">
        <v>36</v>
      </c>
      <c r="B236" s="74" t="s">
        <v>123</v>
      </c>
      <c r="C236" s="69" t="s">
        <v>178</v>
      </c>
      <c r="D236" s="70" t="s">
        <v>138</v>
      </c>
      <c r="E236" s="71">
        <v>4.8000000000000001E-2</v>
      </c>
      <c r="F236" s="72">
        <v>7281.33</v>
      </c>
      <c r="G236" s="94"/>
      <c r="H236" s="72">
        <f>Source!AC95</f>
        <v>7281.33</v>
      </c>
      <c r="I236" s="72">
        <f>T236</f>
        <v>349.5</v>
      </c>
      <c r="J236" s="94">
        <v>7.5</v>
      </c>
      <c r="K236" s="73">
        <f>U236</f>
        <v>2621.2800000000002</v>
      </c>
      <c r="O236" s="18"/>
      <c r="P236" s="18"/>
      <c r="Q236" s="18"/>
      <c r="R236" s="18"/>
      <c r="S236" s="18"/>
      <c r="T236" s="18">
        <f>ROUND(Source!AC95*Source!AW95*Source!I95,2)</f>
        <v>349.5</v>
      </c>
      <c r="U236" s="18">
        <f>Source!P95</f>
        <v>2621.2800000000002</v>
      </c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  <c r="BD236" s="18"/>
      <c r="BE236" s="18"/>
      <c r="BF236" s="18"/>
      <c r="BG236" s="18"/>
      <c r="BH236" s="18"/>
      <c r="BI236" s="18"/>
      <c r="BJ236" s="18"/>
      <c r="BK236" s="18"/>
      <c r="BL236" s="18"/>
      <c r="BM236" s="18"/>
      <c r="BN236" s="18"/>
      <c r="BO236" s="18"/>
      <c r="BP236" s="18"/>
      <c r="BQ236" s="18"/>
      <c r="BR236" s="18"/>
      <c r="BS236" s="18"/>
      <c r="BT236" s="18"/>
      <c r="BU236" s="18"/>
      <c r="BV236" s="18"/>
      <c r="BW236" s="18"/>
      <c r="BX236" s="18"/>
      <c r="BY236" s="18"/>
      <c r="BZ236" s="18"/>
      <c r="CA236" s="18"/>
      <c r="CB236" s="18"/>
      <c r="CC236" s="18"/>
      <c r="CD236" s="18"/>
      <c r="CE236" s="18"/>
      <c r="CF236" s="18"/>
      <c r="CG236" s="18"/>
      <c r="CH236" s="18"/>
      <c r="CI236" s="18"/>
      <c r="CJ236" s="18"/>
      <c r="CK236" s="18"/>
      <c r="CL236" s="18"/>
      <c r="CM236" s="18"/>
      <c r="CN236" s="18"/>
      <c r="CO236" s="18"/>
      <c r="CP236" s="18"/>
      <c r="CQ236" s="18"/>
      <c r="CR236" s="18"/>
      <c r="CS236" s="18"/>
      <c r="CT236" s="18"/>
      <c r="CU236" s="18"/>
      <c r="CV236" s="18"/>
      <c r="CW236" s="18"/>
      <c r="CX236" s="18"/>
      <c r="CY236" s="18"/>
      <c r="CZ236" s="18"/>
      <c r="DA236" s="18"/>
      <c r="DB236" s="18"/>
      <c r="DC236" s="18"/>
      <c r="DD236" s="18"/>
      <c r="DE236" s="18"/>
      <c r="DF236" s="18"/>
      <c r="DG236" s="18"/>
      <c r="DH236" s="18"/>
      <c r="DI236" s="18"/>
      <c r="DJ236" s="18"/>
      <c r="DK236" s="18"/>
      <c r="DL236" s="18"/>
      <c r="DM236" s="18"/>
      <c r="DN236" s="18"/>
      <c r="DO236" s="18"/>
      <c r="DP236" s="18"/>
      <c r="DQ236" s="18"/>
      <c r="DR236" s="18"/>
      <c r="DS236" s="18"/>
      <c r="DT236" s="18"/>
      <c r="DU236" s="18"/>
      <c r="DV236" s="18"/>
      <c r="DW236" s="18"/>
      <c r="DX236" s="18"/>
      <c r="DY236" s="18"/>
      <c r="DZ236" s="18"/>
      <c r="EA236" s="18"/>
      <c r="EB236" s="18"/>
      <c r="EC236" s="18"/>
      <c r="ED236" s="18"/>
      <c r="EE236" s="18"/>
      <c r="EF236" s="18"/>
      <c r="EG236" s="18"/>
      <c r="EH236" s="18"/>
      <c r="EI236" s="18"/>
      <c r="EJ236" s="18"/>
      <c r="EK236" s="18"/>
      <c r="EL236" s="18"/>
      <c r="EM236" s="18"/>
      <c r="EN236" s="18"/>
      <c r="EO236" s="18"/>
      <c r="EP236" s="18"/>
      <c r="EQ236" s="18"/>
      <c r="ER236" s="18"/>
      <c r="ES236" s="18"/>
      <c r="ET236" s="18"/>
      <c r="EU236" s="18"/>
      <c r="EV236" s="18"/>
      <c r="EW236" s="18"/>
      <c r="EX236" s="18"/>
      <c r="EY236" s="18"/>
      <c r="EZ236" s="18"/>
      <c r="FA236" s="18"/>
      <c r="FB236" s="18"/>
      <c r="FC236" s="18"/>
      <c r="FD236" s="18"/>
      <c r="FE236" s="18"/>
      <c r="FF236" s="18"/>
      <c r="FG236" s="18"/>
      <c r="FH236" s="18"/>
      <c r="FI236" s="18"/>
      <c r="FJ236" s="18"/>
      <c r="FK236" s="18"/>
      <c r="FL236" s="18"/>
      <c r="FM236" s="18"/>
      <c r="FN236" s="18"/>
      <c r="FO236" s="18"/>
      <c r="FP236" s="18"/>
      <c r="FQ236" s="18"/>
      <c r="FR236" s="18"/>
      <c r="FS236" s="18"/>
      <c r="FT236" s="18"/>
      <c r="FU236" s="18"/>
      <c r="FV236" s="18"/>
      <c r="FW236" s="18"/>
      <c r="FX236" s="18"/>
      <c r="FY236" s="18"/>
      <c r="FZ236" s="18"/>
      <c r="GA236" s="18"/>
      <c r="GB236" s="18"/>
      <c r="GC236" s="18"/>
      <c r="GD236" s="18"/>
      <c r="GE236" s="18"/>
      <c r="GF236" s="18"/>
      <c r="GG236" s="18"/>
      <c r="GH236" s="18"/>
      <c r="GI236" s="18"/>
      <c r="GJ236" s="18">
        <f>T236</f>
        <v>349.5</v>
      </c>
      <c r="GK236" s="18"/>
      <c r="GL236" s="18"/>
      <c r="GM236" s="18"/>
      <c r="GN236" s="18">
        <f>T236</f>
        <v>349.5</v>
      </c>
      <c r="GO236" s="18"/>
      <c r="GP236" s="18">
        <f>T236</f>
        <v>349.5</v>
      </c>
      <c r="GQ236" s="18">
        <f>T236</f>
        <v>349.5</v>
      </c>
      <c r="GR236" s="18"/>
      <c r="GS236" s="18">
        <f>T236</f>
        <v>349.5</v>
      </c>
      <c r="GT236" s="18"/>
      <c r="GU236" s="18"/>
      <c r="GV236" s="18"/>
      <c r="GW236" s="18">
        <f>ROUND(Source!AG95*Source!I95,2)</f>
        <v>0</v>
      </c>
      <c r="GX236" s="18">
        <f>ROUND(Source!AJ95*Source!I95,2)</f>
        <v>0</v>
      </c>
      <c r="GY236" s="18"/>
      <c r="GZ236" s="18"/>
      <c r="HA236" s="18"/>
      <c r="HB236" s="18">
        <f>T236</f>
        <v>349.5</v>
      </c>
      <c r="HC236" s="18"/>
      <c r="HD236" s="18"/>
      <c r="HE236" s="18"/>
      <c r="HF236" s="18"/>
      <c r="HG236" s="18"/>
      <c r="HH236" s="18"/>
      <c r="HI236" s="18"/>
      <c r="HJ236" s="18"/>
      <c r="HK236" s="18"/>
      <c r="HL236" s="18"/>
      <c r="HM236" s="18"/>
      <c r="HN236" s="18"/>
      <c r="HO236" s="18"/>
      <c r="HP236" s="18"/>
      <c r="HQ236" s="18"/>
      <c r="HR236" s="18"/>
      <c r="HS236" s="18"/>
      <c r="HT236" s="18"/>
      <c r="HU236" s="18"/>
      <c r="HV236" s="18"/>
      <c r="HW236" s="18"/>
      <c r="HX236" s="18"/>
      <c r="HY236" s="18"/>
      <c r="HZ236" s="18"/>
      <c r="IA236" s="18"/>
      <c r="IB236" s="18"/>
      <c r="IC236" s="18"/>
      <c r="ID236" s="18"/>
      <c r="IE236" s="18"/>
      <c r="IF236" s="18"/>
      <c r="IG236" s="18"/>
      <c r="IH236" s="18"/>
      <c r="II236" s="18"/>
      <c r="IJ236" s="18"/>
      <c r="IK236" s="18"/>
      <c r="IL236" s="18"/>
      <c r="IM236" s="18"/>
      <c r="IN236" s="18"/>
      <c r="IO236" s="18"/>
      <c r="IP236" s="18"/>
      <c r="IQ236" s="18"/>
      <c r="IR236" s="18"/>
      <c r="IS236" s="18"/>
      <c r="IT236" s="18"/>
      <c r="IU236" s="18"/>
    </row>
    <row r="237" spans="1:255" ht="13.5" thickBot="1" x14ac:dyDescent="0.25">
      <c r="A237" s="95"/>
      <c r="B237" s="96" t="s">
        <v>515</v>
      </c>
      <c r="C237" s="96" t="s">
        <v>530</v>
      </c>
      <c r="D237" s="97"/>
      <c r="E237" s="97"/>
      <c r="F237" s="97"/>
      <c r="G237" s="97"/>
      <c r="H237" s="97"/>
      <c r="I237" s="97"/>
      <c r="J237" s="97"/>
      <c r="K237" s="98"/>
    </row>
    <row r="238" spans="1:255" ht="13.5" thickBot="1" x14ac:dyDescent="0.25">
      <c r="A238" s="60"/>
      <c r="B238" s="59"/>
      <c r="C238" s="59"/>
      <c r="D238" s="59"/>
      <c r="E238" s="59"/>
      <c r="F238" s="59"/>
      <c r="G238" s="59"/>
      <c r="H238" s="110">
        <f>R238</f>
        <v>349.5</v>
      </c>
      <c r="I238" s="111"/>
      <c r="J238" s="110">
        <f>S238</f>
        <v>2621.2800000000002</v>
      </c>
      <c r="K238" s="112"/>
      <c r="O238" s="18"/>
      <c r="P238" s="18"/>
      <c r="Q238" s="18"/>
      <c r="R238" s="18">
        <f>SUM(T236:T237)</f>
        <v>349.5</v>
      </c>
      <c r="S238" s="18">
        <f>SUM(U236:U237)</f>
        <v>2621.2800000000002</v>
      </c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8"/>
      <c r="BQ238" s="18"/>
      <c r="BR238" s="18"/>
      <c r="BS238" s="18"/>
      <c r="BT238" s="18"/>
      <c r="BU238" s="18"/>
      <c r="BV238" s="18"/>
      <c r="BW238" s="18"/>
      <c r="BX238" s="18"/>
      <c r="BY238" s="18"/>
      <c r="BZ238" s="18"/>
      <c r="CA238" s="18"/>
      <c r="CB238" s="18"/>
      <c r="CC238" s="18"/>
      <c r="CD238" s="18"/>
      <c r="CE238" s="18"/>
      <c r="CF238" s="18"/>
      <c r="CG238" s="18"/>
      <c r="CH238" s="18"/>
      <c r="CI238" s="18"/>
      <c r="CJ238" s="18"/>
      <c r="CK238" s="18"/>
      <c r="CL238" s="18"/>
      <c r="CM238" s="18"/>
      <c r="CN238" s="18"/>
      <c r="CO238" s="18"/>
      <c r="CP238" s="18"/>
      <c r="CQ238" s="18"/>
      <c r="CR238" s="18"/>
      <c r="CS238" s="18"/>
      <c r="CT238" s="18"/>
      <c r="CU238" s="18"/>
      <c r="CV238" s="18"/>
      <c r="CW238" s="18"/>
      <c r="CX238" s="18"/>
      <c r="CY238" s="18"/>
      <c r="CZ238" s="18"/>
      <c r="DA238" s="18"/>
      <c r="DB238" s="18"/>
      <c r="DC238" s="18"/>
      <c r="DD238" s="18"/>
      <c r="DE238" s="18"/>
      <c r="DF238" s="18"/>
      <c r="DG238" s="18"/>
      <c r="DH238" s="18"/>
      <c r="DI238" s="18"/>
      <c r="DJ238" s="18"/>
      <c r="DK238" s="18"/>
      <c r="DL238" s="18"/>
      <c r="DM238" s="18"/>
      <c r="DN238" s="18"/>
      <c r="DO238" s="18"/>
      <c r="DP238" s="18"/>
      <c r="DQ238" s="18"/>
      <c r="DR238" s="18"/>
      <c r="DS238" s="18"/>
      <c r="DT238" s="18"/>
      <c r="DU238" s="18"/>
      <c r="DV238" s="18"/>
      <c r="DW238" s="18"/>
      <c r="DX238" s="18"/>
      <c r="DY238" s="18"/>
      <c r="DZ238" s="18"/>
      <c r="EA238" s="18"/>
      <c r="EB238" s="18"/>
      <c r="EC238" s="18"/>
      <c r="ED238" s="18"/>
      <c r="EE238" s="18"/>
      <c r="EF238" s="18"/>
      <c r="EG238" s="18"/>
      <c r="EH238" s="18"/>
      <c r="EI238" s="18"/>
      <c r="EJ238" s="18"/>
      <c r="EK238" s="18"/>
      <c r="EL238" s="18"/>
      <c r="EM238" s="18"/>
      <c r="EN238" s="18"/>
      <c r="EO238" s="18"/>
      <c r="EP238" s="18"/>
      <c r="EQ238" s="18"/>
      <c r="ER238" s="18"/>
      <c r="ES238" s="18"/>
      <c r="ET238" s="18"/>
      <c r="EU238" s="18"/>
      <c r="EV238" s="18"/>
      <c r="EW238" s="18"/>
      <c r="EX238" s="18"/>
      <c r="EY238" s="18"/>
      <c r="EZ238" s="18"/>
      <c r="FA238" s="18"/>
      <c r="FB238" s="18"/>
      <c r="FC238" s="18"/>
      <c r="FD238" s="18"/>
      <c r="FE238" s="18"/>
      <c r="FF238" s="18"/>
      <c r="FG238" s="18"/>
      <c r="FH238" s="18"/>
      <c r="FI238" s="18"/>
      <c r="FJ238" s="18"/>
      <c r="FK238" s="18"/>
      <c r="FL238" s="18"/>
      <c r="FM238" s="18"/>
      <c r="FN238" s="18"/>
      <c r="FO238" s="18"/>
      <c r="FP238" s="18"/>
      <c r="FQ238" s="18"/>
      <c r="FR238" s="18"/>
      <c r="FS238" s="18"/>
      <c r="FT238" s="18"/>
      <c r="FU238" s="18"/>
      <c r="FV238" s="18"/>
      <c r="FW238" s="18"/>
      <c r="FX238" s="18"/>
      <c r="FY238" s="18"/>
      <c r="FZ238" s="18"/>
      <c r="GA238" s="18"/>
      <c r="GB238" s="18"/>
      <c r="GC238" s="18"/>
      <c r="GD238" s="18"/>
      <c r="GE238" s="18"/>
      <c r="GF238" s="18"/>
      <c r="GG238" s="18"/>
      <c r="GH238" s="18"/>
      <c r="GI238" s="18"/>
      <c r="GJ238" s="18"/>
      <c r="GK238" s="18"/>
      <c r="GL238" s="18"/>
      <c r="GM238" s="18"/>
      <c r="GN238" s="18"/>
      <c r="GO238" s="18"/>
      <c r="GP238" s="18"/>
      <c r="GQ238" s="18"/>
      <c r="GR238" s="18"/>
      <c r="GS238" s="18"/>
      <c r="GT238" s="18"/>
      <c r="GU238" s="18"/>
      <c r="GV238" s="18"/>
      <c r="GW238" s="18"/>
      <c r="GX238" s="18"/>
      <c r="GY238" s="18"/>
      <c r="GZ238" s="18"/>
      <c r="HA238" s="18">
        <f>R238</f>
        <v>349.5</v>
      </c>
      <c r="HB238" s="18"/>
      <c r="HC238" s="18"/>
      <c r="HD238" s="18"/>
      <c r="HE238" s="18"/>
      <c r="HF238" s="18"/>
      <c r="HG238" s="18"/>
      <c r="HH238" s="18"/>
      <c r="HI238" s="18"/>
      <c r="HJ238" s="18"/>
      <c r="HK238" s="18"/>
      <c r="HL238" s="18"/>
      <c r="HM238" s="18"/>
      <c r="HN238" s="18"/>
      <c r="HO238" s="18"/>
      <c r="HP238" s="18"/>
      <c r="HQ238" s="18"/>
      <c r="HR238" s="18"/>
      <c r="HS238" s="18"/>
      <c r="HT238" s="18"/>
      <c r="HU238" s="18"/>
      <c r="HV238" s="18"/>
      <c r="HW238" s="18"/>
      <c r="HX238" s="18"/>
      <c r="HY238" s="18"/>
      <c r="HZ238" s="18"/>
      <c r="IA238" s="18"/>
      <c r="IB238" s="18"/>
      <c r="IC238" s="18"/>
      <c r="ID238" s="18"/>
      <c r="IE238" s="18"/>
      <c r="IF238" s="18"/>
      <c r="IG238" s="18"/>
      <c r="IH238" s="18"/>
      <c r="II238" s="18"/>
      <c r="IJ238" s="18"/>
      <c r="IK238" s="18"/>
      <c r="IL238" s="18"/>
      <c r="IM238" s="18"/>
      <c r="IN238" s="18"/>
      <c r="IO238" s="18"/>
      <c r="IP238" s="18"/>
      <c r="IQ238" s="18"/>
      <c r="IR238" s="18"/>
      <c r="IS238" s="18"/>
      <c r="IT238" s="18"/>
      <c r="IU238" s="18"/>
    </row>
    <row r="239" spans="1:255" x14ac:dyDescent="0.2">
      <c r="A239" s="99"/>
      <c r="B239" s="99"/>
      <c r="C239" s="75" t="s">
        <v>531</v>
      </c>
      <c r="D239" s="75"/>
      <c r="E239" s="75"/>
      <c r="F239" s="75"/>
      <c r="G239" s="75"/>
      <c r="H239" s="109">
        <f>FM239</f>
        <v>177083.50000000003</v>
      </c>
      <c r="I239" s="109"/>
      <c r="J239" s="109">
        <f>DP239</f>
        <v>1427790.97</v>
      </c>
      <c r="K239" s="109"/>
      <c r="P239" s="18">
        <f>SUM(R46:R238)</f>
        <v>177083.50000000003</v>
      </c>
      <c r="Q239" s="18">
        <f>SUM(S46:S238)</f>
        <v>1427790.9699999997</v>
      </c>
      <c r="R239" s="18"/>
      <c r="S239" s="18"/>
      <c r="T239" s="18"/>
      <c r="U239" s="18"/>
      <c r="V239" s="18"/>
      <c r="W239" s="18"/>
      <c r="X239" s="18"/>
      <c r="Y239" s="18">
        <v>513</v>
      </c>
      <c r="Z239" s="18" t="s">
        <v>532</v>
      </c>
      <c r="AA239" s="18"/>
      <c r="AB239" s="18" t="s">
        <v>474</v>
      </c>
      <c r="AC239" s="18" t="str">
        <f>Source!G97</f>
        <v>Новая локальная смета</v>
      </c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  <c r="AV239" s="18"/>
      <c r="AW239" s="18"/>
      <c r="AX239" s="18"/>
      <c r="AY239" s="18"/>
      <c r="AZ239" s="18"/>
      <c r="BA239" s="18"/>
      <c r="BB239" s="18"/>
      <c r="BC239" s="18"/>
      <c r="BD239" s="18"/>
      <c r="BE239" s="18"/>
      <c r="BF239" s="18"/>
      <c r="BG239" s="18"/>
      <c r="BH239" s="18"/>
      <c r="BI239" s="18"/>
      <c r="BJ239" s="18"/>
      <c r="BK239" s="18"/>
      <c r="BL239" s="18"/>
      <c r="BM239" s="18"/>
      <c r="BN239" s="18"/>
      <c r="BO239" s="18"/>
      <c r="BP239" s="18"/>
      <c r="BQ239" s="18"/>
      <c r="BR239" s="18"/>
      <c r="BS239" s="18"/>
      <c r="BT239" s="18"/>
      <c r="BU239" s="18"/>
      <c r="BV239" s="18"/>
      <c r="BW239" s="18"/>
      <c r="BX239" s="18"/>
      <c r="BY239" s="18"/>
      <c r="BZ239" s="18"/>
      <c r="CA239" s="18"/>
      <c r="CB239" s="18"/>
      <c r="CC239" s="18"/>
      <c r="CD239" s="18"/>
      <c r="CE239" s="18"/>
      <c r="CF239" s="18"/>
      <c r="CG239" s="18"/>
      <c r="CH239" s="18"/>
      <c r="CI239" s="18"/>
      <c r="CJ239" s="18"/>
      <c r="CK239" s="18"/>
      <c r="CL239" s="18"/>
      <c r="CM239" s="18"/>
      <c r="CN239" s="18"/>
      <c r="CO239" s="18"/>
      <c r="CP239" s="18"/>
      <c r="CQ239" s="18"/>
      <c r="CR239" s="18"/>
      <c r="CS239" s="18"/>
      <c r="CT239" s="18"/>
      <c r="CU239" s="18"/>
      <c r="CV239" s="18"/>
      <c r="CW239" s="18">
        <f>Source!DM97</f>
        <v>388.66154999999998</v>
      </c>
      <c r="CX239" s="18">
        <f>Source!DN97</f>
        <v>30.470429999999997</v>
      </c>
      <c r="CY239" s="18">
        <f>Source!DG97</f>
        <v>1341274.83</v>
      </c>
      <c r="CZ239" s="18">
        <f>Source!DK97</f>
        <v>67695.679999999993</v>
      </c>
      <c r="DA239" s="18">
        <f>Source!DI97</f>
        <v>39871.21</v>
      </c>
      <c r="DB239" s="18">
        <f>Source!DJ97</f>
        <v>7591.86</v>
      </c>
      <c r="DC239" s="18">
        <f>Source!DH97</f>
        <v>1233707.94</v>
      </c>
      <c r="DD239" s="18">
        <f>Source!EG97</f>
        <v>0</v>
      </c>
      <c r="DE239" s="18">
        <f>Source!EN97</f>
        <v>1233707.94</v>
      </c>
      <c r="DF239" s="18">
        <f>Source!EO97</f>
        <v>1233707.94</v>
      </c>
      <c r="DG239" s="18">
        <f>Source!EP97</f>
        <v>0</v>
      </c>
      <c r="DH239" s="18">
        <f>Source!EQ97</f>
        <v>1233707.94</v>
      </c>
      <c r="DI239" s="18">
        <f>Source!EH97</f>
        <v>0</v>
      </c>
      <c r="DJ239" s="18">
        <f>Source!EI97</f>
        <v>0</v>
      </c>
      <c r="DK239" s="18">
        <f>Source!ER97</f>
        <v>0</v>
      </c>
      <c r="DL239" s="18">
        <f>Source!DL97</f>
        <v>0</v>
      </c>
      <c r="DM239" s="18">
        <f>Source!DO97</f>
        <v>0</v>
      </c>
      <c r="DN239" s="18">
        <f>Source!DP97</f>
        <v>52225.17</v>
      </c>
      <c r="DO239" s="18">
        <f>Source!DQ97</f>
        <v>34290.97</v>
      </c>
      <c r="DP239" s="18">
        <f>Source!EJ97</f>
        <v>1427790.97</v>
      </c>
      <c r="DQ239" s="18">
        <f>Source!EK97</f>
        <v>1276656.1200000001</v>
      </c>
      <c r="DR239" s="18">
        <f>Source!EL97</f>
        <v>134765.22</v>
      </c>
      <c r="DS239" s="18">
        <f>Source!EH97</f>
        <v>0</v>
      </c>
      <c r="DT239" s="18">
        <f>Source!EM97</f>
        <v>16369.63</v>
      </c>
      <c r="DU239" s="18">
        <f>Source!EK97+Source!EL97</f>
        <v>1411421.34</v>
      </c>
      <c r="DV239" s="18"/>
      <c r="DW239" s="18">
        <f>Source!ES97</f>
        <v>0</v>
      </c>
      <c r="DX239" s="18">
        <f>Source!ET97</f>
        <v>0</v>
      </c>
      <c r="DY239" s="18">
        <f>Source!EU97</f>
        <v>0</v>
      </c>
      <c r="DZ239" s="18"/>
      <c r="EA239" s="18"/>
      <c r="EB239" s="18"/>
      <c r="EC239" s="18"/>
      <c r="ED239" s="18"/>
      <c r="EE239" s="18"/>
      <c r="EF239" s="18"/>
      <c r="EG239" s="18"/>
      <c r="EH239" s="18"/>
      <c r="EI239" s="18"/>
      <c r="EJ239" s="18"/>
      <c r="EK239" s="18"/>
      <c r="EL239" s="18"/>
      <c r="EM239" s="18"/>
      <c r="EN239" s="18"/>
      <c r="EO239" s="18"/>
      <c r="EP239" s="18"/>
      <c r="EQ239" s="18"/>
      <c r="ER239" s="18"/>
      <c r="ES239" s="18"/>
      <c r="ET239" s="18">
        <f>Source!DM97</f>
        <v>388.66154999999998</v>
      </c>
      <c r="EU239" s="18">
        <f>Source!DN97</f>
        <v>30.470429999999997</v>
      </c>
      <c r="EV239" s="18">
        <f t="shared" ref="EV239:FQ239" si="0">SUM(GJ46:GJ238)</f>
        <v>171383.33000000002</v>
      </c>
      <c r="EW239" s="18">
        <f t="shared" si="0"/>
        <v>3699.2099999999991</v>
      </c>
      <c r="EX239" s="18">
        <f t="shared" si="0"/>
        <v>3189.7100000000009</v>
      </c>
      <c r="EY239" s="18">
        <f t="shared" si="0"/>
        <v>414.84999999999991</v>
      </c>
      <c r="EZ239" s="18">
        <f t="shared" si="0"/>
        <v>164494.41000000003</v>
      </c>
      <c r="FA239" s="18">
        <f t="shared" si="0"/>
        <v>0</v>
      </c>
      <c r="FB239" s="18">
        <f t="shared" si="0"/>
        <v>164494.41000000003</v>
      </c>
      <c r="FC239" s="18">
        <f t="shared" si="0"/>
        <v>164494.41000000003</v>
      </c>
      <c r="FD239" s="18">
        <f t="shared" si="0"/>
        <v>0</v>
      </c>
      <c r="FE239" s="18">
        <f t="shared" si="0"/>
        <v>164494.41000000003</v>
      </c>
      <c r="FF239" s="18">
        <f t="shared" si="0"/>
        <v>0</v>
      </c>
      <c r="FG239" s="18">
        <f t="shared" si="0"/>
        <v>0</v>
      </c>
      <c r="FH239" s="18">
        <f t="shared" si="0"/>
        <v>0</v>
      </c>
      <c r="FI239" s="18">
        <f t="shared" si="0"/>
        <v>0</v>
      </c>
      <c r="FJ239" s="18">
        <f t="shared" si="0"/>
        <v>0</v>
      </c>
      <c r="FK239" s="18">
        <f t="shared" si="0"/>
        <v>3357.8700000000008</v>
      </c>
      <c r="FL239" s="18">
        <f t="shared" si="0"/>
        <v>2342.3000000000002</v>
      </c>
      <c r="FM239" s="18">
        <f t="shared" si="0"/>
        <v>177083.50000000003</v>
      </c>
      <c r="FN239" s="18">
        <f t="shared" si="0"/>
        <v>167283.95000000001</v>
      </c>
      <c r="FO239" s="18">
        <f t="shared" si="0"/>
        <v>8818.9299999999985</v>
      </c>
      <c r="FP239" s="18">
        <f t="shared" si="0"/>
        <v>0</v>
      </c>
      <c r="FQ239" s="18">
        <f t="shared" si="0"/>
        <v>980.61999999999989</v>
      </c>
      <c r="FR239" s="18">
        <f>FN239+FO239</f>
        <v>176102.88</v>
      </c>
      <c r="FS239" s="18">
        <f>SUM(HG46:HG238)</f>
        <v>0</v>
      </c>
      <c r="FT239" s="18">
        <f>SUM(HH46:HH238)</f>
        <v>0</v>
      </c>
      <c r="FU239" s="18">
        <f>SUM(HI46:HI238)</f>
        <v>0</v>
      </c>
      <c r="FV239" s="18">
        <f>SUM(HJ46:HJ238)</f>
        <v>0</v>
      </c>
      <c r="FW239" s="18"/>
      <c r="FX239" s="18"/>
      <c r="FY239" s="18"/>
      <c r="FZ239" s="18"/>
      <c r="GA239" s="18"/>
      <c r="GB239" s="18"/>
      <c r="GC239" s="18"/>
      <c r="GD239" s="18"/>
      <c r="GE239" s="18"/>
      <c r="GF239" s="18"/>
      <c r="GG239" s="18"/>
      <c r="GH239" s="18"/>
      <c r="GI239" s="18"/>
      <c r="GJ239" s="18"/>
      <c r="GK239" s="18"/>
      <c r="GL239" s="18"/>
      <c r="GM239" s="18"/>
      <c r="GN239" s="18"/>
      <c r="GO239" s="18"/>
      <c r="GP239" s="18"/>
      <c r="GQ239" s="18"/>
      <c r="GR239" s="18"/>
      <c r="GS239" s="18"/>
      <c r="GT239" s="18"/>
      <c r="GU239" s="18"/>
      <c r="GV239" s="18"/>
      <c r="GW239" s="18"/>
      <c r="GX239" s="18"/>
      <c r="GY239" s="18"/>
      <c r="GZ239" s="18"/>
      <c r="HA239" s="18"/>
      <c r="HB239" s="18"/>
      <c r="HC239" s="18"/>
      <c r="HD239" s="18"/>
      <c r="HE239" s="18"/>
      <c r="HF239" s="18"/>
      <c r="HG239" s="18"/>
      <c r="HH239" s="18"/>
      <c r="HI239" s="18"/>
      <c r="HJ239" s="18"/>
      <c r="HK239" s="18"/>
      <c r="HL239" s="18"/>
      <c r="HM239" s="18"/>
      <c r="HN239" s="18"/>
      <c r="HO239" s="18"/>
      <c r="HP239" s="18"/>
      <c r="HQ239" s="18"/>
      <c r="HR239" s="18"/>
      <c r="HS239" s="18"/>
      <c r="HT239" s="18"/>
      <c r="HU239" s="18"/>
      <c r="HV239" s="18"/>
      <c r="HW239" s="18"/>
      <c r="HX239" s="18"/>
      <c r="HY239" s="18"/>
      <c r="HZ239" s="18"/>
      <c r="IA239" s="18"/>
      <c r="IB239" s="18"/>
      <c r="IC239" s="18"/>
      <c r="ID239" s="18"/>
      <c r="IE239" s="18"/>
      <c r="IF239" s="18"/>
      <c r="IG239" s="18"/>
      <c r="IH239" s="18"/>
      <c r="II239" s="18"/>
      <c r="IJ239" s="18"/>
      <c r="IK239" s="18"/>
      <c r="IL239" s="18"/>
      <c r="IM239" s="18"/>
      <c r="IN239" s="18"/>
      <c r="IO239" s="18"/>
      <c r="IP239" s="18"/>
      <c r="IQ239" s="18"/>
      <c r="IR239" s="18"/>
      <c r="IS239" s="18"/>
      <c r="IT239" s="18"/>
      <c r="IU239" s="18"/>
    </row>
    <row r="240" spans="1:255" x14ac:dyDescent="0.2">
      <c r="A240" s="83"/>
      <c r="B240" s="83"/>
      <c r="C240" s="83"/>
      <c r="D240" s="83"/>
      <c r="E240" s="83"/>
      <c r="F240" s="83"/>
      <c r="G240" s="83"/>
      <c r="H240" s="108"/>
      <c r="I240" s="108"/>
      <c r="J240" s="108"/>
      <c r="K240" s="108"/>
    </row>
    <row r="241" spans="1:11" x14ac:dyDescent="0.2">
      <c r="A241" s="83"/>
      <c r="B241" s="83"/>
      <c r="C241" s="19" t="s">
        <v>181</v>
      </c>
      <c r="D241" s="19"/>
      <c r="E241" s="19"/>
      <c r="F241" s="19"/>
      <c r="G241" s="19"/>
      <c r="H241" s="104">
        <f>EV239</f>
        <v>171383.33000000002</v>
      </c>
      <c r="I241" s="104"/>
      <c r="J241" s="104">
        <f>CY239</f>
        <v>1341274.83</v>
      </c>
      <c r="K241" s="106"/>
    </row>
    <row r="242" spans="1:11" x14ac:dyDescent="0.2">
      <c r="A242" s="83"/>
      <c r="B242" s="83"/>
      <c r="C242" s="19" t="s">
        <v>535</v>
      </c>
      <c r="D242" s="19"/>
      <c r="E242" s="19"/>
      <c r="F242" s="19"/>
      <c r="G242" s="19"/>
      <c r="H242" s="107"/>
      <c r="I242" s="107"/>
      <c r="J242" s="107"/>
      <c r="K242" s="108"/>
    </row>
    <row r="243" spans="1:11" x14ac:dyDescent="0.2">
      <c r="A243" s="83"/>
      <c r="B243" s="83"/>
      <c r="C243" s="19" t="s">
        <v>536</v>
      </c>
      <c r="D243" s="19"/>
      <c r="E243" s="19"/>
      <c r="F243" s="19"/>
      <c r="G243" s="19"/>
      <c r="H243" s="104">
        <f>EW239</f>
        <v>3699.2099999999991</v>
      </c>
      <c r="I243" s="104"/>
      <c r="J243" s="104">
        <f>CZ239</f>
        <v>67695.679999999993</v>
      </c>
      <c r="K243" s="106"/>
    </row>
    <row r="244" spans="1:11" x14ac:dyDescent="0.2">
      <c r="A244" s="83"/>
      <c r="B244" s="83"/>
      <c r="C244" s="19" t="s">
        <v>537</v>
      </c>
      <c r="D244" s="19"/>
      <c r="E244" s="19"/>
      <c r="F244" s="19"/>
      <c r="G244" s="19"/>
      <c r="H244" s="104">
        <f>EX239</f>
        <v>3189.7100000000009</v>
      </c>
      <c r="I244" s="104"/>
      <c r="J244" s="104">
        <f>DA239</f>
        <v>39871.21</v>
      </c>
      <c r="K244" s="106"/>
    </row>
    <row r="245" spans="1:11" x14ac:dyDescent="0.2">
      <c r="A245" s="83"/>
      <c r="B245" s="83"/>
      <c r="C245" s="19" t="s">
        <v>538</v>
      </c>
      <c r="D245" s="19"/>
      <c r="E245" s="19"/>
      <c r="F245" s="19"/>
      <c r="G245" s="19"/>
      <c r="H245" s="104">
        <f>EZ239</f>
        <v>164494.41000000003</v>
      </c>
      <c r="I245" s="104"/>
      <c r="J245" s="104">
        <f>DC239</f>
        <v>1233707.94</v>
      </c>
      <c r="K245" s="106"/>
    </row>
    <row r="246" spans="1:11" x14ac:dyDescent="0.2">
      <c r="A246" s="83"/>
      <c r="B246" s="83"/>
      <c r="C246" s="19"/>
      <c r="D246" s="19"/>
      <c r="E246" s="19"/>
      <c r="F246" s="19"/>
      <c r="G246" s="19"/>
      <c r="H246" s="107"/>
      <c r="I246" s="107"/>
      <c r="J246" s="107"/>
      <c r="K246" s="108"/>
    </row>
    <row r="247" spans="1:11" x14ac:dyDescent="0.2">
      <c r="A247" s="83"/>
      <c r="B247" s="83"/>
      <c r="C247" s="19" t="s">
        <v>539</v>
      </c>
      <c r="D247" s="19"/>
      <c r="E247" s="19"/>
      <c r="F247" s="19"/>
      <c r="G247" s="19"/>
      <c r="H247" s="104">
        <f>FK239</f>
        <v>3357.8700000000008</v>
      </c>
      <c r="I247" s="104"/>
      <c r="J247" s="104">
        <f>DN239</f>
        <v>52225.17</v>
      </c>
      <c r="K247" s="106"/>
    </row>
    <row r="248" spans="1:11" x14ac:dyDescent="0.2">
      <c r="A248" s="83"/>
      <c r="B248" s="83"/>
      <c r="C248" s="19" t="s">
        <v>540</v>
      </c>
      <c r="D248" s="19"/>
      <c r="E248" s="19"/>
      <c r="F248" s="19"/>
      <c r="G248" s="19"/>
      <c r="H248" s="104">
        <f>FL239</f>
        <v>2342.3000000000002</v>
      </c>
      <c r="I248" s="104"/>
      <c r="J248" s="104">
        <f>DO239</f>
        <v>34290.97</v>
      </c>
      <c r="K248" s="106"/>
    </row>
    <row r="249" spans="1:11" x14ac:dyDescent="0.2">
      <c r="A249" s="83"/>
      <c r="B249" s="83"/>
      <c r="C249" s="19" t="s">
        <v>541</v>
      </c>
      <c r="D249" s="19"/>
      <c r="E249" s="19"/>
      <c r="F249" s="19"/>
      <c r="G249" s="19"/>
      <c r="H249" s="104">
        <f>FM239</f>
        <v>177083.50000000003</v>
      </c>
      <c r="I249" s="104"/>
      <c r="J249" s="104">
        <f>DP239</f>
        <v>1427790.97</v>
      </c>
      <c r="K249" s="106"/>
    </row>
    <row r="250" spans="1:11" x14ac:dyDescent="0.2">
      <c r="A250" s="83"/>
      <c r="B250" s="83"/>
      <c r="C250" s="19" t="s">
        <v>542</v>
      </c>
      <c r="D250" s="19"/>
      <c r="E250" s="19"/>
      <c r="F250" s="19"/>
      <c r="G250" s="19"/>
      <c r="H250" s="107"/>
      <c r="I250" s="107"/>
      <c r="J250" s="107"/>
      <c r="K250" s="108"/>
    </row>
    <row r="251" spans="1:11" x14ac:dyDescent="0.2">
      <c r="A251" s="83"/>
      <c r="B251" s="83"/>
      <c r="C251" s="19" t="s">
        <v>543</v>
      </c>
      <c r="D251" s="19"/>
      <c r="E251" s="19"/>
      <c r="F251" s="19"/>
      <c r="G251" s="19"/>
      <c r="H251" s="104">
        <f>FN239</f>
        <v>167283.95000000001</v>
      </c>
      <c r="I251" s="104"/>
      <c r="J251" s="104">
        <f>DQ239</f>
        <v>1276656.1200000001</v>
      </c>
      <c r="K251" s="106"/>
    </row>
    <row r="252" spans="1:11" x14ac:dyDescent="0.2">
      <c r="A252" s="83"/>
      <c r="B252" s="83"/>
      <c r="C252" s="19" t="s">
        <v>544</v>
      </c>
      <c r="D252" s="19"/>
      <c r="E252" s="19"/>
      <c r="F252" s="19"/>
      <c r="G252" s="19"/>
      <c r="H252" s="104">
        <f>FO239</f>
        <v>8818.9299999999985</v>
      </c>
      <c r="I252" s="104"/>
      <c r="J252" s="104">
        <f>DR239</f>
        <v>134765.22</v>
      </c>
      <c r="K252" s="106"/>
    </row>
    <row r="253" spans="1:11" hidden="1" x14ac:dyDescent="0.2">
      <c r="A253" s="83"/>
      <c r="B253" s="83"/>
      <c r="C253" s="19" t="s">
        <v>545</v>
      </c>
      <c r="D253" s="19"/>
      <c r="E253" s="19"/>
      <c r="F253" s="19"/>
      <c r="G253" s="19"/>
      <c r="H253" s="104">
        <f>FP239</f>
        <v>0</v>
      </c>
      <c r="I253" s="104"/>
      <c r="J253" s="104">
        <f>DS239</f>
        <v>0</v>
      </c>
      <c r="K253" s="106"/>
    </row>
    <row r="254" spans="1:11" x14ac:dyDescent="0.2">
      <c r="A254" s="83"/>
      <c r="B254" s="83"/>
      <c r="C254" s="19" t="s">
        <v>546</v>
      </c>
      <c r="D254" s="19"/>
      <c r="E254" s="19"/>
      <c r="F254" s="19"/>
      <c r="G254" s="19"/>
      <c r="H254" s="104">
        <f>FQ239</f>
        <v>980.61999999999989</v>
      </c>
      <c r="I254" s="104"/>
      <c r="J254" s="104">
        <f>DT239</f>
        <v>16369.63</v>
      </c>
      <c r="K254" s="106"/>
    </row>
    <row r="255" spans="1:11" x14ac:dyDescent="0.2">
      <c r="A255" s="83"/>
      <c r="B255" s="83"/>
      <c r="C255" s="19"/>
      <c r="D255" s="19"/>
      <c r="E255" s="19"/>
      <c r="F255" s="19"/>
      <c r="G255" s="19"/>
      <c r="H255" s="107"/>
      <c r="I255" s="107"/>
      <c r="J255" s="107"/>
      <c r="K255" s="108"/>
    </row>
    <row r="256" spans="1:11" x14ac:dyDescent="0.2">
      <c r="A256" s="83"/>
      <c r="B256" s="83"/>
      <c r="C256" s="19" t="s">
        <v>547</v>
      </c>
      <c r="D256" s="19"/>
      <c r="E256" s="19"/>
      <c r="F256" s="19"/>
      <c r="G256" s="19"/>
      <c r="H256" s="104">
        <f>H249</f>
        <v>177083.50000000003</v>
      </c>
      <c r="I256" s="104"/>
      <c r="J256" s="104">
        <f>J249</f>
        <v>1427790.97</v>
      </c>
      <c r="K256" s="106"/>
    </row>
    <row r="257" spans="1:255" hidden="1" x14ac:dyDescent="0.2">
      <c r="A257" s="83"/>
      <c r="B257" s="83"/>
      <c r="C257" s="19" t="s">
        <v>548</v>
      </c>
      <c r="D257" s="19"/>
      <c r="E257" s="76">
        <v>18</v>
      </c>
      <c r="F257" s="77" t="s">
        <v>497</v>
      </c>
      <c r="G257" s="19"/>
      <c r="H257" s="19"/>
      <c r="I257" s="19"/>
      <c r="J257" s="104">
        <f>ROUND(J256*E257/100,2)</f>
        <v>257002.37</v>
      </c>
      <c r="K257" s="105"/>
    </row>
    <row r="258" spans="1:255" hidden="1" x14ac:dyDescent="0.2">
      <c r="A258" s="83"/>
      <c r="B258" s="83"/>
      <c r="C258" s="19" t="s">
        <v>549</v>
      </c>
      <c r="D258" s="19"/>
      <c r="E258" s="19"/>
      <c r="F258" s="19"/>
      <c r="G258" s="19"/>
      <c r="H258" s="19"/>
      <c r="I258" s="19"/>
      <c r="J258" s="104">
        <f>J257+J256</f>
        <v>1684793.3399999999</v>
      </c>
      <c r="K258" s="106"/>
    </row>
    <row r="259" spans="1:255" x14ac:dyDescent="0.2">
      <c r="A259" s="83"/>
      <c r="B259" s="83"/>
      <c r="C259" s="19"/>
      <c r="D259" s="19"/>
      <c r="E259" s="19"/>
      <c r="F259" s="19"/>
      <c r="G259" s="19"/>
      <c r="H259" s="19"/>
      <c r="I259" s="19"/>
      <c r="J259" s="107"/>
      <c r="K259" s="108"/>
    </row>
    <row r="260" spans="1:255" hidden="1" outlineLevel="1" x14ac:dyDescent="0.2">
      <c r="A260" s="83"/>
      <c r="B260" s="83"/>
      <c r="C260" s="19"/>
      <c r="D260" s="19"/>
      <c r="E260" s="19"/>
      <c r="F260" s="19"/>
      <c r="G260" s="19"/>
      <c r="H260" s="19"/>
      <c r="I260" s="19"/>
      <c r="J260" s="19"/>
      <c r="K260" s="83"/>
    </row>
    <row r="261" spans="1:255" hidden="1" outlineLevel="1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</row>
    <row r="262" spans="1:255" hidden="1" outlineLevel="1" x14ac:dyDescent="0.2">
      <c r="A262" s="78" t="s">
        <v>550</v>
      </c>
      <c r="B262" s="78"/>
      <c r="C262" s="103"/>
      <c r="D262" s="103"/>
      <c r="E262" s="103"/>
      <c r="F262" s="103"/>
      <c r="G262" s="79"/>
      <c r="H262" s="79"/>
      <c r="I262" s="103"/>
      <c r="J262" s="103"/>
      <c r="K262" s="83"/>
      <c r="BY262" s="80">
        <f>C262</f>
        <v>0</v>
      </c>
      <c r="BZ262" s="80">
        <f>I262</f>
        <v>0</v>
      </c>
      <c r="IU262" s="18"/>
    </row>
    <row r="263" spans="1:255" s="82" customFormat="1" ht="11.25" hidden="1" outlineLevel="1" x14ac:dyDescent="0.2">
      <c r="A263" s="81"/>
      <c r="B263" s="81"/>
      <c r="C263" s="102" t="s">
        <v>551</v>
      </c>
      <c r="D263" s="102"/>
      <c r="E263" s="102"/>
      <c r="F263" s="102"/>
      <c r="G263" s="102"/>
      <c r="H263" s="102"/>
      <c r="I263" s="102" t="s">
        <v>552</v>
      </c>
      <c r="J263" s="102"/>
    </row>
    <row r="264" spans="1:255" hidden="1" outlineLevel="1" x14ac:dyDescent="0.2">
      <c r="A264" s="100"/>
      <c r="B264" s="100"/>
      <c r="C264" s="100"/>
      <c r="D264" s="100"/>
      <c r="E264" s="100"/>
      <c r="F264" s="100"/>
      <c r="G264" s="101" t="s">
        <v>553</v>
      </c>
      <c r="H264" s="100"/>
      <c r="I264" s="100"/>
      <c r="J264" s="100"/>
      <c r="K264" s="83"/>
    </row>
    <row r="265" spans="1:255" hidden="1" outlineLevel="1" x14ac:dyDescent="0.2">
      <c r="A265" s="78" t="s">
        <v>554</v>
      </c>
      <c r="B265" s="78"/>
      <c r="C265" s="103"/>
      <c r="D265" s="103"/>
      <c r="E265" s="103"/>
      <c r="F265" s="103"/>
      <c r="G265" s="79"/>
      <c r="H265" s="79"/>
      <c r="I265" s="103"/>
      <c r="J265" s="103"/>
      <c r="K265" s="83"/>
      <c r="BY265" s="80">
        <f>C265</f>
        <v>0</v>
      </c>
      <c r="BZ265" s="80">
        <f>I265</f>
        <v>0</v>
      </c>
      <c r="IU265" s="18"/>
    </row>
    <row r="266" spans="1:255" s="82" customFormat="1" ht="11.25" hidden="1" outlineLevel="1" x14ac:dyDescent="0.2">
      <c r="A266" s="81"/>
      <c r="B266" s="81"/>
      <c r="C266" s="102" t="s">
        <v>551</v>
      </c>
      <c r="D266" s="102"/>
      <c r="E266" s="102"/>
      <c r="F266" s="102"/>
      <c r="G266" s="102"/>
      <c r="H266" s="102"/>
      <c r="I266" s="102" t="s">
        <v>552</v>
      </c>
      <c r="J266" s="102"/>
    </row>
    <row r="267" spans="1:255" hidden="1" outlineLevel="1" x14ac:dyDescent="0.2">
      <c r="A267" s="100"/>
      <c r="B267" s="100"/>
      <c r="C267" s="100"/>
      <c r="D267" s="100"/>
      <c r="E267" s="100"/>
      <c r="F267" s="100"/>
      <c r="G267" s="101" t="s">
        <v>553</v>
      </c>
      <c r="H267" s="100"/>
      <c r="I267" s="100"/>
      <c r="J267" s="100"/>
      <c r="K267" s="83"/>
    </row>
    <row r="268" spans="1:255" collapsed="1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</row>
    <row r="269" spans="1:255" outlineLevel="1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</row>
    <row r="270" spans="1:255" outlineLevel="1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</row>
    <row r="271" spans="1:255" outlineLevel="1" x14ac:dyDescent="0.2">
      <c r="A271" s="78" t="s">
        <v>449</v>
      </c>
      <c r="B271" s="78"/>
      <c r="C271" s="103"/>
      <c r="D271" s="103"/>
      <c r="E271" s="103"/>
      <c r="F271" s="103"/>
      <c r="G271" s="79"/>
      <c r="H271" s="79"/>
      <c r="I271" s="103"/>
      <c r="J271" s="103"/>
      <c r="K271" s="83"/>
      <c r="BY271" s="80">
        <f>C271</f>
        <v>0</v>
      </c>
      <c r="BZ271" s="80">
        <f>I271</f>
        <v>0</v>
      </c>
      <c r="IU271" s="18"/>
    </row>
    <row r="272" spans="1:255" s="82" customFormat="1" ht="11.25" outlineLevel="1" x14ac:dyDescent="0.2">
      <c r="A272" s="81"/>
      <c r="B272" s="81"/>
      <c r="C272" s="102" t="s">
        <v>551</v>
      </c>
      <c r="D272" s="102"/>
      <c r="E272" s="102"/>
      <c r="F272" s="102"/>
      <c r="G272" s="102"/>
      <c r="H272" s="102"/>
      <c r="I272" s="102" t="s">
        <v>552</v>
      </c>
      <c r="J272" s="102"/>
    </row>
    <row r="273" spans="1:255" outlineLevel="1" x14ac:dyDescent="0.2">
      <c r="A273" s="100"/>
      <c r="B273" s="100"/>
      <c r="C273" s="100"/>
      <c r="D273" s="100"/>
      <c r="E273" s="100"/>
      <c r="F273" s="100"/>
      <c r="G273" s="101" t="s">
        <v>553</v>
      </c>
      <c r="H273" s="100"/>
      <c r="I273" s="100"/>
      <c r="J273" s="100"/>
      <c r="K273" s="83"/>
    </row>
    <row r="274" spans="1:255" outlineLevel="1" x14ac:dyDescent="0.2">
      <c r="A274" s="78" t="s">
        <v>561</v>
      </c>
      <c r="B274" s="78"/>
      <c r="C274" s="103"/>
      <c r="D274" s="103"/>
      <c r="E274" s="103"/>
      <c r="F274" s="103"/>
      <c r="G274" s="79"/>
      <c r="H274" s="79"/>
      <c r="I274" s="103"/>
      <c r="J274" s="103"/>
      <c r="K274" s="83"/>
      <c r="BY274" s="80">
        <f>C274</f>
        <v>0</v>
      </c>
      <c r="BZ274" s="80">
        <f>I274</f>
        <v>0</v>
      </c>
      <c r="IU274" s="18"/>
    </row>
    <row r="275" spans="1:255" s="82" customFormat="1" ht="11.25" outlineLevel="1" x14ac:dyDescent="0.2">
      <c r="A275" s="81"/>
      <c r="B275" s="81"/>
      <c r="C275" s="102" t="s">
        <v>551</v>
      </c>
      <c r="D275" s="102"/>
      <c r="E275" s="102"/>
      <c r="F275" s="102"/>
      <c r="G275" s="102"/>
      <c r="H275" s="102"/>
      <c r="I275" s="102" t="s">
        <v>552</v>
      </c>
      <c r="J275" s="102"/>
    </row>
    <row r="276" spans="1:255" outlineLevel="1" x14ac:dyDescent="0.2">
      <c r="A276" s="100"/>
      <c r="B276" s="100"/>
      <c r="C276" s="100"/>
      <c r="D276" s="100"/>
      <c r="E276" s="100"/>
      <c r="F276" s="100"/>
      <c r="G276" s="101" t="s">
        <v>553</v>
      </c>
      <c r="H276" s="100"/>
      <c r="I276" s="100"/>
      <c r="J276" s="100"/>
      <c r="K276" s="83"/>
    </row>
    <row r="277" spans="1:255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</row>
    <row r="278" spans="1:255" x14ac:dyDescent="0.2">
      <c r="Y278" s="18">
        <v>999</v>
      </c>
      <c r="Z278" s="18" t="s">
        <v>555</v>
      </c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  <c r="EH278" s="18"/>
      <c r="EI278" s="18"/>
      <c r="EJ278" s="18"/>
      <c r="EK278" s="18"/>
      <c r="EL278" s="18"/>
      <c r="EM278" s="18"/>
      <c r="EN278" s="18"/>
      <c r="EO278" s="18"/>
      <c r="EP278" s="18"/>
      <c r="EQ278" s="18"/>
      <c r="ER278" s="18"/>
      <c r="ES278" s="18"/>
      <c r="ET278" s="18"/>
      <c r="EU278" s="18"/>
      <c r="EV278" s="18"/>
      <c r="EW278" s="18"/>
      <c r="EX278" s="18"/>
      <c r="EY278" s="18"/>
      <c r="EZ278" s="18"/>
      <c r="FA278" s="18"/>
      <c r="FB278" s="18"/>
      <c r="FC278" s="18"/>
      <c r="FD278" s="18"/>
      <c r="FE278" s="18"/>
      <c r="FF278" s="18"/>
      <c r="FG278" s="18"/>
      <c r="FH278" s="18"/>
      <c r="FI278" s="18"/>
      <c r="FJ278" s="18"/>
      <c r="FK278" s="18"/>
      <c r="FL278" s="18"/>
      <c r="FM278" s="18"/>
      <c r="FN278" s="18"/>
      <c r="FO278" s="18"/>
      <c r="FP278" s="18"/>
      <c r="FQ278" s="18"/>
      <c r="FR278" s="18"/>
      <c r="FS278" s="18"/>
      <c r="FT278" s="18"/>
      <c r="FU278" s="18"/>
      <c r="FV278" s="18"/>
      <c r="FW278" s="18"/>
      <c r="FX278" s="18"/>
      <c r="FY278" s="18"/>
      <c r="FZ278" s="18"/>
      <c r="GA278" s="18"/>
      <c r="GB278" s="18"/>
      <c r="GC278" s="18"/>
      <c r="GD278" s="18"/>
      <c r="GE278" s="18"/>
      <c r="GF278" s="18"/>
      <c r="GG278" s="18"/>
      <c r="GH278" s="18"/>
      <c r="GI278" s="18"/>
      <c r="GJ278" s="18"/>
      <c r="GK278" s="18"/>
      <c r="GL278" s="18"/>
      <c r="GM278" s="18"/>
      <c r="GN278" s="18"/>
      <c r="GO278" s="18"/>
      <c r="GP278" s="18"/>
      <c r="GQ278" s="18"/>
      <c r="GR278" s="18"/>
      <c r="GS278" s="18"/>
      <c r="GT278" s="18"/>
      <c r="GU278" s="18"/>
      <c r="GV278" s="18"/>
      <c r="GW278" s="18"/>
      <c r="GX278" s="18"/>
      <c r="GY278" s="18"/>
      <c r="GZ278" s="18"/>
      <c r="HA278" s="18"/>
      <c r="HB278" s="18"/>
      <c r="HC278" s="18"/>
      <c r="HD278" s="18"/>
      <c r="HE278" s="18"/>
      <c r="HF278" s="18"/>
      <c r="HG278" s="18"/>
      <c r="HH278" s="18"/>
      <c r="HI278" s="18"/>
      <c r="HJ278" s="18"/>
      <c r="HK278" s="18"/>
      <c r="HL278" s="18"/>
      <c r="HM278" s="18"/>
      <c r="HN278" s="18"/>
      <c r="HO278" s="18"/>
      <c r="HP278" s="18"/>
      <c r="HQ278" s="18"/>
      <c r="HR278" s="18"/>
      <c r="HS278" s="18"/>
      <c r="HT278" s="18"/>
      <c r="HU278" s="18"/>
      <c r="HV278" s="18"/>
      <c r="HW278" s="18"/>
      <c r="HX278" s="18"/>
      <c r="HY278" s="18"/>
      <c r="HZ278" s="18"/>
      <c r="IA278" s="18"/>
      <c r="IB278" s="18"/>
      <c r="IC278" s="18"/>
      <c r="ID278" s="18"/>
      <c r="IE278" s="18"/>
      <c r="IF278" s="18"/>
      <c r="IG278" s="18"/>
      <c r="IH278" s="18"/>
      <c r="II278" s="18"/>
      <c r="IJ278" s="18"/>
      <c r="IK278" s="18"/>
      <c r="IL278" s="18"/>
      <c r="IM278" s="18"/>
      <c r="IN278" s="18"/>
      <c r="IO278" s="18"/>
      <c r="IP278" s="18"/>
      <c r="IQ278" s="18"/>
      <c r="IR278" s="18"/>
      <c r="IS278" s="18"/>
      <c r="IT278" s="18"/>
      <c r="IU278" s="18"/>
    </row>
  </sheetData>
  <mergeCells count="17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59:I59"/>
    <mergeCell ref="J59:K59"/>
    <mergeCell ref="H65:I65"/>
    <mergeCell ref="J65:K65"/>
    <mergeCell ref="F41:F44"/>
    <mergeCell ref="G41:G44"/>
    <mergeCell ref="H41:H44"/>
    <mergeCell ref="I41:I44"/>
    <mergeCell ref="J41:J44"/>
    <mergeCell ref="K41:K44"/>
    <mergeCell ref="H96:I96"/>
    <mergeCell ref="J96:K96"/>
    <mergeCell ref="H102:I102"/>
    <mergeCell ref="J102:K102"/>
    <mergeCell ref="H110:I110"/>
    <mergeCell ref="J110:K110"/>
    <mergeCell ref="H73:I73"/>
    <mergeCell ref="J73:K73"/>
    <mergeCell ref="H81:I81"/>
    <mergeCell ref="J81:K81"/>
    <mergeCell ref="H90:I90"/>
    <mergeCell ref="J90:K90"/>
    <mergeCell ref="H136:I136"/>
    <mergeCell ref="J136:K136"/>
    <mergeCell ref="H144:I144"/>
    <mergeCell ref="J144:K144"/>
    <mergeCell ref="H152:I152"/>
    <mergeCell ref="J152:K152"/>
    <mergeCell ref="H116:I116"/>
    <mergeCell ref="J116:K116"/>
    <mergeCell ref="H122:I122"/>
    <mergeCell ref="J122:K122"/>
    <mergeCell ref="H128:I128"/>
    <mergeCell ref="J128:K128"/>
    <mergeCell ref="H181:I181"/>
    <mergeCell ref="J181:K181"/>
    <mergeCell ref="H187:I187"/>
    <mergeCell ref="J187:K187"/>
    <mergeCell ref="H193:I193"/>
    <mergeCell ref="J193:K193"/>
    <mergeCell ref="H159:I159"/>
    <mergeCell ref="J159:K159"/>
    <mergeCell ref="H167:I167"/>
    <mergeCell ref="J167:K167"/>
    <mergeCell ref="H175:I175"/>
    <mergeCell ref="J175:K175"/>
    <mergeCell ref="H205:I205"/>
    <mergeCell ref="J205:K205"/>
    <mergeCell ref="H208:I208"/>
    <mergeCell ref="J208:K208"/>
    <mergeCell ref="H211:I211"/>
    <mergeCell ref="J211:K211"/>
    <mergeCell ref="H196:I196"/>
    <mergeCell ref="J196:K196"/>
    <mergeCell ref="H199:I199"/>
    <mergeCell ref="J199:K199"/>
    <mergeCell ref="H202:I202"/>
    <mergeCell ref="J202:K202"/>
    <mergeCell ref="H223:I223"/>
    <mergeCell ref="J223:K223"/>
    <mergeCell ref="H226:I226"/>
    <mergeCell ref="J226:K226"/>
    <mergeCell ref="H229:I229"/>
    <mergeCell ref="J229:K229"/>
    <mergeCell ref="H214:I214"/>
    <mergeCell ref="J214:K214"/>
    <mergeCell ref="H217:I217"/>
    <mergeCell ref="J217:K217"/>
    <mergeCell ref="H220:I220"/>
    <mergeCell ref="J220:K220"/>
    <mergeCell ref="H239:I239"/>
    <mergeCell ref="J239:K239"/>
    <mergeCell ref="H240:I240"/>
    <mergeCell ref="J240:K240"/>
    <mergeCell ref="H241:I241"/>
    <mergeCell ref="J241:K241"/>
    <mergeCell ref="H232:I232"/>
    <mergeCell ref="J232:K232"/>
    <mergeCell ref="H235:I235"/>
    <mergeCell ref="J235:K235"/>
    <mergeCell ref="H238:I238"/>
    <mergeCell ref="J238:K238"/>
    <mergeCell ref="H245:I245"/>
    <mergeCell ref="J245:K245"/>
    <mergeCell ref="H246:I246"/>
    <mergeCell ref="J246:K246"/>
    <mergeCell ref="H247:I247"/>
    <mergeCell ref="J247:K247"/>
    <mergeCell ref="H242:I242"/>
    <mergeCell ref="J242:K242"/>
    <mergeCell ref="H243:I243"/>
    <mergeCell ref="J243:K243"/>
    <mergeCell ref="H244:I244"/>
    <mergeCell ref="J244:K244"/>
    <mergeCell ref="H251:I251"/>
    <mergeCell ref="J251:K251"/>
    <mergeCell ref="H252:I252"/>
    <mergeCell ref="J252:K252"/>
    <mergeCell ref="H253:I253"/>
    <mergeCell ref="J253:K253"/>
    <mergeCell ref="H248:I248"/>
    <mergeCell ref="J248:K248"/>
    <mergeCell ref="H249:I249"/>
    <mergeCell ref="J249:K249"/>
    <mergeCell ref="H250:I250"/>
    <mergeCell ref="J250:K250"/>
    <mergeCell ref="J257:K257"/>
    <mergeCell ref="J258:K258"/>
    <mergeCell ref="J259:K259"/>
    <mergeCell ref="C262:F262"/>
    <mergeCell ref="I262:J262"/>
    <mergeCell ref="C263:H263"/>
    <mergeCell ref="I263:J263"/>
    <mergeCell ref="H254:I254"/>
    <mergeCell ref="J254:K254"/>
    <mergeCell ref="H255:I255"/>
    <mergeCell ref="J255:K255"/>
    <mergeCell ref="H256:I256"/>
    <mergeCell ref="J256:K256"/>
    <mergeCell ref="C272:H272"/>
    <mergeCell ref="I272:J272"/>
    <mergeCell ref="C274:F274"/>
    <mergeCell ref="I274:J274"/>
    <mergeCell ref="C275:H275"/>
    <mergeCell ref="I275:J275"/>
    <mergeCell ref="C265:F265"/>
    <mergeCell ref="I265:J265"/>
    <mergeCell ref="C266:H266"/>
    <mergeCell ref="I266:J266"/>
    <mergeCell ref="C271:F271"/>
    <mergeCell ref="I271:J27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439</v>
      </c>
    </row>
    <row r="6" spans="1:133" x14ac:dyDescent="0.2">
      <c r="G6">
        <v>10</v>
      </c>
      <c r="H6" t="s">
        <v>435</v>
      </c>
    </row>
    <row r="7" spans="1:133" x14ac:dyDescent="0.2">
      <c r="G7">
        <v>2</v>
      </c>
      <c r="H7" t="s">
        <v>436</v>
      </c>
    </row>
    <row r="8" spans="1:133" x14ac:dyDescent="0.2">
      <c r="G8">
        <f>IF((Source!AR97&lt;&gt;'1.Смета.или.Акт'!P239),0,1)</f>
        <v>1</v>
      </c>
      <c r="H8" t="s">
        <v>533</v>
      </c>
    </row>
    <row r="9" spans="1:133" x14ac:dyDescent="0.2">
      <c r="G9" s="11" t="s">
        <v>437</v>
      </c>
      <c r="H9" t="s">
        <v>438</v>
      </c>
    </row>
    <row r="12" spans="1:133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Коррект_Строительство БКТП 1х400 6/10/0,4 кВ_с трансформатором ТМГ100</v>
      </c>
      <c r="H18" s="3"/>
      <c r="I18" s="3"/>
      <c r="J18" s="3"/>
      <c r="K18" s="3"/>
      <c r="L18" s="3"/>
      <c r="M18" s="3"/>
      <c r="N18" s="3"/>
      <c r="O18" s="3">
        <f t="shared" ref="O18:AT18" si="1">O126</f>
        <v>171383.33</v>
      </c>
      <c r="P18" s="3">
        <f t="shared" si="1"/>
        <v>164494.41</v>
      </c>
      <c r="Q18" s="3">
        <f t="shared" si="1"/>
        <v>3189.71</v>
      </c>
      <c r="R18" s="3">
        <f t="shared" si="1"/>
        <v>414.85</v>
      </c>
      <c r="S18" s="3">
        <f t="shared" si="1"/>
        <v>3699.21</v>
      </c>
      <c r="T18" s="3">
        <f t="shared" si="1"/>
        <v>0</v>
      </c>
      <c r="U18" s="3">
        <f t="shared" si="1"/>
        <v>388.66154999999998</v>
      </c>
      <c r="V18" s="3">
        <f t="shared" si="1"/>
        <v>30.470429999999997</v>
      </c>
      <c r="W18" s="3">
        <f t="shared" si="1"/>
        <v>0</v>
      </c>
      <c r="X18" s="3">
        <f t="shared" si="1"/>
        <v>3357.87</v>
      </c>
      <c r="Y18" s="3">
        <f t="shared" si="1"/>
        <v>2342.3000000000002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177083.5</v>
      </c>
      <c r="AS18" s="3">
        <f t="shared" si="1"/>
        <v>167283.95000000001</v>
      </c>
      <c r="AT18" s="3">
        <f t="shared" si="1"/>
        <v>8818.93</v>
      </c>
      <c r="AU18" s="3">
        <f t="shared" ref="AU18:BZ18" si="2">AU126</f>
        <v>980.62</v>
      </c>
      <c r="AV18" s="3">
        <f t="shared" si="2"/>
        <v>164494.41</v>
      </c>
      <c r="AW18" s="3">
        <f t="shared" si="2"/>
        <v>164494.41</v>
      </c>
      <c r="AX18" s="3">
        <f t="shared" si="2"/>
        <v>0</v>
      </c>
      <c r="AY18" s="3">
        <f t="shared" si="2"/>
        <v>164494.41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1341274.83</v>
      </c>
      <c r="DH18" s="4">
        <f t="shared" si="4"/>
        <v>1233707.94</v>
      </c>
      <c r="DI18" s="4">
        <f t="shared" si="4"/>
        <v>39871.21</v>
      </c>
      <c r="DJ18" s="4">
        <f t="shared" si="4"/>
        <v>7591.86</v>
      </c>
      <c r="DK18" s="4">
        <f t="shared" si="4"/>
        <v>67695.679999999993</v>
      </c>
      <c r="DL18" s="4">
        <f t="shared" si="4"/>
        <v>0</v>
      </c>
      <c r="DM18" s="4">
        <f t="shared" si="4"/>
        <v>388.66154999999998</v>
      </c>
      <c r="DN18" s="4">
        <f t="shared" si="4"/>
        <v>30.470429999999997</v>
      </c>
      <c r="DO18" s="4">
        <f t="shared" si="4"/>
        <v>0</v>
      </c>
      <c r="DP18" s="4">
        <f t="shared" si="4"/>
        <v>52225.17</v>
      </c>
      <c r="DQ18" s="4">
        <f t="shared" si="4"/>
        <v>34290.97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1427790.97</v>
      </c>
      <c r="EK18" s="4">
        <f t="shared" si="4"/>
        <v>1276656.1200000001</v>
      </c>
      <c r="EL18" s="4">
        <f t="shared" si="4"/>
        <v>134765.22</v>
      </c>
      <c r="EM18" s="4">
        <f t="shared" ref="EM18:FR18" si="5">EM126</f>
        <v>16369.63</v>
      </c>
      <c r="EN18" s="4">
        <f t="shared" si="5"/>
        <v>1233707.94</v>
      </c>
      <c r="EO18" s="4">
        <f t="shared" si="5"/>
        <v>1233707.94</v>
      </c>
      <c r="EP18" s="4">
        <f t="shared" si="5"/>
        <v>0</v>
      </c>
      <c r="EQ18" s="4">
        <f t="shared" si="5"/>
        <v>1233707.94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171383.33</v>
      </c>
      <c r="P22" s="3">
        <f t="shared" si="8"/>
        <v>164494.41</v>
      </c>
      <c r="Q22" s="3">
        <f t="shared" si="8"/>
        <v>3189.71</v>
      </c>
      <c r="R22" s="3">
        <f t="shared" si="8"/>
        <v>414.85</v>
      </c>
      <c r="S22" s="3">
        <f t="shared" si="8"/>
        <v>3699.21</v>
      </c>
      <c r="T22" s="3">
        <f t="shared" si="8"/>
        <v>0</v>
      </c>
      <c r="U22" s="3">
        <f t="shared" si="8"/>
        <v>388.66154999999998</v>
      </c>
      <c r="V22" s="3">
        <f t="shared" si="8"/>
        <v>30.470429999999997</v>
      </c>
      <c r="W22" s="3">
        <f t="shared" si="8"/>
        <v>0</v>
      </c>
      <c r="X22" s="3">
        <f t="shared" si="8"/>
        <v>3357.87</v>
      </c>
      <c r="Y22" s="3">
        <f t="shared" si="8"/>
        <v>2342.3000000000002</v>
      </c>
      <c r="Z22" s="3">
        <f t="shared" si="8"/>
        <v>0</v>
      </c>
      <c r="AA22" s="3">
        <f t="shared" si="8"/>
        <v>0</v>
      </c>
      <c r="AB22" s="3">
        <f t="shared" si="8"/>
        <v>171383.33</v>
      </c>
      <c r="AC22" s="3">
        <f t="shared" si="8"/>
        <v>164494.41</v>
      </c>
      <c r="AD22" s="3">
        <f t="shared" si="8"/>
        <v>3189.71</v>
      </c>
      <c r="AE22" s="3">
        <f t="shared" si="8"/>
        <v>414.85</v>
      </c>
      <c r="AF22" s="3">
        <f t="shared" si="8"/>
        <v>3699.21</v>
      </c>
      <c r="AG22" s="3">
        <f t="shared" si="8"/>
        <v>0</v>
      </c>
      <c r="AH22" s="3">
        <f t="shared" si="8"/>
        <v>388.66154999999998</v>
      </c>
      <c r="AI22" s="3">
        <f t="shared" si="8"/>
        <v>30.470429999999997</v>
      </c>
      <c r="AJ22" s="3">
        <f t="shared" si="8"/>
        <v>0</v>
      </c>
      <c r="AK22" s="3">
        <f t="shared" si="8"/>
        <v>3357.87</v>
      </c>
      <c r="AL22" s="3">
        <f t="shared" si="8"/>
        <v>2342.3000000000002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177083.5</v>
      </c>
      <c r="AS22" s="3">
        <f t="shared" si="8"/>
        <v>167283.95000000001</v>
      </c>
      <c r="AT22" s="3">
        <f t="shared" si="8"/>
        <v>8818.93</v>
      </c>
      <c r="AU22" s="3">
        <f t="shared" ref="AU22:BZ22" si="9">AU97</f>
        <v>980.62</v>
      </c>
      <c r="AV22" s="3">
        <f t="shared" si="9"/>
        <v>164494.41</v>
      </c>
      <c r="AW22" s="3">
        <f t="shared" si="9"/>
        <v>164494.41</v>
      </c>
      <c r="AX22" s="3">
        <f t="shared" si="9"/>
        <v>0</v>
      </c>
      <c r="AY22" s="3">
        <f t="shared" si="9"/>
        <v>164494.41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177083.5</v>
      </c>
      <c r="CB22" s="3">
        <f t="shared" si="10"/>
        <v>167283.95000000001</v>
      </c>
      <c r="CC22" s="3">
        <f t="shared" si="10"/>
        <v>8818.93</v>
      </c>
      <c r="CD22" s="3">
        <f t="shared" si="10"/>
        <v>980.62</v>
      </c>
      <c r="CE22" s="3">
        <f t="shared" si="10"/>
        <v>164494.41</v>
      </c>
      <c r="CF22" s="3">
        <f t="shared" si="10"/>
        <v>164494.41</v>
      </c>
      <c r="CG22" s="3">
        <f t="shared" si="10"/>
        <v>0</v>
      </c>
      <c r="CH22" s="3">
        <f t="shared" si="10"/>
        <v>164494.41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1341274.83</v>
      </c>
      <c r="DH22" s="4">
        <f t="shared" si="11"/>
        <v>1233707.94</v>
      </c>
      <c r="DI22" s="4">
        <f t="shared" si="11"/>
        <v>39871.21</v>
      </c>
      <c r="DJ22" s="4">
        <f t="shared" si="11"/>
        <v>7591.86</v>
      </c>
      <c r="DK22" s="4">
        <f t="shared" si="11"/>
        <v>67695.679999999993</v>
      </c>
      <c r="DL22" s="4">
        <f t="shared" si="11"/>
        <v>0</v>
      </c>
      <c r="DM22" s="4">
        <f t="shared" si="11"/>
        <v>388.66154999999998</v>
      </c>
      <c r="DN22" s="4">
        <f t="shared" si="11"/>
        <v>30.470429999999997</v>
      </c>
      <c r="DO22" s="4">
        <f t="shared" si="11"/>
        <v>0</v>
      </c>
      <c r="DP22" s="4">
        <f t="shared" si="11"/>
        <v>52225.17</v>
      </c>
      <c r="DQ22" s="4">
        <f t="shared" si="11"/>
        <v>34290.97</v>
      </c>
      <c r="DR22" s="4">
        <f t="shared" si="11"/>
        <v>0</v>
      </c>
      <c r="DS22" s="4">
        <f t="shared" si="11"/>
        <v>0</v>
      </c>
      <c r="DT22" s="4">
        <f t="shared" si="11"/>
        <v>1341274.83</v>
      </c>
      <c r="DU22" s="4">
        <f t="shared" si="11"/>
        <v>1233707.94</v>
      </c>
      <c r="DV22" s="4">
        <f t="shared" si="11"/>
        <v>39871.21</v>
      </c>
      <c r="DW22" s="4">
        <f t="shared" si="11"/>
        <v>7591.86</v>
      </c>
      <c r="DX22" s="4">
        <f t="shared" si="11"/>
        <v>67695.679999999993</v>
      </c>
      <c r="DY22" s="4">
        <f t="shared" si="11"/>
        <v>0</v>
      </c>
      <c r="DZ22" s="4">
        <f t="shared" si="11"/>
        <v>388.66154999999998</v>
      </c>
      <c r="EA22" s="4">
        <f t="shared" si="11"/>
        <v>30.470429999999997</v>
      </c>
      <c r="EB22" s="4">
        <f t="shared" si="11"/>
        <v>0</v>
      </c>
      <c r="EC22" s="4">
        <f t="shared" si="11"/>
        <v>52225.17</v>
      </c>
      <c r="ED22" s="4">
        <f t="shared" si="11"/>
        <v>34290.97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1427790.97</v>
      </c>
      <c r="EK22" s="4">
        <f t="shared" si="11"/>
        <v>1276656.1200000001</v>
      </c>
      <c r="EL22" s="4">
        <f t="shared" si="11"/>
        <v>134765.22</v>
      </c>
      <c r="EM22" s="4">
        <f t="shared" ref="EM22:FR22" si="12">EM97</f>
        <v>16369.63</v>
      </c>
      <c r="EN22" s="4">
        <f t="shared" si="12"/>
        <v>1233707.94</v>
      </c>
      <c r="EO22" s="4">
        <f t="shared" si="12"/>
        <v>1233707.94</v>
      </c>
      <c r="EP22" s="4">
        <f t="shared" si="12"/>
        <v>0</v>
      </c>
      <c r="EQ22" s="4">
        <f t="shared" si="12"/>
        <v>1233707.94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1427790.97</v>
      </c>
      <c r="FT22" s="4">
        <f t="shared" si="13"/>
        <v>1276656.1200000001</v>
      </c>
      <c r="FU22" s="4">
        <f t="shared" si="13"/>
        <v>134765.22</v>
      </c>
      <c r="FV22" s="4">
        <f t="shared" si="13"/>
        <v>16369.63</v>
      </c>
      <c r="FW22" s="4">
        <f t="shared" si="13"/>
        <v>1233707.94</v>
      </c>
      <c r="FX22" s="4">
        <f t="shared" si="13"/>
        <v>1233707.94</v>
      </c>
      <c r="FY22" s="4">
        <f t="shared" si="13"/>
        <v>0</v>
      </c>
      <c r="FZ22" s="4">
        <f t="shared" si="13"/>
        <v>1233707.94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4.5999999999999999E-2</v>
      </c>
      <c r="J24" s="2">
        <v>0</v>
      </c>
      <c r="K24" s="2"/>
      <c r="L24" s="2"/>
      <c r="M24" s="2"/>
      <c r="N24" s="2"/>
      <c r="O24" s="2">
        <f t="shared" ref="O24:O55" si="14">ROUND(CP24,2)</f>
        <v>140.57</v>
      </c>
      <c r="P24" s="2">
        <f t="shared" ref="P24:P55" si="15">ROUND(CQ24*I24,2)</f>
        <v>0</v>
      </c>
      <c r="Q24" s="2">
        <f t="shared" ref="Q24:Q55" si="16">ROUND(CR24*I24,2)</f>
        <v>135.69999999999999</v>
      </c>
      <c r="R24" s="2">
        <f t="shared" ref="R24:R55" si="17">ROUND(CS24*I24,2)</f>
        <v>18.32</v>
      </c>
      <c r="S24" s="2">
        <f t="shared" ref="S24:S55" si="18">ROUND(CT24*I24,2)</f>
        <v>4.87</v>
      </c>
      <c r="T24" s="2">
        <f t="shared" ref="T24:T55" si="19">ROUND(CU24*I24,2)</f>
        <v>0</v>
      </c>
      <c r="U24" s="2">
        <f t="shared" ref="U24:U55" si="20">CV24*I24</f>
        <v>0.62422</v>
      </c>
      <c r="V24" s="2">
        <f t="shared" ref="V24:V55" si="21">CW24*I24</f>
        <v>1.357</v>
      </c>
      <c r="W24" s="2">
        <f t="shared" ref="W24:W55" si="22">ROUND(CX24*I24,2)</f>
        <v>0</v>
      </c>
      <c r="X24" s="2">
        <f t="shared" ref="X24:X55" si="23">ROUND(CY24,2)</f>
        <v>22.03</v>
      </c>
      <c r="Y24" s="2">
        <f t="shared" ref="Y24:Y55" si="24">ROUND(CZ24,2)</f>
        <v>11.6</v>
      </c>
      <c r="Z24" s="2"/>
      <c r="AA24" s="2">
        <v>34696433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ROUND((AS24),2)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140.57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22.030500000000004</v>
      </c>
      <c r="CZ24" s="2">
        <f t="shared" ref="CZ24:CZ55" si="44">(((S24+(R24*IF(0,0,1)))*AU24)/100)</f>
        <v>11.595000000000001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6">ROUND(IF(AND(BH24=3,BI24=3,FS24&lt;&gt;0),P24,0),2)</f>
        <v>0</v>
      </c>
      <c r="GM24" s="2">
        <f t="shared" ref="GM24:GM55" si="47">ROUND(O24+X24+Y24+GK24,2)+GX24</f>
        <v>174.2</v>
      </c>
      <c r="GN24" s="2">
        <f t="shared" ref="GN24:GN55" si="48">IF(OR(BI24=0,BI24=1),ROUND(O24+X24+Y24+GK24,2),0)</f>
        <v>174.2</v>
      </c>
      <c r="GO24" s="2">
        <f t="shared" ref="GO24:GO55" si="49">IF(BI24=2,ROUND(O24+X24+Y24+GK24,2),0)</f>
        <v>0</v>
      </c>
      <c r="GP24" s="2">
        <f t="shared" ref="GP24:GP55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ROUND(GT24,2)</f>
        <v>0</v>
      </c>
      <c r="GW24" s="2">
        <v>1</v>
      </c>
      <c r="GX24" s="2">
        <f t="shared" ref="GX24:GX55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4.5999999999999999E-2</v>
      </c>
      <c r="J25">
        <v>0</v>
      </c>
      <c r="O25">
        <f t="shared" si="14"/>
        <v>1785.35</v>
      </c>
      <c r="P25">
        <f t="shared" si="15"/>
        <v>0</v>
      </c>
      <c r="Q25">
        <f t="shared" si="16"/>
        <v>1696.25</v>
      </c>
      <c r="R25">
        <f t="shared" si="17"/>
        <v>335.25</v>
      </c>
      <c r="S25">
        <f t="shared" si="18"/>
        <v>89.1</v>
      </c>
      <c r="T25">
        <f t="shared" si="19"/>
        <v>0</v>
      </c>
      <c r="U25">
        <f t="shared" si="20"/>
        <v>0.62422</v>
      </c>
      <c r="V25">
        <f t="shared" si="21"/>
        <v>1.357</v>
      </c>
      <c r="W25">
        <f t="shared" si="22"/>
        <v>0</v>
      </c>
      <c r="X25">
        <f t="shared" si="23"/>
        <v>343.72</v>
      </c>
      <c r="Y25">
        <f t="shared" si="24"/>
        <v>169.74</v>
      </c>
      <c r="AA25">
        <v>34696434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52">
        <f>'1.Смета.или.Акт'!F48</f>
        <v>2950</v>
      </c>
      <c r="AN25" s="52">
        <f>'1.Смета.или.Акт'!F49</f>
        <v>398.25</v>
      </c>
      <c r="AO25" s="52">
        <f>'1.Смета.или.Акт'!F47</f>
        <v>105.85</v>
      </c>
      <c r="AP25">
        <v>0</v>
      </c>
      <c r="AQ25">
        <f>'1.Смета.или.Акт'!E52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1785.35</v>
      </c>
      <c r="CQ25">
        <f t="shared" si="35"/>
        <v>0</v>
      </c>
      <c r="CR25">
        <f t="shared" si="36"/>
        <v>36875</v>
      </c>
      <c r="CS25">
        <f t="shared" si="37"/>
        <v>7287.9750000000004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343.7235</v>
      </c>
      <c r="CZ25">
        <f t="shared" si="44"/>
        <v>169.74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3055.85</v>
      </c>
      <c r="ES25">
        <v>0</v>
      </c>
      <c r="ET25" s="52">
        <f>'1.Смета.или.Акт'!F48</f>
        <v>2950</v>
      </c>
      <c r="EU25" s="52">
        <f>'1.Смета.или.Акт'!F49</f>
        <v>398.25</v>
      </c>
      <c r="EV25" s="52">
        <f>'1.Смета.или.Акт'!F47</f>
        <v>105.85</v>
      </c>
      <c r="EW25">
        <f>'1.Смета.или.Акт'!E52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2298.81</v>
      </c>
      <c r="GN25">
        <f t="shared" si="48"/>
        <v>2298.81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4.5999999999999999E-2</v>
      </c>
      <c r="J26" s="2">
        <v>0</v>
      </c>
      <c r="K26" s="2"/>
      <c r="L26" s="2"/>
      <c r="M26" s="2"/>
      <c r="N26" s="2"/>
      <c r="O26" s="2">
        <f t="shared" si="14"/>
        <v>24.27</v>
      </c>
      <c r="P26" s="2">
        <f t="shared" si="15"/>
        <v>0</v>
      </c>
      <c r="Q26" s="2">
        <f t="shared" si="16"/>
        <v>24.27</v>
      </c>
      <c r="R26" s="2">
        <f t="shared" si="17"/>
        <v>4.7300000000000004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0.40801999999999994</v>
      </c>
      <c r="W26" s="2">
        <f t="shared" si="22"/>
        <v>0</v>
      </c>
      <c r="X26" s="2">
        <f t="shared" si="23"/>
        <v>4.49</v>
      </c>
      <c r="Y26" s="2">
        <f t="shared" si="24"/>
        <v>2.37</v>
      </c>
      <c r="Z26" s="2"/>
      <c r="AA26" s="2">
        <v>34696433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24.27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4.4935</v>
      </c>
      <c r="CZ26" s="2">
        <f t="shared" si="44"/>
        <v>2.3650000000000002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15</v>
      </c>
      <c r="DW26" s="2" t="s">
        <v>15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0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31.13</v>
      </c>
      <c r="GN26" s="2">
        <f t="shared" si="48"/>
        <v>31.13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4.5999999999999999E-2</v>
      </c>
      <c r="J27">
        <v>0</v>
      </c>
      <c r="O27">
        <f t="shared" si="14"/>
        <v>303.31</v>
      </c>
      <c r="P27">
        <f t="shared" si="15"/>
        <v>0</v>
      </c>
      <c r="Q27">
        <f t="shared" si="16"/>
        <v>303.31</v>
      </c>
      <c r="R27">
        <f t="shared" si="17"/>
        <v>86.61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0.40801999999999994</v>
      </c>
      <c r="W27">
        <f t="shared" si="22"/>
        <v>0</v>
      </c>
      <c r="X27">
        <f t="shared" si="23"/>
        <v>70.150000000000006</v>
      </c>
      <c r="Y27">
        <f t="shared" si="24"/>
        <v>34.64</v>
      </c>
      <c r="AA27">
        <v>34696434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52">
        <f>'1.Смета.или.Акт'!F55</f>
        <v>527.5</v>
      </c>
      <c r="AN27" s="52">
        <f>'1.Смета.или.Акт'!F56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'1.Смета.или.Акт'!J55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'1.Смета.или.Акт'!J56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303.31</v>
      </c>
      <c r="CQ27">
        <f t="shared" si="35"/>
        <v>0</v>
      </c>
      <c r="CR27">
        <f t="shared" si="36"/>
        <v>6593.75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70.1541</v>
      </c>
      <c r="CZ27">
        <f t="shared" si="44"/>
        <v>34.643999999999998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15</v>
      </c>
      <c r="DW27" t="str">
        <f>'1.Смета.или.Акт'!D54</f>
        <v>1000 м3</v>
      </c>
      <c r="DX27">
        <v>1000</v>
      </c>
      <c r="EE27">
        <v>32653332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527.5</v>
      </c>
      <c r="ES27">
        <v>0</v>
      </c>
      <c r="ET27" s="52">
        <f>'1.Смета.или.Акт'!F55</f>
        <v>527.5</v>
      </c>
      <c r="EU27" s="52">
        <f>'1.Смета.или.Акт'!F56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95</v>
      </c>
      <c r="FY27">
        <v>50</v>
      </c>
      <c r="GA27" t="s">
        <v>3</v>
      </c>
      <c r="GD27">
        <v>0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408.1</v>
      </c>
      <c r="GN27">
        <f t="shared" si="48"/>
        <v>408.1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'1.Смета.или.Акт'!E60</f>
        <v>0.1</v>
      </c>
      <c r="J28" s="2">
        <v>0</v>
      </c>
      <c r="K28" s="2"/>
      <c r="L28" s="2"/>
      <c r="M28" s="2"/>
      <c r="N28" s="2"/>
      <c r="O28" s="2">
        <f t="shared" si="14"/>
        <v>158.38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158.38</v>
      </c>
      <c r="T28" s="2">
        <f t="shared" si="19"/>
        <v>0</v>
      </c>
      <c r="U28" s="2">
        <f t="shared" si="20"/>
        <v>18.900000000000002</v>
      </c>
      <c r="V28" s="2">
        <f t="shared" si="21"/>
        <v>0</v>
      </c>
      <c r="W28" s="2">
        <f t="shared" si="22"/>
        <v>0</v>
      </c>
      <c r="X28" s="2">
        <f t="shared" si="23"/>
        <v>126.7</v>
      </c>
      <c r="Y28" s="2">
        <f t="shared" si="24"/>
        <v>71.27</v>
      </c>
      <c r="Z28" s="2"/>
      <c r="AA28" s="2">
        <v>34696433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158.38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126.70399999999999</v>
      </c>
      <c r="CZ28" s="2">
        <f t="shared" si="44"/>
        <v>71.271000000000001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31</v>
      </c>
      <c r="EM28" s="2" t="s">
        <v>19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0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356.35</v>
      </c>
      <c r="GN28" s="2">
        <f t="shared" si="48"/>
        <v>356.35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'1.Смета.или.Акт'!E60</f>
        <v>0.1</v>
      </c>
      <c r="J29">
        <v>0</v>
      </c>
      <c r="O29">
        <f t="shared" si="14"/>
        <v>2898.39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2898.39</v>
      </c>
      <c r="T29">
        <f t="shared" si="19"/>
        <v>0</v>
      </c>
      <c r="U29">
        <f t="shared" si="20"/>
        <v>18.900000000000002</v>
      </c>
      <c r="V29">
        <f t="shared" si="21"/>
        <v>0</v>
      </c>
      <c r="W29">
        <f t="shared" si="22"/>
        <v>0</v>
      </c>
      <c r="X29">
        <f t="shared" si="23"/>
        <v>1970.91</v>
      </c>
      <c r="Y29">
        <f t="shared" si="24"/>
        <v>1043.42</v>
      </c>
      <c r="AA29">
        <v>34696434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52">
        <f>'1.Смета.или.Акт'!F61</f>
        <v>1583.82</v>
      </c>
      <c r="AP29">
        <v>0</v>
      </c>
      <c r="AQ29">
        <f>'1.Смета.или.Акт'!E64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30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2898.39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1970.9051999999999</v>
      </c>
      <c r="CZ29">
        <f t="shared" si="44"/>
        <v>1043.4204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tr">
        <f>'1.Смета.или.Акт'!D60</f>
        <v>100 м3</v>
      </c>
      <c r="DX29">
        <v>100</v>
      </c>
      <c r="EE29">
        <v>32653334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1003</v>
      </c>
      <c r="EL29" t="s">
        <v>31</v>
      </c>
      <c r="EM29" t="s">
        <v>19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52">
        <f>'1.Смета.или.Акт'!F61</f>
        <v>1583.82</v>
      </c>
      <c r="EW29">
        <f>'1.Смета.или.Акт'!E64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80</v>
      </c>
      <c r="FY29">
        <v>45</v>
      </c>
      <c r="GA29" t="s">
        <v>3</v>
      </c>
      <c r="GD29">
        <v>0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5912.72</v>
      </c>
      <c r="GN29">
        <f t="shared" si="48"/>
        <v>5912.72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f>'1.Смета.или.Акт'!E66</f>
        <v>4.4000000000000004</v>
      </c>
      <c r="J30" s="2">
        <v>0</v>
      </c>
      <c r="K30" s="2"/>
      <c r="L30" s="2"/>
      <c r="M30" s="2"/>
      <c r="N30" s="2"/>
      <c r="O30" s="2">
        <f t="shared" si="14"/>
        <v>302.5</v>
      </c>
      <c r="P30" s="2">
        <f t="shared" si="15"/>
        <v>0</v>
      </c>
      <c r="Q30" s="2">
        <f t="shared" si="16"/>
        <v>216.22</v>
      </c>
      <c r="R30" s="2">
        <f t="shared" si="17"/>
        <v>24.46</v>
      </c>
      <c r="S30" s="2">
        <f t="shared" si="18"/>
        <v>86.28</v>
      </c>
      <c r="T30" s="2">
        <f t="shared" si="19"/>
        <v>0</v>
      </c>
      <c r="U30" s="2">
        <f t="shared" si="20"/>
        <v>10.56</v>
      </c>
      <c r="V30" s="2">
        <f t="shared" si="21"/>
        <v>2.3760000000000003</v>
      </c>
      <c r="W30" s="2">
        <f t="shared" si="22"/>
        <v>0</v>
      </c>
      <c r="X30" s="2">
        <f t="shared" si="23"/>
        <v>135.1</v>
      </c>
      <c r="Y30" s="2">
        <f t="shared" si="24"/>
        <v>88.59</v>
      </c>
      <c r="Z30" s="2"/>
      <c r="AA30" s="2">
        <v>34696433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302.5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135.1028</v>
      </c>
      <c r="CZ30" s="2">
        <f t="shared" si="44"/>
        <v>88.592000000000013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0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526.19000000000005</v>
      </c>
      <c r="GN30" s="2">
        <f t="shared" si="48"/>
        <v>526.19000000000005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32</v>
      </c>
      <c r="F31" t="s">
        <v>33</v>
      </c>
      <c r="G31" t="s">
        <v>34</v>
      </c>
      <c r="H31" t="s">
        <v>35</v>
      </c>
      <c r="I31">
        <f>'1.Смета.или.Акт'!E66</f>
        <v>4.4000000000000004</v>
      </c>
      <c r="J31">
        <v>0</v>
      </c>
      <c r="O31">
        <f t="shared" si="14"/>
        <v>4281.7</v>
      </c>
      <c r="P31">
        <f t="shared" si="15"/>
        <v>0</v>
      </c>
      <c r="Q31">
        <f t="shared" si="16"/>
        <v>2702.7</v>
      </c>
      <c r="R31">
        <f t="shared" si="17"/>
        <v>447.69</v>
      </c>
      <c r="S31">
        <f t="shared" si="18"/>
        <v>1579</v>
      </c>
      <c r="T31">
        <f t="shared" si="19"/>
        <v>0</v>
      </c>
      <c r="U31">
        <f t="shared" si="20"/>
        <v>10.56</v>
      </c>
      <c r="V31">
        <f t="shared" si="21"/>
        <v>2.3760000000000003</v>
      </c>
      <c r="W31">
        <f t="shared" si="22"/>
        <v>0</v>
      </c>
      <c r="X31">
        <f t="shared" si="23"/>
        <v>2107.7600000000002</v>
      </c>
      <c r="Y31">
        <f t="shared" si="24"/>
        <v>1297.08</v>
      </c>
      <c r="AA31">
        <v>34696434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52">
        <f>'1.Смета.или.Акт'!F68</f>
        <v>49.14</v>
      </c>
      <c r="AN31" s="52">
        <f>'1.Смета.или.Акт'!F69</f>
        <v>5.56</v>
      </c>
      <c r="AO31" s="52">
        <f>'1.Смета.или.Акт'!F67</f>
        <v>19.61</v>
      </c>
      <c r="AP31">
        <v>0</v>
      </c>
      <c r="AQ31">
        <f>'1.Смета.или.Акт'!E72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36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4281.7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358.863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2107.7575999999999</v>
      </c>
      <c r="CZ31">
        <f t="shared" si="44"/>
        <v>1297.0816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35</v>
      </c>
      <c r="DW31" t="str">
        <f>'1.Смета.или.Акт'!D66</f>
        <v>м3</v>
      </c>
      <c r="DX31">
        <v>1</v>
      </c>
      <c r="EE31">
        <v>32653356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8001</v>
      </c>
      <c r="EL31" t="s">
        <v>37</v>
      </c>
      <c r="EM31" t="s">
        <v>38</v>
      </c>
      <c r="EO31" t="s">
        <v>3</v>
      </c>
      <c r="EQ31">
        <v>0</v>
      </c>
      <c r="ER31">
        <f>ES31+ET31+EV31</f>
        <v>69.12</v>
      </c>
      <c r="ES31">
        <v>0.37</v>
      </c>
      <c r="ET31" s="52">
        <f>'1.Смета.или.Акт'!F68</f>
        <v>49.14</v>
      </c>
      <c r="EU31" s="52">
        <f>'1.Смета.или.Акт'!F69</f>
        <v>5.56</v>
      </c>
      <c r="EV31" s="52">
        <f>'1.Смета.или.Акт'!F67</f>
        <v>19.61</v>
      </c>
      <c r="EW31">
        <f>'1.Смета.или.Акт'!E72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122</v>
      </c>
      <c r="FY31">
        <v>80</v>
      </c>
      <c r="GA31" t="s">
        <v>3</v>
      </c>
      <c r="GD31">
        <v>0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7686.54</v>
      </c>
      <c r="GN31">
        <f t="shared" si="48"/>
        <v>7686.54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39</v>
      </c>
      <c r="F32" s="2" t="s">
        <v>40</v>
      </c>
      <c r="G32" s="2" t="s">
        <v>41</v>
      </c>
      <c r="H32" s="2" t="s">
        <v>29</v>
      </c>
      <c r="I32" s="2">
        <f>'1.Смета.или.Акт'!E74</f>
        <v>4.3999999999999997E-2</v>
      </c>
      <c r="J32" s="2">
        <v>0</v>
      </c>
      <c r="K32" s="2"/>
      <c r="L32" s="2"/>
      <c r="M32" s="2"/>
      <c r="N32" s="2"/>
      <c r="O32" s="2">
        <f t="shared" si="14"/>
        <v>131.63999999999999</v>
      </c>
      <c r="P32" s="2">
        <f t="shared" si="15"/>
        <v>0</v>
      </c>
      <c r="Q32" s="2">
        <f t="shared" si="16"/>
        <v>69.86</v>
      </c>
      <c r="R32" s="2">
        <f t="shared" si="17"/>
        <v>10.76</v>
      </c>
      <c r="S32" s="2">
        <f t="shared" si="18"/>
        <v>61.78</v>
      </c>
      <c r="T32" s="2">
        <f t="shared" si="19"/>
        <v>0</v>
      </c>
      <c r="U32" s="2">
        <f t="shared" si="20"/>
        <v>7.92</v>
      </c>
      <c r="V32" s="2">
        <f t="shared" si="21"/>
        <v>0.79771999999999987</v>
      </c>
      <c r="W32" s="2">
        <f t="shared" si="22"/>
        <v>0</v>
      </c>
      <c r="X32" s="2">
        <f t="shared" si="23"/>
        <v>76.17</v>
      </c>
      <c r="Y32" s="2">
        <f t="shared" si="24"/>
        <v>47.15</v>
      </c>
      <c r="Z32" s="2"/>
      <c r="AA32" s="2">
        <v>34696433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131.63999999999999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76.167000000000002</v>
      </c>
      <c r="CZ32" s="2">
        <f t="shared" si="44"/>
        <v>47.151000000000003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29</v>
      </c>
      <c r="DW32" s="2" t="s">
        <v>29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17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254.96</v>
      </c>
      <c r="GN32" s="2">
        <f t="shared" si="48"/>
        <v>254.96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39</v>
      </c>
      <c r="F33" t="s">
        <v>40</v>
      </c>
      <c r="G33" t="s">
        <v>41</v>
      </c>
      <c r="H33" t="s">
        <v>29</v>
      </c>
      <c r="I33">
        <f>'1.Смета.или.Акт'!E74</f>
        <v>4.3999999999999997E-2</v>
      </c>
      <c r="J33">
        <v>0</v>
      </c>
      <c r="O33">
        <f t="shared" si="14"/>
        <v>2003.76</v>
      </c>
      <c r="P33">
        <f t="shared" si="15"/>
        <v>0</v>
      </c>
      <c r="Q33">
        <f t="shared" si="16"/>
        <v>873.26</v>
      </c>
      <c r="R33">
        <f t="shared" si="17"/>
        <v>196.88</v>
      </c>
      <c r="S33">
        <f t="shared" si="18"/>
        <v>1130.5</v>
      </c>
      <c r="T33">
        <f t="shared" si="19"/>
        <v>0</v>
      </c>
      <c r="U33">
        <f t="shared" si="20"/>
        <v>7.92</v>
      </c>
      <c r="V33">
        <f t="shared" si="21"/>
        <v>0.79771999999999987</v>
      </c>
      <c r="W33">
        <f t="shared" si="22"/>
        <v>0</v>
      </c>
      <c r="X33">
        <f t="shared" si="23"/>
        <v>1181.3699999999999</v>
      </c>
      <c r="Y33">
        <f t="shared" si="24"/>
        <v>690.24</v>
      </c>
      <c r="AA33">
        <v>34696434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52">
        <f>'1.Смета.или.Акт'!F76</f>
        <v>1587.74</v>
      </c>
      <c r="AN33" s="52">
        <f>'1.Смета.или.Акт'!F77</f>
        <v>244.51</v>
      </c>
      <c r="AO33" s="52">
        <f>'1.Смета.или.Акт'!F75</f>
        <v>1404</v>
      </c>
      <c r="AP33">
        <v>0</v>
      </c>
      <c r="AQ33">
        <f>'1.Смета.или.Акт'!E80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2003.76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1181.3682000000001</v>
      </c>
      <c r="CZ33">
        <f t="shared" si="44"/>
        <v>690.23760000000004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tr">
        <f>'1.Смета.или.Акт'!D74</f>
        <v>100 м3</v>
      </c>
      <c r="DX33">
        <v>100</v>
      </c>
      <c r="EE33">
        <v>32653345</v>
      </c>
      <c r="EF33">
        <v>1</v>
      </c>
      <c r="EG33" t="s">
        <v>17</v>
      </c>
      <c r="EH33">
        <v>0</v>
      </c>
      <c r="EI33" t="s">
        <v>3</v>
      </c>
      <c r="EJ33">
        <v>1</v>
      </c>
      <c r="EK33">
        <v>6001</v>
      </c>
      <c r="EL33" t="s">
        <v>43</v>
      </c>
      <c r="EM33" t="s">
        <v>44</v>
      </c>
      <c r="EO33" t="s">
        <v>3</v>
      </c>
      <c r="EQ33">
        <v>0</v>
      </c>
      <c r="ER33">
        <f>ES33+ET33+EV33</f>
        <v>3897.23</v>
      </c>
      <c r="ES33">
        <v>905.49</v>
      </c>
      <c r="ET33" s="52">
        <f>'1.Смета.или.Акт'!F76</f>
        <v>1587.74</v>
      </c>
      <c r="EU33" s="52">
        <f>'1.Смета.или.Акт'!F77</f>
        <v>244.51</v>
      </c>
      <c r="EV33" s="52">
        <f>'1.Смета.или.Акт'!F75</f>
        <v>1404</v>
      </c>
      <c r="EW33">
        <f>'1.Смета.или.Акт'!E80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105</v>
      </c>
      <c r="FY33">
        <v>65</v>
      </c>
      <c r="GA33" t="s">
        <v>3</v>
      </c>
      <c r="GD33">
        <v>0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3875.37</v>
      </c>
      <c r="GN33">
        <f t="shared" si="48"/>
        <v>3875.37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ROW(SmtRes!A39)</f>
        <v>39</v>
      </c>
      <c r="D34" s="2">
        <f>ROW(EtalonRes!A56)</f>
        <v>56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'1.Смета.или.Акт'!E82</f>
        <v>1</v>
      </c>
      <c r="J34" s="2">
        <v>0</v>
      </c>
      <c r="K34" s="2"/>
      <c r="L34" s="2"/>
      <c r="M34" s="2"/>
      <c r="N34" s="2"/>
      <c r="O34" s="2">
        <f t="shared" si="14"/>
        <v>4752.41</v>
      </c>
      <c r="P34" s="2">
        <f t="shared" si="15"/>
        <v>0.01</v>
      </c>
      <c r="Q34" s="2">
        <f t="shared" si="16"/>
        <v>2424.36</v>
      </c>
      <c r="R34" s="2">
        <f t="shared" si="17"/>
        <v>322.45999999999998</v>
      </c>
      <c r="S34" s="2">
        <f t="shared" si="18"/>
        <v>2328.04</v>
      </c>
      <c r="T34" s="2">
        <f t="shared" si="19"/>
        <v>0</v>
      </c>
      <c r="U34" s="2">
        <f t="shared" si="20"/>
        <v>242</v>
      </c>
      <c r="V34" s="2">
        <f t="shared" si="21"/>
        <v>22.68</v>
      </c>
      <c r="W34" s="2">
        <f t="shared" si="22"/>
        <v>0</v>
      </c>
      <c r="X34" s="2">
        <f t="shared" si="23"/>
        <v>2120.4</v>
      </c>
      <c r="Y34" s="2">
        <f t="shared" si="24"/>
        <v>1590.3</v>
      </c>
      <c r="Z34" s="2"/>
      <c r="AA34" s="2">
        <v>34696433</v>
      </c>
      <c r="AB34" s="2">
        <f t="shared" si="25"/>
        <v>4752.41</v>
      </c>
      <c r="AC34" s="2">
        <f>ROUND((ES34+(SUM(SmtRes!BC33:'SmtRes'!BC39)+SUM(EtalonRes!AL43:'EtalonRes'!AL56))),2)</f>
        <v>0.01</v>
      </c>
      <c r="AD34" s="2">
        <f t="shared" si="27"/>
        <v>2424.36</v>
      </c>
      <c r="AE34" s="2">
        <f t="shared" si="28"/>
        <v>322.45999999999998</v>
      </c>
      <c r="AF34" s="2">
        <f t="shared" si="29"/>
        <v>2328.04</v>
      </c>
      <c r="AG34" s="2">
        <f t="shared" si="30"/>
        <v>0</v>
      </c>
      <c r="AH34" s="2">
        <f t="shared" si="31"/>
        <v>242</v>
      </c>
      <c r="AI34" s="2">
        <f t="shared" si="32"/>
        <v>22.68</v>
      </c>
      <c r="AJ34" s="2">
        <f t="shared" si="33"/>
        <v>0</v>
      </c>
      <c r="AK34" s="2">
        <v>6242.18</v>
      </c>
      <c r="AL34" s="2">
        <v>1489.78</v>
      </c>
      <c r="AM34" s="2">
        <v>2424.36</v>
      </c>
      <c r="AN34" s="2">
        <v>322.45999999999998</v>
      </c>
      <c r="AO34" s="2">
        <v>2328.04</v>
      </c>
      <c r="AP34" s="2">
        <v>0</v>
      </c>
      <c r="AQ34" s="2">
        <v>242</v>
      </c>
      <c r="AR34" s="2">
        <v>22.68</v>
      </c>
      <c r="AS34" s="2">
        <v>0</v>
      </c>
      <c r="AT34" s="2">
        <v>80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137001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80</v>
      </c>
      <c r="CA34" s="2">
        <v>60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4752.41</v>
      </c>
      <c r="CQ34" s="2">
        <f t="shared" si="35"/>
        <v>0.01</v>
      </c>
      <c r="CR34" s="2">
        <f t="shared" si="36"/>
        <v>2424.36</v>
      </c>
      <c r="CS34" s="2">
        <f t="shared" si="37"/>
        <v>322.45999999999998</v>
      </c>
      <c r="CT34" s="2">
        <f t="shared" si="38"/>
        <v>2328.04</v>
      </c>
      <c r="CU34" s="2">
        <f t="shared" si="39"/>
        <v>0</v>
      </c>
      <c r="CV34" s="2">
        <f t="shared" si="40"/>
        <v>242</v>
      </c>
      <c r="CW34" s="2">
        <f t="shared" si="41"/>
        <v>22.68</v>
      </c>
      <c r="CX34" s="2">
        <f t="shared" si="42"/>
        <v>0</v>
      </c>
      <c r="CY34" s="2">
        <f t="shared" si="43"/>
        <v>2120.4</v>
      </c>
      <c r="CZ34" s="2">
        <f t="shared" si="44"/>
        <v>1590.3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32653277</v>
      </c>
      <c r="EF34" s="2">
        <v>2</v>
      </c>
      <c r="EG34" s="2" t="s">
        <v>50</v>
      </c>
      <c r="EH34" s="2">
        <v>0</v>
      </c>
      <c r="EI34" s="2" t="s">
        <v>3</v>
      </c>
      <c r="EJ34" s="2">
        <v>2</v>
      </c>
      <c r="EK34" s="2">
        <v>137001</v>
      </c>
      <c r="EL34" s="2" t="s">
        <v>51</v>
      </c>
      <c r="EM34" s="2" t="s">
        <v>52</v>
      </c>
      <c r="EN34" s="2"/>
      <c r="EO34" s="2" t="s">
        <v>3</v>
      </c>
      <c r="EP34" s="2"/>
      <c r="EQ34" s="2">
        <v>0</v>
      </c>
      <c r="ER34" s="2">
        <v>6242.18</v>
      </c>
      <c r="ES34" s="2">
        <v>1489.78</v>
      </c>
      <c r="ET34" s="2">
        <v>2424.36</v>
      </c>
      <c r="EU34" s="2">
        <v>322.45999999999998</v>
      </c>
      <c r="EV34" s="2">
        <v>2328.04</v>
      </c>
      <c r="EW34" s="2">
        <v>242</v>
      </c>
      <c r="EX34" s="2">
        <v>22.68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80</v>
      </c>
      <c r="FY34" s="2">
        <v>60</v>
      </c>
      <c r="FZ34" s="2"/>
      <c r="GA34" s="2" t="s">
        <v>3</v>
      </c>
      <c r="GB34" s="2"/>
      <c r="GC34" s="2"/>
      <c r="GD34" s="2">
        <v>0</v>
      </c>
      <c r="GE34" s="2"/>
      <c r="GF34" s="2">
        <v>1919944443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8463.11</v>
      </c>
      <c r="GN34" s="2">
        <f t="shared" si="48"/>
        <v>0</v>
      </c>
      <c r="GO34" s="2">
        <f t="shared" si="49"/>
        <v>8463.11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ROW(EtalonRes!A70)</f>
        <v>70</v>
      </c>
      <c r="E35" t="s">
        <v>45</v>
      </c>
      <c r="F35" t="s">
        <v>46</v>
      </c>
      <c r="G35" t="s">
        <v>47</v>
      </c>
      <c r="H35" t="s">
        <v>48</v>
      </c>
      <c r="I35">
        <f>'1.Смета.или.Акт'!E82</f>
        <v>1</v>
      </c>
      <c r="J35">
        <v>0</v>
      </c>
      <c r="O35">
        <f t="shared" si="14"/>
        <v>72907.63</v>
      </c>
      <c r="P35">
        <f t="shared" si="15"/>
        <v>0</v>
      </c>
      <c r="Q35">
        <f t="shared" si="16"/>
        <v>30304.5</v>
      </c>
      <c r="R35">
        <f t="shared" si="17"/>
        <v>5901.02</v>
      </c>
      <c r="S35">
        <f t="shared" si="18"/>
        <v>42603.13</v>
      </c>
      <c r="T35">
        <f t="shared" si="19"/>
        <v>0</v>
      </c>
      <c r="U35">
        <f t="shared" si="20"/>
        <v>242</v>
      </c>
      <c r="V35">
        <f t="shared" si="21"/>
        <v>22.68</v>
      </c>
      <c r="W35">
        <f t="shared" si="22"/>
        <v>0</v>
      </c>
      <c r="X35">
        <f t="shared" si="23"/>
        <v>32982.82</v>
      </c>
      <c r="Y35">
        <f t="shared" si="24"/>
        <v>23281.99</v>
      </c>
      <c r="AA35">
        <v>34696434</v>
      </c>
      <c r="AB35">
        <f t="shared" si="25"/>
        <v>4752.41</v>
      </c>
      <c r="AC35">
        <f>ROUND((ES35+(SUM(SmtRes!BC40:'SmtRes'!BC46)+SUM(EtalonRes!AL57:'EtalonRes'!AL70))),2)</f>
        <v>0.01</v>
      </c>
      <c r="AD35">
        <f t="shared" si="27"/>
        <v>2424.36</v>
      </c>
      <c r="AE35">
        <f t="shared" si="28"/>
        <v>322.45999999999998</v>
      </c>
      <c r="AF35">
        <f t="shared" si="29"/>
        <v>2328.04</v>
      </c>
      <c r="AG35">
        <f t="shared" si="30"/>
        <v>0</v>
      </c>
      <c r="AH35">
        <f t="shared" si="31"/>
        <v>242</v>
      </c>
      <c r="AI35">
        <f t="shared" si="32"/>
        <v>22.68</v>
      </c>
      <c r="AJ35">
        <f t="shared" si="33"/>
        <v>0</v>
      </c>
      <c r="AK35">
        <f>AL35+AM35+AO35</f>
        <v>6242.18</v>
      </c>
      <c r="AL35" s="52">
        <f>'1.Смета.или.Акт'!F86</f>
        <v>1489.78</v>
      </c>
      <c r="AM35" s="52">
        <f>'1.Смета.или.Акт'!F84</f>
        <v>2424.36</v>
      </c>
      <c r="AN35" s="52">
        <f>'1.Смета.или.Акт'!F85</f>
        <v>322.45999999999998</v>
      </c>
      <c r="AO35" s="52">
        <f>'1.Смета.или.Акт'!F83</f>
        <v>2328.04</v>
      </c>
      <c r="AP35">
        <v>0</v>
      </c>
      <c r="AQ35">
        <f>'1.Смета.или.Акт'!E89</f>
        <v>242</v>
      </c>
      <c r="AR35">
        <v>22.68</v>
      </c>
      <c r="AS35">
        <v>0</v>
      </c>
      <c r="AT35">
        <v>68</v>
      </c>
      <c r="AU35">
        <v>48</v>
      </c>
      <c r="AV35">
        <v>1</v>
      </c>
      <c r="AW35">
        <v>1</v>
      </c>
      <c r="AZ35">
        <v>1</v>
      </c>
      <c r="BA35">
        <f>'1.Смета.или.Акт'!J83</f>
        <v>18.3</v>
      </c>
      <c r="BB35">
        <f>'1.Смета.или.Акт'!J84</f>
        <v>12.5</v>
      </c>
      <c r="BC35">
        <f>'1.Смета.или.Акт'!J86</f>
        <v>0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137001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'1.Смета.или.Акт'!J85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80</v>
      </c>
      <c r="CA35">
        <v>60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72907.63</v>
      </c>
      <c r="CQ35">
        <f t="shared" si="35"/>
        <v>0</v>
      </c>
      <c r="CR35">
        <f t="shared" si="36"/>
        <v>30304.5</v>
      </c>
      <c r="CS35">
        <f t="shared" si="37"/>
        <v>5901.018</v>
      </c>
      <c r="CT35">
        <f t="shared" si="38"/>
        <v>42603.131999999998</v>
      </c>
      <c r="CU35">
        <f t="shared" si="39"/>
        <v>0</v>
      </c>
      <c r="CV35">
        <f t="shared" si="40"/>
        <v>242</v>
      </c>
      <c r="CW35">
        <f t="shared" si="41"/>
        <v>22.68</v>
      </c>
      <c r="CX35">
        <f t="shared" si="42"/>
        <v>0</v>
      </c>
      <c r="CY35">
        <f t="shared" si="43"/>
        <v>32982.822</v>
      </c>
      <c r="CZ35">
        <f t="shared" si="44"/>
        <v>23281.991999999998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48</v>
      </c>
      <c r="DW35" t="str">
        <f>'1.Смета.или.Акт'!D82</f>
        <v>ШТ</v>
      </c>
      <c r="DX35">
        <v>1</v>
      </c>
      <c r="EE35">
        <v>32653277</v>
      </c>
      <c r="EF35">
        <v>2</v>
      </c>
      <c r="EG35" t="s">
        <v>50</v>
      </c>
      <c r="EH35">
        <v>0</v>
      </c>
      <c r="EI35" t="s">
        <v>3</v>
      </c>
      <c r="EJ35">
        <v>2</v>
      </c>
      <c r="EK35">
        <v>137001</v>
      </c>
      <c r="EL35" t="s">
        <v>51</v>
      </c>
      <c r="EM35" t="s">
        <v>52</v>
      </c>
      <c r="EO35" t="s">
        <v>3</v>
      </c>
      <c r="EQ35">
        <v>0</v>
      </c>
      <c r="ER35">
        <f>ES35+ET35+EV35</f>
        <v>6242.18</v>
      </c>
      <c r="ES35" s="52">
        <f>'1.Смета.или.Акт'!F86</f>
        <v>1489.78</v>
      </c>
      <c r="ET35" s="52">
        <f>'1.Смета.или.Акт'!F84</f>
        <v>2424.36</v>
      </c>
      <c r="EU35" s="52">
        <f>'1.Смета.или.Акт'!F85</f>
        <v>322.45999999999998</v>
      </c>
      <c r="EV35" s="52">
        <f>'1.Смета.или.Акт'!F83</f>
        <v>2328.04</v>
      </c>
      <c r="EW35">
        <f>'1.Смета.или.Акт'!E89</f>
        <v>242</v>
      </c>
      <c r="EX35">
        <v>22.68</v>
      </c>
      <c r="EY35">
        <v>1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80</v>
      </c>
      <c r="FY35">
        <v>60</v>
      </c>
      <c r="GA35" t="s">
        <v>3</v>
      </c>
      <c r="GD35">
        <v>0</v>
      </c>
      <c r="GF35">
        <v>1919944443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129172.44</v>
      </c>
      <c r="GN35">
        <f t="shared" si="48"/>
        <v>0</v>
      </c>
      <c r="GO35">
        <f t="shared" si="49"/>
        <v>129172.44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ROW(EtalonRes!A72)</f>
        <v>72</v>
      </c>
      <c r="E36" s="2" t="s">
        <v>53</v>
      </c>
      <c r="F36" s="2" t="s">
        <v>23</v>
      </c>
      <c r="G36" s="2" t="s">
        <v>24</v>
      </c>
      <c r="H36" s="2" t="s">
        <v>15</v>
      </c>
      <c r="I36" s="2">
        <f>'1.Смета.или.Акт'!E91</f>
        <v>2.5000000000000001E-2</v>
      </c>
      <c r="J36" s="2">
        <v>0</v>
      </c>
      <c r="K36" s="2"/>
      <c r="L36" s="2"/>
      <c r="M36" s="2"/>
      <c r="N36" s="2"/>
      <c r="O36" s="2">
        <f t="shared" si="14"/>
        <v>13.19</v>
      </c>
      <c r="P36" s="2">
        <f t="shared" si="15"/>
        <v>0</v>
      </c>
      <c r="Q36" s="2">
        <f t="shared" si="16"/>
        <v>13.19</v>
      </c>
      <c r="R36" s="2">
        <f t="shared" si="17"/>
        <v>2.57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0.22175</v>
      </c>
      <c r="W36" s="2">
        <f t="shared" si="22"/>
        <v>0</v>
      </c>
      <c r="X36" s="2">
        <f t="shared" si="23"/>
        <v>2.44</v>
      </c>
      <c r="Y36" s="2">
        <f t="shared" si="24"/>
        <v>1.29</v>
      </c>
      <c r="Z36" s="2"/>
      <c r="AA36" s="2">
        <v>34696433</v>
      </c>
      <c r="AB36" s="2">
        <f t="shared" si="25"/>
        <v>527.5</v>
      </c>
      <c r="AC36" s="2">
        <f t="shared" ref="AC36:AC47" si="53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25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13.19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2.4414999999999996</v>
      </c>
      <c r="CZ36" s="2">
        <f t="shared" si="44"/>
        <v>1.2849999999999999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15</v>
      </c>
      <c r="DW36" s="2" t="s">
        <v>15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18</v>
      </c>
      <c r="EM36" s="2" t="s">
        <v>19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0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16.920000000000002</v>
      </c>
      <c r="GN36" s="2">
        <f t="shared" si="48"/>
        <v>16.920000000000002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ROW(EtalonRes!A74)</f>
        <v>74</v>
      </c>
      <c r="E37" t="s">
        <v>53</v>
      </c>
      <c r="F37" t="s">
        <v>23</v>
      </c>
      <c r="G37" t="s">
        <v>24</v>
      </c>
      <c r="H37" t="s">
        <v>15</v>
      </c>
      <c r="I37">
        <f>'1.Смета.или.Акт'!E91</f>
        <v>2.5000000000000001E-2</v>
      </c>
      <c r="J37">
        <v>0</v>
      </c>
      <c r="O37">
        <f t="shared" si="14"/>
        <v>164.84</v>
      </c>
      <c r="P37">
        <f t="shared" si="15"/>
        <v>0</v>
      </c>
      <c r="Q37">
        <f t="shared" si="16"/>
        <v>164.84</v>
      </c>
      <c r="R37">
        <f t="shared" si="17"/>
        <v>47.07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0.22175</v>
      </c>
      <c r="W37">
        <f t="shared" si="22"/>
        <v>0</v>
      </c>
      <c r="X37">
        <f t="shared" si="23"/>
        <v>38.130000000000003</v>
      </c>
      <c r="Y37">
        <f t="shared" si="24"/>
        <v>18.829999999999998</v>
      </c>
      <c r="AA37">
        <v>34696434</v>
      </c>
      <c r="AB37">
        <f t="shared" si="25"/>
        <v>527.5</v>
      </c>
      <c r="AC37">
        <f t="shared" si="53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52">
        <f>'1.Смета.или.Акт'!F92</f>
        <v>527.5</v>
      </c>
      <c r="AN37" s="52">
        <f>'1.Смета.или.Акт'!F93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'1.Смета.или.Акт'!J92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25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'1.Смета.или.Акт'!J93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164.84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38.1267</v>
      </c>
      <c r="CZ37">
        <f t="shared" si="44"/>
        <v>18.827999999999999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15</v>
      </c>
      <c r="DW37" t="str">
        <f>'1.Смета.или.Акт'!D91</f>
        <v>1000 м3</v>
      </c>
      <c r="DX37">
        <v>1000</v>
      </c>
      <c r="EE37">
        <v>32653332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1001</v>
      </c>
      <c r="EL37" t="s">
        <v>18</v>
      </c>
      <c r="EM37" t="s">
        <v>19</v>
      </c>
      <c r="EO37" t="s">
        <v>3</v>
      </c>
      <c r="EQ37">
        <v>0</v>
      </c>
      <c r="ER37">
        <f>ES37+ET37+EV37</f>
        <v>527.5</v>
      </c>
      <c r="ES37">
        <v>0</v>
      </c>
      <c r="ET37" s="52">
        <f>'1.Смета.или.Акт'!F92</f>
        <v>527.5</v>
      </c>
      <c r="EU37" s="52">
        <f>'1.Смета.или.Акт'!F93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95</v>
      </c>
      <c r="FY37">
        <v>50</v>
      </c>
      <c r="GA37" t="s">
        <v>3</v>
      </c>
      <c r="GD37">
        <v>0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221.8</v>
      </c>
      <c r="GN37">
        <f t="shared" si="48"/>
        <v>221.8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ROW(EtalonRes!A76)</f>
        <v>76</v>
      </c>
      <c r="E38" s="2" t="s">
        <v>54</v>
      </c>
      <c r="F38" s="2" t="s">
        <v>55</v>
      </c>
      <c r="G38" s="2" t="s">
        <v>56</v>
      </c>
      <c r="H38" s="2" t="s">
        <v>15</v>
      </c>
      <c r="I38" s="2">
        <f>'1.Смета.или.Акт'!E97</f>
        <v>2.5000000000000001E-2</v>
      </c>
      <c r="J38" s="2">
        <v>0</v>
      </c>
      <c r="K38" s="2"/>
      <c r="L38" s="2"/>
      <c r="M38" s="2"/>
      <c r="N38" s="2"/>
      <c r="O38" s="2">
        <f t="shared" si="14"/>
        <v>3.42</v>
      </c>
      <c r="P38" s="2">
        <f t="shared" si="15"/>
        <v>0</v>
      </c>
      <c r="Q38" s="2">
        <f t="shared" si="16"/>
        <v>3.42</v>
      </c>
      <c r="R38" s="2">
        <f t="shared" si="17"/>
        <v>0.57999999999999996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4.3250000000000004E-2</v>
      </c>
      <c r="W38" s="2">
        <f t="shared" si="22"/>
        <v>0</v>
      </c>
      <c r="X38" s="2">
        <f t="shared" si="23"/>
        <v>0.55000000000000004</v>
      </c>
      <c r="Y38" s="2">
        <f t="shared" si="24"/>
        <v>0.28999999999999998</v>
      </c>
      <c r="Z38" s="2"/>
      <c r="AA38" s="2">
        <v>34696433</v>
      </c>
      <c r="AB38" s="2">
        <f t="shared" si="25"/>
        <v>136.79</v>
      </c>
      <c r="AC38" s="2">
        <f t="shared" si="53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57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3.42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0.55099999999999993</v>
      </c>
      <c r="CZ38" s="2">
        <f t="shared" si="44"/>
        <v>0.28999999999999998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15</v>
      </c>
      <c r="DW38" s="2" t="s">
        <v>15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17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0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4.26</v>
      </c>
      <c r="GN38" s="2">
        <f t="shared" si="48"/>
        <v>4.26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ROW(SmtRes!A54)</f>
        <v>54</v>
      </c>
      <c r="D39">
        <f>ROW(EtalonRes!A78)</f>
        <v>78</v>
      </c>
      <c r="E39" t="s">
        <v>54</v>
      </c>
      <c r="F39" t="s">
        <v>55</v>
      </c>
      <c r="G39" t="s">
        <v>56</v>
      </c>
      <c r="H39" t="s">
        <v>15</v>
      </c>
      <c r="I39">
        <f>'1.Смета.или.Акт'!E97</f>
        <v>2.5000000000000001E-2</v>
      </c>
      <c r="J39">
        <v>0</v>
      </c>
      <c r="O39">
        <f t="shared" si="14"/>
        <v>42.75</v>
      </c>
      <c r="P39">
        <f t="shared" si="15"/>
        <v>0</v>
      </c>
      <c r="Q39">
        <f t="shared" si="16"/>
        <v>42.75</v>
      </c>
      <c r="R39">
        <f t="shared" si="17"/>
        <v>10.69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4.3250000000000004E-2</v>
      </c>
      <c r="W39">
        <f t="shared" si="22"/>
        <v>0</v>
      </c>
      <c r="X39">
        <f t="shared" si="23"/>
        <v>8.66</v>
      </c>
      <c r="Y39">
        <f t="shared" si="24"/>
        <v>4.28</v>
      </c>
      <c r="AA39">
        <v>34696434</v>
      </c>
      <c r="AB39">
        <f t="shared" si="25"/>
        <v>136.79</v>
      </c>
      <c r="AC39">
        <f t="shared" si="53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52">
        <f>'1.Смета.или.Акт'!F98</f>
        <v>136.79</v>
      </c>
      <c r="AN39" s="52">
        <f>'1.Смета.или.Акт'!F99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'1.Смета.или.Акт'!J98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57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'1.Смета.или.Акт'!J99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42.75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8.6588999999999992</v>
      </c>
      <c r="CZ39">
        <f t="shared" si="44"/>
        <v>4.2759999999999998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15</v>
      </c>
      <c r="DW39" t="str">
        <f>'1.Смета.или.Акт'!D97</f>
        <v>1000 м3</v>
      </c>
      <c r="DX39">
        <v>1000</v>
      </c>
      <c r="EE39">
        <v>32653332</v>
      </c>
      <c r="EF39">
        <v>1</v>
      </c>
      <c r="EG39" t="s">
        <v>17</v>
      </c>
      <c r="EH39">
        <v>0</v>
      </c>
      <c r="EI39" t="s">
        <v>3</v>
      </c>
      <c r="EJ39">
        <v>1</v>
      </c>
      <c r="EK39">
        <v>1001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136.79</v>
      </c>
      <c r="ES39">
        <v>0</v>
      </c>
      <c r="ET39" s="52">
        <f>'1.Смета.или.Акт'!F98</f>
        <v>136.79</v>
      </c>
      <c r="EU39" s="52">
        <f>'1.Смета.или.Акт'!F99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50</v>
      </c>
      <c r="GA39" t="s">
        <v>3</v>
      </c>
      <c r="GD39">
        <v>0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55.69</v>
      </c>
      <c r="GN39">
        <f t="shared" si="48"/>
        <v>55.69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ROW(EtalonRes!A82)</f>
        <v>82</v>
      </c>
      <c r="E40" s="2" t="s">
        <v>58</v>
      </c>
      <c r="F40" s="2" t="s">
        <v>59</v>
      </c>
      <c r="G40" s="2" t="s">
        <v>60</v>
      </c>
      <c r="H40" s="2" t="s">
        <v>29</v>
      </c>
      <c r="I40" s="2">
        <f>'1.Смета.или.Акт'!E103</f>
        <v>0.25</v>
      </c>
      <c r="J40" s="2">
        <v>0</v>
      </c>
      <c r="K40" s="2"/>
      <c r="L40" s="2"/>
      <c r="M40" s="2"/>
      <c r="N40" s="2"/>
      <c r="O40" s="2">
        <f t="shared" si="14"/>
        <v>96.8</v>
      </c>
      <c r="P40" s="2">
        <f t="shared" si="15"/>
        <v>0</v>
      </c>
      <c r="Q40" s="2">
        <f t="shared" si="16"/>
        <v>70.08</v>
      </c>
      <c r="R40" s="2">
        <f t="shared" si="17"/>
        <v>7.65</v>
      </c>
      <c r="S40" s="2">
        <f t="shared" si="18"/>
        <v>26.72</v>
      </c>
      <c r="T40" s="2">
        <f t="shared" si="19"/>
        <v>0</v>
      </c>
      <c r="U40" s="2">
        <f t="shared" si="20"/>
        <v>3.1324999999999998</v>
      </c>
      <c r="V40" s="2">
        <f t="shared" si="21"/>
        <v>0.76</v>
      </c>
      <c r="W40" s="2">
        <f t="shared" si="22"/>
        <v>0</v>
      </c>
      <c r="X40" s="2">
        <f t="shared" si="23"/>
        <v>32.65</v>
      </c>
      <c r="Y40" s="2">
        <f t="shared" si="24"/>
        <v>17.190000000000001</v>
      </c>
      <c r="Z40" s="2"/>
      <c r="AA40" s="2">
        <v>34696433</v>
      </c>
      <c r="AB40" s="2">
        <f t="shared" si="25"/>
        <v>387.18</v>
      </c>
      <c r="AC40" s="2">
        <f t="shared" si="53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61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96.8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32.651499999999999</v>
      </c>
      <c r="CZ40" s="2">
        <f t="shared" si="44"/>
        <v>17.184999999999999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29</v>
      </c>
      <c r="DW40" s="2" t="s">
        <v>29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146.63999999999999</v>
      </c>
      <c r="GN40" s="2">
        <f t="shared" si="48"/>
        <v>146.63999999999999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ROW(SmtRes!A62)</f>
        <v>62</v>
      </c>
      <c r="D41">
        <f>ROW(EtalonRes!A86)</f>
        <v>86</v>
      </c>
      <c r="E41" t="s">
        <v>58</v>
      </c>
      <c r="F41" t="s">
        <v>59</v>
      </c>
      <c r="G41" t="s">
        <v>60</v>
      </c>
      <c r="H41" t="s">
        <v>29</v>
      </c>
      <c r="I41">
        <f>'1.Смета.или.Акт'!E103</f>
        <v>0.25</v>
      </c>
      <c r="J41">
        <v>0</v>
      </c>
      <c r="O41">
        <f t="shared" si="14"/>
        <v>1364.92</v>
      </c>
      <c r="P41">
        <f t="shared" si="15"/>
        <v>0</v>
      </c>
      <c r="Q41">
        <f t="shared" si="16"/>
        <v>875.94</v>
      </c>
      <c r="R41">
        <f t="shared" si="17"/>
        <v>139.9</v>
      </c>
      <c r="S41">
        <f t="shared" si="18"/>
        <v>488.98</v>
      </c>
      <c r="T41">
        <f t="shared" si="19"/>
        <v>0</v>
      </c>
      <c r="U41">
        <f t="shared" si="20"/>
        <v>3.1324999999999998</v>
      </c>
      <c r="V41">
        <f t="shared" si="21"/>
        <v>0.76</v>
      </c>
      <c r="W41">
        <f t="shared" si="22"/>
        <v>0</v>
      </c>
      <c r="X41">
        <f t="shared" si="23"/>
        <v>509.39</v>
      </c>
      <c r="Y41">
        <f t="shared" si="24"/>
        <v>251.55</v>
      </c>
      <c r="AA41">
        <v>34696434</v>
      </c>
      <c r="AB41">
        <f t="shared" si="25"/>
        <v>387.18</v>
      </c>
      <c r="AC41">
        <f t="shared" si="53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52">
        <f>'1.Смета.или.Акт'!F105</f>
        <v>280.3</v>
      </c>
      <c r="AN41" s="52">
        <f>'1.Смета.или.Акт'!F106</f>
        <v>30.58</v>
      </c>
      <c r="AO41" s="52">
        <f>'1.Смета.или.Акт'!F104</f>
        <v>106.88</v>
      </c>
      <c r="AP41">
        <v>0</v>
      </c>
      <c r="AQ41">
        <f>'1.Смета.или.Акт'!E109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'1.Смета.или.Акт'!J104</f>
        <v>18.3</v>
      </c>
      <c r="BB41">
        <f>'1.Смета.или.Акт'!J105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61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'1.Смета.или.Акт'!J106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1364.92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1955.904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509.39279999999997</v>
      </c>
      <c r="CZ41">
        <f t="shared" si="44"/>
        <v>251.55200000000002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29</v>
      </c>
      <c r="DW41" t="str">
        <f>'1.Смета.или.Акт'!D103</f>
        <v>100 м3</v>
      </c>
      <c r="DX41">
        <v>100</v>
      </c>
      <c r="EE41">
        <v>32653333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1002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387.18</v>
      </c>
      <c r="ES41">
        <v>0</v>
      </c>
      <c r="ET41" s="52">
        <f>'1.Смета.или.Акт'!F105</f>
        <v>280.3</v>
      </c>
      <c r="EU41" s="52">
        <f>'1.Смета.или.Акт'!F106</f>
        <v>30.58</v>
      </c>
      <c r="EV41" s="52">
        <f>'1.Смета.или.Акт'!F104</f>
        <v>106.88</v>
      </c>
      <c r="EW41">
        <f>'1.Смета.или.Акт'!E109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0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2125.86</v>
      </c>
      <c r="GN41">
        <f t="shared" si="48"/>
        <v>2125.86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ROW(SmtRes!A63)</f>
        <v>63</v>
      </c>
      <c r="D42" s="2">
        <f>ROW(EtalonRes!A87)</f>
        <v>87</v>
      </c>
      <c r="E42" s="2" t="s">
        <v>62</v>
      </c>
      <c r="F42" s="2" t="s">
        <v>63</v>
      </c>
      <c r="G42" s="2" t="s">
        <v>64</v>
      </c>
      <c r="H42" s="2" t="s">
        <v>29</v>
      </c>
      <c r="I42" s="2">
        <f>'1.Смета.или.Акт'!E111</f>
        <v>0.2</v>
      </c>
      <c r="J42" s="2">
        <v>0</v>
      </c>
      <c r="K42" s="2"/>
      <c r="L42" s="2"/>
      <c r="M42" s="2"/>
      <c r="N42" s="2"/>
      <c r="O42" s="2">
        <f t="shared" si="14"/>
        <v>240.24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240.24</v>
      </c>
      <c r="T42" s="2">
        <f t="shared" si="19"/>
        <v>0</v>
      </c>
      <c r="U42" s="2">
        <f t="shared" si="20"/>
        <v>30.8</v>
      </c>
      <c r="V42" s="2">
        <f t="shared" si="21"/>
        <v>0</v>
      </c>
      <c r="W42" s="2">
        <f t="shared" si="22"/>
        <v>0</v>
      </c>
      <c r="X42" s="2">
        <f t="shared" si="23"/>
        <v>192.19</v>
      </c>
      <c r="Y42" s="2">
        <f t="shared" si="24"/>
        <v>108.11</v>
      </c>
      <c r="Z42" s="2"/>
      <c r="AA42" s="2">
        <v>34696433</v>
      </c>
      <c r="AB42" s="2">
        <f t="shared" si="25"/>
        <v>1201.2</v>
      </c>
      <c r="AC42" s="2">
        <f t="shared" si="53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65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240.24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192.19200000000001</v>
      </c>
      <c r="CZ42" s="2">
        <f t="shared" si="44"/>
        <v>108.108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29</v>
      </c>
      <c r="DW42" s="2" t="s">
        <v>29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31</v>
      </c>
      <c r="EM42" s="2" t="s">
        <v>19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0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540.54</v>
      </c>
      <c r="GN42" s="2">
        <f t="shared" si="48"/>
        <v>540.54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ROW(SmtRes!A64)</f>
        <v>64</v>
      </c>
      <c r="D43">
        <f>ROW(EtalonRes!A88)</f>
        <v>88</v>
      </c>
      <c r="E43" t="s">
        <v>62</v>
      </c>
      <c r="F43" t="s">
        <v>63</v>
      </c>
      <c r="G43" t="s">
        <v>64</v>
      </c>
      <c r="H43" t="s">
        <v>29</v>
      </c>
      <c r="I43">
        <f>'1.Смета.или.Акт'!E111</f>
        <v>0.2</v>
      </c>
      <c r="J43">
        <v>0</v>
      </c>
      <c r="O43">
        <f t="shared" si="14"/>
        <v>4396.3900000000003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4396.3900000000003</v>
      </c>
      <c r="T43">
        <f t="shared" si="19"/>
        <v>0</v>
      </c>
      <c r="U43">
        <f t="shared" si="20"/>
        <v>30.8</v>
      </c>
      <c r="V43">
        <f t="shared" si="21"/>
        <v>0</v>
      </c>
      <c r="W43">
        <f t="shared" si="22"/>
        <v>0</v>
      </c>
      <c r="X43">
        <f t="shared" si="23"/>
        <v>2989.55</v>
      </c>
      <c r="Y43">
        <f t="shared" si="24"/>
        <v>1582.7</v>
      </c>
      <c r="AA43">
        <v>34696434</v>
      </c>
      <c r="AB43">
        <f t="shared" si="25"/>
        <v>1201.2</v>
      </c>
      <c r="AC43">
        <f t="shared" si="53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52">
        <f>'1.Смета.или.Акт'!F112</f>
        <v>1201.2</v>
      </c>
      <c r="AP43">
        <v>0</v>
      </c>
      <c r="AQ43">
        <f>'1.Смета.или.Акт'!E115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'1.Смета.или.Акт'!J112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65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4396.3900000000003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2989.5452</v>
      </c>
      <c r="CZ43">
        <f t="shared" si="44"/>
        <v>1582.7004000000002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29</v>
      </c>
      <c r="DW43" t="str">
        <f>'1.Смета.или.Акт'!D111</f>
        <v>100 м3</v>
      </c>
      <c r="DX43">
        <v>100</v>
      </c>
      <c r="EE43">
        <v>32653334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1003</v>
      </c>
      <c r="EL43" t="s">
        <v>31</v>
      </c>
      <c r="EM43" t="s">
        <v>19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52">
        <f>'1.Смета.или.Акт'!F112</f>
        <v>1201.2</v>
      </c>
      <c r="EW43">
        <f>'1.Смета.или.Акт'!E115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80</v>
      </c>
      <c r="FY43">
        <v>45</v>
      </c>
      <c r="GA43" t="s">
        <v>3</v>
      </c>
      <c r="GD43">
        <v>0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8968.64</v>
      </c>
      <c r="GN43">
        <f t="shared" si="48"/>
        <v>8968.64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ROW(SmtRes!A65)</f>
        <v>65</v>
      </c>
      <c r="D44" s="2">
        <f>ROW(EtalonRes!A89)</f>
        <v>89</v>
      </c>
      <c r="E44" s="2" t="s">
        <v>66</v>
      </c>
      <c r="F44" s="2" t="s">
        <v>67</v>
      </c>
      <c r="G44" s="2" t="s">
        <v>68</v>
      </c>
      <c r="H44" s="2" t="s">
        <v>29</v>
      </c>
      <c r="I44" s="2">
        <f>'1.Смета.или.Акт'!E117</f>
        <v>0.2</v>
      </c>
      <c r="J44" s="2">
        <v>0</v>
      </c>
      <c r="K44" s="2"/>
      <c r="L44" s="2"/>
      <c r="M44" s="2"/>
      <c r="N44" s="2"/>
      <c r="O44" s="2">
        <f t="shared" si="14"/>
        <v>145.80000000000001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145.80000000000001</v>
      </c>
      <c r="T44" s="2">
        <f t="shared" si="19"/>
        <v>0</v>
      </c>
      <c r="U44" s="2">
        <f t="shared" si="20"/>
        <v>19.440000000000001</v>
      </c>
      <c r="V44" s="2">
        <f t="shared" si="21"/>
        <v>0</v>
      </c>
      <c r="W44" s="2">
        <f t="shared" si="22"/>
        <v>0</v>
      </c>
      <c r="X44" s="2">
        <f t="shared" si="23"/>
        <v>116.64</v>
      </c>
      <c r="Y44" s="2">
        <f t="shared" si="24"/>
        <v>65.61</v>
      </c>
      <c r="Z44" s="2"/>
      <c r="AA44" s="2">
        <v>34696433</v>
      </c>
      <c r="AB44" s="2">
        <f t="shared" si="25"/>
        <v>729</v>
      </c>
      <c r="AC44" s="2">
        <f t="shared" si="53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69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145.80000000000001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116.64</v>
      </c>
      <c r="CZ44" s="2">
        <f t="shared" si="44"/>
        <v>65.610000000000014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29</v>
      </c>
      <c r="DW44" s="2" t="s">
        <v>29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31</v>
      </c>
      <c r="EM44" s="2" t="s">
        <v>19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0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328.05</v>
      </c>
      <c r="GN44" s="2">
        <f t="shared" si="48"/>
        <v>328.05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ROW(SmtRes!A66)</f>
        <v>66</v>
      </c>
      <c r="D45">
        <f>ROW(EtalonRes!A90)</f>
        <v>90</v>
      </c>
      <c r="E45" t="s">
        <v>66</v>
      </c>
      <c r="F45" t="s">
        <v>67</v>
      </c>
      <c r="G45" t="s">
        <v>68</v>
      </c>
      <c r="H45" t="s">
        <v>29</v>
      </c>
      <c r="I45">
        <f>'1.Смета.или.Акт'!E117</f>
        <v>0.2</v>
      </c>
      <c r="J45">
        <v>0</v>
      </c>
      <c r="O45">
        <f t="shared" si="14"/>
        <v>2668.14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2668.14</v>
      </c>
      <c r="T45">
        <f t="shared" si="19"/>
        <v>0</v>
      </c>
      <c r="U45">
        <f t="shared" si="20"/>
        <v>19.440000000000001</v>
      </c>
      <c r="V45">
        <f t="shared" si="21"/>
        <v>0</v>
      </c>
      <c r="W45">
        <f t="shared" si="22"/>
        <v>0</v>
      </c>
      <c r="X45">
        <f t="shared" si="23"/>
        <v>1814.34</v>
      </c>
      <c r="Y45">
        <f t="shared" si="24"/>
        <v>960.53</v>
      </c>
      <c r="AA45">
        <v>34696434</v>
      </c>
      <c r="AB45">
        <f t="shared" si="25"/>
        <v>729</v>
      </c>
      <c r="AC45">
        <f t="shared" si="53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52">
        <f>'1.Смета.или.Акт'!F118</f>
        <v>729</v>
      </c>
      <c r="AP45">
        <v>0</v>
      </c>
      <c r="AQ45">
        <f>'1.Смета.или.Акт'!E121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'1.Смета.или.Акт'!J118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69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2668.14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1814.3352</v>
      </c>
      <c r="CZ45">
        <f t="shared" si="44"/>
        <v>960.53039999999999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tr">
        <f>'1.Смета.или.Акт'!D117</f>
        <v>100 м3</v>
      </c>
      <c r="DX45">
        <v>100</v>
      </c>
      <c r="EE45">
        <v>32653334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1003</v>
      </c>
      <c r="EL45" t="s">
        <v>31</v>
      </c>
      <c r="EM45" t="s">
        <v>19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52">
        <f>'1.Смета.или.Акт'!F118</f>
        <v>729</v>
      </c>
      <c r="EW45">
        <f>'1.Смета.или.Акт'!E121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80</v>
      </c>
      <c r="FY45">
        <v>45</v>
      </c>
      <c r="GA45" t="s">
        <v>3</v>
      </c>
      <c r="GD45">
        <v>0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5443.01</v>
      </c>
      <c r="GN45">
        <f t="shared" si="48"/>
        <v>5443.01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ROW(SmtRes!A69)</f>
        <v>69</v>
      </c>
      <c r="D46" s="2">
        <f>ROW(EtalonRes!A93)</f>
        <v>93</v>
      </c>
      <c r="E46" s="2" t="s">
        <v>70</v>
      </c>
      <c r="F46" s="2" t="s">
        <v>71</v>
      </c>
      <c r="G46" s="2" t="s">
        <v>72</v>
      </c>
      <c r="H46" s="2" t="s">
        <v>73</v>
      </c>
      <c r="I46" s="2">
        <f>'1.Смета.или.Акт'!E123</f>
        <v>4.4999999999999998E-2</v>
      </c>
      <c r="J46" s="2">
        <v>0</v>
      </c>
      <c r="K46" s="2"/>
      <c r="L46" s="2"/>
      <c r="M46" s="2"/>
      <c r="N46" s="2"/>
      <c r="O46" s="2">
        <f t="shared" si="14"/>
        <v>4.76</v>
      </c>
      <c r="P46" s="2">
        <f t="shared" si="15"/>
        <v>0</v>
      </c>
      <c r="Q46" s="2">
        <f t="shared" si="16"/>
        <v>4.76</v>
      </c>
      <c r="R46" s="2">
        <f t="shared" si="17"/>
        <v>0.67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4.9500000000000002E-2</v>
      </c>
      <c r="W46" s="2">
        <f t="shared" si="22"/>
        <v>0</v>
      </c>
      <c r="X46" s="2">
        <f t="shared" si="23"/>
        <v>0.54</v>
      </c>
      <c r="Y46" s="2">
        <f t="shared" si="24"/>
        <v>0.3</v>
      </c>
      <c r="Z46" s="2"/>
      <c r="AA46" s="2">
        <v>34696433</v>
      </c>
      <c r="AB46" s="2">
        <f t="shared" si="25"/>
        <v>105.87</v>
      </c>
      <c r="AC46" s="2">
        <f t="shared" si="53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74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4.76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0.53600000000000003</v>
      </c>
      <c r="CZ46" s="2">
        <f t="shared" si="44"/>
        <v>0.30150000000000005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75</v>
      </c>
      <c r="EM46" s="2" t="s">
        <v>19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0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5.6</v>
      </c>
      <c r="GN46" s="2">
        <f t="shared" si="48"/>
        <v>5.6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ROW(SmtRes!A72)</f>
        <v>72</v>
      </c>
      <c r="D47">
        <f>ROW(EtalonRes!A96)</f>
        <v>96</v>
      </c>
      <c r="E47" t="s">
        <v>70</v>
      </c>
      <c r="F47" t="s">
        <v>71</v>
      </c>
      <c r="G47" t="s">
        <v>72</v>
      </c>
      <c r="H47" t="s">
        <v>73</v>
      </c>
      <c r="I47">
        <f>'1.Смета.или.Акт'!E123</f>
        <v>4.4999999999999998E-2</v>
      </c>
      <c r="J47">
        <v>0</v>
      </c>
      <c r="O47">
        <f t="shared" si="14"/>
        <v>59.55</v>
      </c>
      <c r="P47">
        <f t="shared" si="15"/>
        <v>0</v>
      </c>
      <c r="Q47">
        <f t="shared" si="16"/>
        <v>59.55</v>
      </c>
      <c r="R47">
        <f t="shared" si="17"/>
        <v>12.24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4.9500000000000002E-2</v>
      </c>
      <c r="W47">
        <f t="shared" si="22"/>
        <v>0</v>
      </c>
      <c r="X47">
        <f t="shared" si="23"/>
        <v>8.32</v>
      </c>
      <c r="Y47">
        <f t="shared" si="24"/>
        <v>4.41</v>
      </c>
      <c r="AA47">
        <v>34696434</v>
      </c>
      <c r="AB47">
        <f t="shared" si="25"/>
        <v>105.87</v>
      </c>
      <c r="AC47">
        <f t="shared" si="53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52">
        <f>'1.Смета.или.Акт'!F124</f>
        <v>105.87</v>
      </c>
      <c r="AN47" s="52">
        <f>'1.Смета.или.Акт'!F125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'1.Смета.или.Акт'!J124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74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'1.Смета.или.Акт'!J125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59.55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8.3231999999999999</v>
      </c>
      <c r="CZ47">
        <f t="shared" si="44"/>
        <v>4.4063999999999997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73</v>
      </c>
      <c r="DW47" t="str">
        <f>'1.Смета.или.Акт'!D123</f>
        <v>1000 м2</v>
      </c>
      <c r="DX47">
        <v>1000</v>
      </c>
      <c r="EE47">
        <v>32653336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1006</v>
      </c>
      <c r="EL47" t="s">
        <v>75</v>
      </c>
      <c r="EM47" t="s">
        <v>19</v>
      </c>
      <c r="EO47" t="s">
        <v>3</v>
      </c>
      <c r="EQ47">
        <v>0</v>
      </c>
      <c r="ER47">
        <f>ES47+ET47+EV47</f>
        <v>105.87</v>
      </c>
      <c r="ES47">
        <v>0</v>
      </c>
      <c r="ET47" s="52">
        <f>'1.Смета.или.Акт'!F124</f>
        <v>105.87</v>
      </c>
      <c r="EU47" s="52">
        <f>'1.Смета.или.Акт'!F125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80</v>
      </c>
      <c r="FY47">
        <v>45</v>
      </c>
      <c r="GA47" t="s">
        <v>3</v>
      </c>
      <c r="GD47">
        <v>0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72.28</v>
      </c>
      <c r="GN47">
        <f t="shared" si="48"/>
        <v>72.28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ROW(SmtRes!A78)</f>
        <v>78</v>
      </c>
      <c r="D48" s="2">
        <f>ROW(EtalonRes!A104)</f>
        <v>104</v>
      </c>
      <c r="E48" s="2" t="s">
        <v>76</v>
      </c>
      <c r="F48" s="2" t="s">
        <v>77</v>
      </c>
      <c r="G48" s="2" t="s">
        <v>78</v>
      </c>
      <c r="H48" s="2" t="s">
        <v>29</v>
      </c>
      <c r="I48" s="2">
        <f>'1.Смета.или.Акт'!E129</f>
        <v>2.9000000000000001E-2</v>
      </c>
      <c r="J48" s="2">
        <v>0</v>
      </c>
      <c r="K48" s="2"/>
      <c r="L48" s="2"/>
      <c r="M48" s="2"/>
      <c r="N48" s="2"/>
      <c r="O48" s="2">
        <f t="shared" si="14"/>
        <v>65.83</v>
      </c>
      <c r="P48" s="2">
        <f t="shared" si="15"/>
        <v>0</v>
      </c>
      <c r="Q48" s="2">
        <f t="shared" si="16"/>
        <v>62.17</v>
      </c>
      <c r="R48" s="2">
        <f t="shared" si="17"/>
        <v>5.15</v>
      </c>
      <c r="S48" s="2">
        <f t="shared" si="18"/>
        <v>3.66</v>
      </c>
      <c r="T48" s="2">
        <f t="shared" si="19"/>
        <v>0</v>
      </c>
      <c r="U48" s="2">
        <f t="shared" si="20"/>
        <v>0.45588000000000006</v>
      </c>
      <c r="V48" s="2">
        <f t="shared" si="21"/>
        <v>0.40252000000000004</v>
      </c>
      <c r="W48" s="2">
        <f t="shared" si="22"/>
        <v>0</v>
      </c>
      <c r="X48" s="2">
        <f t="shared" si="23"/>
        <v>12.51</v>
      </c>
      <c r="Y48" s="2">
        <f t="shared" si="24"/>
        <v>8.3699999999999992</v>
      </c>
      <c r="Z48" s="2"/>
      <c r="AA48" s="2">
        <v>34696433</v>
      </c>
      <c r="AB48" s="2">
        <f t="shared" si="25"/>
        <v>2269.79</v>
      </c>
      <c r="AC48" s="2">
        <f>ROUND((ES48+(SUM(SmtRes!BC73:'SmtRes'!BC78)+SUM(EtalonRes!AL97:'EtalonRes'!AL104))),2)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79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65.83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12.510199999999999</v>
      </c>
      <c r="CZ48" s="2">
        <f t="shared" si="44"/>
        <v>8.3695000000000004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29</v>
      </c>
      <c r="DW48" s="2" t="s">
        <v>29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80</v>
      </c>
      <c r="EM48" s="2" t="s">
        <v>81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0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86.71</v>
      </c>
      <c r="GN48" s="2">
        <f t="shared" si="48"/>
        <v>86.71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ROW(SmtRes!A84)</f>
        <v>84</v>
      </c>
      <c r="D49">
        <f>ROW(EtalonRes!A112)</f>
        <v>112</v>
      </c>
      <c r="E49" t="s">
        <v>76</v>
      </c>
      <c r="F49" t="s">
        <v>77</v>
      </c>
      <c r="G49" t="s">
        <v>78</v>
      </c>
      <c r="H49" t="s">
        <v>29</v>
      </c>
      <c r="I49">
        <f>'1.Смета.или.Акт'!E129</f>
        <v>2.9000000000000001E-2</v>
      </c>
      <c r="J49">
        <v>0</v>
      </c>
      <c r="O49">
        <f t="shared" si="14"/>
        <v>844.01</v>
      </c>
      <c r="P49">
        <f t="shared" si="15"/>
        <v>0</v>
      </c>
      <c r="Q49">
        <f t="shared" si="16"/>
        <v>777.1</v>
      </c>
      <c r="R49">
        <f t="shared" si="17"/>
        <v>94.25</v>
      </c>
      <c r="S49">
        <f t="shared" si="18"/>
        <v>66.91</v>
      </c>
      <c r="T49">
        <f t="shared" si="19"/>
        <v>0</v>
      </c>
      <c r="U49">
        <f t="shared" si="20"/>
        <v>0.45588000000000006</v>
      </c>
      <c r="V49">
        <f t="shared" si="21"/>
        <v>0.40252000000000004</v>
      </c>
      <c r="W49">
        <f t="shared" si="22"/>
        <v>0</v>
      </c>
      <c r="X49">
        <f t="shared" si="23"/>
        <v>195</v>
      </c>
      <c r="Y49">
        <f t="shared" si="24"/>
        <v>122.48</v>
      </c>
      <c r="AA49">
        <v>34696434</v>
      </c>
      <c r="AB49">
        <f t="shared" si="25"/>
        <v>2269.79</v>
      </c>
      <c r="AC49">
        <f>ROUND((ES49+(SUM(SmtRes!BC79:'SmtRes'!BC84)+SUM(EtalonRes!AL105:'EtalonRes'!AL112))),2)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52">
        <f>'1.Смета.или.Акт'!F131</f>
        <v>2143.7199999999998</v>
      </c>
      <c r="AN49" s="52">
        <f>'1.Смета.или.Акт'!F132</f>
        <v>177.59</v>
      </c>
      <c r="AO49" s="52">
        <f>'1.Смета.или.Акт'!F130</f>
        <v>126.07</v>
      </c>
      <c r="AP49">
        <v>0</v>
      </c>
      <c r="AQ49">
        <f>'1.Смета.или.Акт'!E135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'1.Смета.или.Акт'!J130</f>
        <v>18.3</v>
      </c>
      <c r="BB49">
        <f>'1.Смета.или.Акт'!J131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79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'1.Смета.или.Акт'!J132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844.01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2307.0810000000001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195.00360000000001</v>
      </c>
      <c r="CZ49">
        <f t="shared" si="44"/>
        <v>122.4816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29</v>
      </c>
      <c r="DW49" t="str">
        <f>'1.Смета.или.Акт'!D129</f>
        <v>100 м3</v>
      </c>
      <c r="DX49">
        <v>100</v>
      </c>
      <c r="EE49">
        <v>32653399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27001</v>
      </c>
      <c r="EL49" t="s">
        <v>80</v>
      </c>
      <c r="EM49" t="s">
        <v>81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52">
        <f>'1.Смета.или.Акт'!F131</f>
        <v>2143.7199999999998</v>
      </c>
      <c r="EU49" s="52">
        <f>'1.Смета.или.Акт'!F132</f>
        <v>177.59</v>
      </c>
      <c r="EV49" s="52">
        <f>'1.Смета.или.Акт'!F130</f>
        <v>126.07</v>
      </c>
      <c r="EW49">
        <f>'1.Смета.или.Акт'!E135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142</v>
      </c>
      <c r="FY49">
        <v>95</v>
      </c>
      <c r="GA49" t="s">
        <v>3</v>
      </c>
      <c r="GD49">
        <v>0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1161.49</v>
      </c>
      <c r="GN49">
        <f t="shared" si="48"/>
        <v>1161.49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ROW(SmtRes!A92)</f>
        <v>92</v>
      </c>
      <c r="D50" s="2">
        <f>ROW(EtalonRes!A122)</f>
        <v>122</v>
      </c>
      <c r="E50" s="2" t="s">
        <v>82</v>
      </c>
      <c r="F50" s="2" t="s">
        <v>83</v>
      </c>
      <c r="G50" s="2" t="s">
        <v>84</v>
      </c>
      <c r="H50" s="2" t="s">
        <v>73</v>
      </c>
      <c r="I50" s="2">
        <f>'1.Смета.или.Акт'!E137</f>
        <v>2.9000000000000001E-2</v>
      </c>
      <c r="J50" s="2">
        <v>0</v>
      </c>
      <c r="K50" s="2"/>
      <c r="L50" s="2"/>
      <c r="M50" s="2"/>
      <c r="N50" s="2"/>
      <c r="O50" s="2">
        <f t="shared" si="14"/>
        <v>95.36</v>
      </c>
      <c r="P50" s="2">
        <f t="shared" si="15"/>
        <v>0</v>
      </c>
      <c r="Q50" s="2">
        <f t="shared" si="16"/>
        <v>87.51</v>
      </c>
      <c r="R50" s="2">
        <f t="shared" si="17"/>
        <v>11.02</v>
      </c>
      <c r="S50" s="2">
        <f t="shared" si="18"/>
        <v>7.85</v>
      </c>
      <c r="T50" s="2">
        <f t="shared" si="19"/>
        <v>0</v>
      </c>
      <c r="U50" s="2">
        <f t="shared" si="20"/>
        <v>0.96135000000000004</v>
      </c>
      <c r="V50" s="2">
        <f t="shared" si="21"/>
        <v>0.85637000000000008</v>
      </c>
      <c r="W50" s="2">
        <f t="shared" si="22"/>
        <v>0</v>
      </c>
      <c r="X50" s="2">
        <f t="shared" si="23"/>
        <v>26.8</v>
      </c>
      <c r="Y50" s="2">
        <f t="shared" si="24"/>
        <v>17.93</v>
      </c>
      <c r="Z50" s="2"/>
      <c r="AA50" s="2">
        <v>34696433</v>
      </c>
      <c r="AB50" s="2">
        <f t="shared" si="25"/>
        <v>3288.36</v>
      </c>
      <c r="AC50" s="2">
        <f>ROUND((ES50+(SUM(SmtRes!BC85:'SmtRes'!BC92)+SUM(EtalonRes!AL113:'EtalonRes'!AL122))),2)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85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95.36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26.795399999999994</v>
      </c>
      <c r="CZ50" s="2">
        <f t="shared" si="44"/>
        <v>17.926499999999997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73</v>
      </c>
      <c r="DW50" s="2" t="s">
        <v>73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17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80</v>
      </c>
      <c r="EM50" s="2" t="s">
        <v>81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0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140.09</v>
      </c>
      <c r="GN50" s="2">
        <f t="shared" si="48"/>
        <v>140.09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ROW(SmtRes!A100)</f>
        <v>100</v>
      </c>
      <c r="D51">
        <f>ROW(EtalonRes!A132)</f>
        <v>132</v>
      </c>
      <c r="E51" t="s">
        <v>82</v>
      </c>
      <c r="F51" t="s">
        <v>83</v>
      </c>
      <c r="G51" t="s">
        <v>84</v>
      </c>
      <c r="H51" t="s">
        <v>73</v>
      </c>
      <c r="I51">
        <f>'1.Смета.или.Акт'!E137</f>
        <v>2.9000000000000001E-2</v>
      </c>
      <c r="J51">
        <v>0</v>
      </c>
      <c r="O51">
        <f t="shared" si="14"/>
        <v>1237.58</v>
      </c>
      <c r="P51">
        <f t="shared" si="15"/>
        <v>0</v>
      </c>
      <c r="Q51">
        <f t="shared" si="16"/>
        <v>1093.8499999999999</v>
      </c>
      <c r="R51">
        <f t="shared" si="17"/>
        <v>201.63</v>
      </c>
      <c r="S51">
        <f t="shared" si="18"/>
        <v>143.72999999999999</v>
      </c>
      <c r="T51">
        <f t="shared" si="19"/>
        <v>0</v>
      </c>
      <c r="U51">
        <f t="shared" si="20"/>
        <v>0.96135000000000004</v>
      </c>
      <c r="V51">
        <f t="shared" si="21"/>
        <v>0.85637000000000008</v>
      </c>
      <c r="W51">
        <f t="shared" si="22"/>
        <v>0</v>
      </c>
      <c r="X51">
        <f t="shared" si="23"/>
        <v>417.89</v>
      </c>
      <c r="Y51">
        <f t="shared" si="24"/>
        <v>262.47000000000003</v>
      </c>
      <c r="AA51">
        <v>34696434</v>
      </c>
      <c r="AB51">
        <f t="shared" si="25"/>
        <v>3288.36</v>
      </c>
      <c r="AC51">
        <f>ROUND((ES51+(SUM(SmtRes!BC93:'SmtRes'!BC100)+SUM(EtalonRes!AL123:'EtalonRes'!AL132))),2)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52">
        <f>'1.Смета.или.Акт'!F139</f>
        <v>3017.52</v>
      </c>
      <c r="AN51" s="52">
        <f>'1.Смета.или.Акт'!F140</f>
        <v>379.93</v>
      </c>
      <c r="AO51" s="52">
        <f>'1.Смета.или.Акт'!F138</f>
        <v>270.83999999999997</v>
      </c>
      <c r="AP51">
        <v>0</v>
      </c>
      <c r="AQ51">
        <f>'1.Смета.или.Акт'!E143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'1.Смета.или.Акт'!J138</f>
        <v>18.3</v>
      </c>
      <c r="BB51">
        <f>'1.Смета.или.Акт'!J139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85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'1.Смета.или.Акт'!J140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1237.58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417.88560000000007</v>
      </c>
      <c r="CZ51">
        <f t="shared" si="44"/>
        <v>262.47360000000003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73</v>
      </c>
      <c r="DW51" t="str">
        <f>'1.Смета.или.Акт'!D137</f>
        <v>1000 м2</v>
      </c>
      <c r="DX51">
        <v>1000</v>
      </c>
      <c r="EE51">
        <v>32653399</v>
      </c>
      <c r="EF51">
        <v>1</v>
      </c>
      <c r="EG51" t="s">
        <v>17</v>
      </c>
      <c r="EH51">
        <v>0</v>
      </c>
      <c r="EI51" t="s">
        <v>3</v>
      </c>
      <c r="EJ51">
        <v>1</v>
      </c>
      <c r="EK51">
        <v>27001</v>
      </c>
      <c r="EL51" t="s">
        <v>80</v>
      </c>
      <c r="EM51" t="s">
        <v>81</v>
      </c>
      <c r="EO51" t="s">
        <v>3</v>
      </c>
      <c r="EQ51">
        <v>0</v>
      </c>
      <c r="ER51">
        <f>ES51+ET51+EV51</f>
        <v>22804.16</v>
      </c>
      <c r="ES51">
        <v>19515.8</v>
      </c>
      <c r="ET51" s="52">
        <f>'1.Смета.или.Акт'!F139</f>
        <v>3017.52</v>
      </c>
      <c r="EU51" s="52">
        <f>'1.Смета.или.Акт'!F140</f>
        <v>379.93</v>
      </c>
      <c r="EV51" s="52">
        <f>'1.Смета.или.Акт'!F138</f>
        <v>270.83999999999997</v>
      </c>
      <c r="EW51">
        <f>'1.Смета.или.Акт'!E143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142</v>
      </c>
      <c r="FY51">
        <v>95</v>
      </c>
      <c r="GA51" t="s">
        <v>3</v>
      </c>
      <c r="GD51">
        <v>0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1917.94</v>
      </c>
      <c r="GN51">
        <f t="shared" si="48"/>
        <v>1917.94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ROW(SmtRes!A106)</f>
        <v>106</v>
      </c>
      <c r="D52" s="2">
        <f>ROW(EtalonRes!A141)</f>
        <v>141</v>
      </c>
      <c r="E52" s="2" t="s">
        <v>86</v>
      </c>
      <c r="F52" s="2" t="s">
        <v>87</v>
      </c>
      <c r="G52" s="2" t="s">
        <v>88</v>
      </c>
      <c r="H52" s="2" t="s">
        <v>89</v>
      </c>
      <c r="I52" s="2">
        <f>'1.Смета.или.Акт'!E145</f>
        <v>0.28999999999999998</v>
      </c>
      <c r="J52" s="2">
        <v>0</v>
      </c>
      <c r="K52" s="2"/>
      <c r="L52" s="2"/>
      <c r="M52" s="2"/>
      <c r="N52" s="2"/>
      <c r="O52" s="2">
        <f t="shared" si="14"/>
        <v>57.33</v>
      </c>
      <c r="P52" s="2">
        <f t="shared" si="15"/>
        <v>0</v>
      </c>
      <c r="Q52" s="2">
        <f t="shared" si="16"/>
        <v>16.600000000000001</v>
      </c>
      <c r="R52" s="2">
        <f t="shared" si="17"/>
        <v>0.23</v>
      </c>
      <c r="S52" s="2">
        <f t="shared" si="18"/>
        <v>40.729999999999997</v>
      </c>
      <c r="T52" s="2">
        <f t="shared" si="19"/>
        <v>0</v>
      </c>
      <c r="U52" s="2">
        <f t="shared" si="20"/>
        <v>4.3847999999999994</v>
      </c>
      <c r="V52" s="2">
        <f t="shared" si="21"/>
        <v>2.0300000000000002E-2</v>
      </c>
      <c r="W52" s="2">
        <f t="shared" si="22"/>
        <v>0</v>
      </c>
      <c r="X52" s="2">
        <f t="shared" si="23"/>
        <v>58.16</v>
      </c>
      <c r="Y52" s="2">
        <f t="shared" si="24"/>
        <v>38.909999999999997</v>
      </c>
      <c r="Z52" s="2"/>
      <c r="AA52" s="2">
        <v>34696433</v>
      </c>
      <c r="AB52" s="2">
        <f t="shared" si="25"/>
        <v>197.71</v>
      </c>
      <c r="AC52" s="2">
        <f>ROUND((ES52+(SUM(SmtRes!BC101:'SmtRes'!BC106)+SUM(EtalonRes!AL133:'EtalonRes'!AL141))),2)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90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57.33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58.163199999999989</v>
      </c>
      <c r="CZ52" s="2">
        <f t="shared" si="44"/>
        <v>38.911999999999992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89</v>
      </c>
      <c r="DW52" s="2" t="s">
        <v>89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17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80</v>
      </c>
      <c r="EM52" s="2" t="s">
        <v>81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0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154.4</v>
      </c>
      <c r="GN52" s="2">
        <f t="shared" si="48"/>
        <v>154.4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ROW(SmtRes!A112)</f>
        <v>112</v>
      </c>
      <c r="D53">
        <f>ROW(EtalonRes!A150)</f>
        <v>150</v>
      </c>
      <c r="E53" t="s">
        <v>86</v>
      </c>
      <c r="F53" t="s">
        <v>87</v>
      </c>
      <c r="G53" t="s">
        <v>88</v>
      </c>
      <c r="H53" t="s">
        <v>89</v>
      </c>
      <c r="I53">
        <f>'1.Смета.или.Акт'!E145</f>
        <v>0.28999999999999998</v>
      </c>
      <c r="J53">
        <v>0</v>
      </c>
      <c r="O53">
        <f t="shared" si="14"/>
        <v>952.95</v>
      </c>
      <c r="P53">
        <f t="shared" si="15"/>
        <v>0</v>
      </c>
      <c r="Q53">
        <f t="shared" si="16"/>
        <v>207.53</v>
      </c>
      <c r="R53">
        <f t="shared" si="17"/>
        <v>4.25</v>
      </c>
      <c r="S53">
        <f t="shared" si="18"/>
        <v>745.42</v>
      </c>
      <c r="T53">
        <f t="shared" si="19"/>
        <v>0</v>
      </c>
      <c r="U53">
        <f t="shared" si="20"/>
        <v>4.3847999999999994</v>
      </c>
      <c r="V53">
        <f t="shared" si="21"/>
        <v>2.0300000000000002E-2</v>
      </c>
      <c r="W53">
        <f t="shared" si="22"/>
        <v>0</v>
      </c>
      <c r="X53">
        <f t="shared" si="23"/>
        <v>907.1</v>
      </c>
      <c r="Y53">
        <f t="shared" si="24"/>
        <v>569.75</v>
      </c>
      <c r="AA53">
        <v>34696434</v>
      </c>
      <c r="AB53">
        <f t="shared" si="25"/>
        <v>197.71</v>
      </c>
      <c r="AC53">
        <f>ROUND((ES53+(SUM(SmtRes!BC107:'SmtRes'!BC112)+SUM(EtalonRes!AL142:'EtalonRes'!AL150))),2)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52">
        <f>'1.Смета.или.Акт'!F147</f>
        <v>57.25</v>
      </c>
      <c r="AN53" s="52">
        <f>'1.Смета.или.Акт'!F148</f>
        <v>0.8</v>
      </c>
      <c r="AO53" s="52">
        <f>'1.Смета.или.Акт'!F146</f>
        <v>140.46</v>
      </c>
      <c r="AP53">
        <v>0</v>
      </c>
      <c r="AQ53">
        <f>'1.Смета.или.Акт'!E151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'1.Смета.или.Акт'!J146</f>
        <v>18.3</v>
      </c>
      <c r="BB53">
        <f>'1.Смета.или.Акт'!J147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90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'1.Смета.или.Акт'!J148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952.94999999999993</v>
      </c>
      <c r="CQ53">
        <f t="shared" si="35"/>
        <v>0</v>
      </c>
      <c r="CR53">
        <f t="shared" si="36"/>
        <v>715.625</v>
      </c>
      <c r="CS53">
        <f t="shared" si="37"/>
        <v>14.64</v>
      </c>
      <c r="CT53">
        <f t="shared" si="38"/>
        <v>2570.4180000000001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907.10069999999996</v>
      </c>
      <c r="CZ53">
        <f t="shared" si="44"/>
        <v>569.74919999999997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89</v>
      </c>
      <c r="DW53" t="str">
        <f>'1.Смета.или.Акт'!D145</f>
        <v>100 м2</v>
      </c>
      <c r="DX53">
        <v>100</v>
      </c>
      <c r="EE53">
        <v>32653399</v>
      </c>
      <c r="EF53">
        <v>1</v>
      </c>
      <c r="EG53" t="s">
        <v>17</v>
      </c>
      <c r="EH53">
        <v>0</v>
      </c>
      <c r="EI53" t="s">
        <v>3</v>
      </c>
      <c r="EJ53">
        <v>1</v>
      </c>
      <c r="EK53">
        <v>27001</v>
      </c>
      <c r="EL53" t="s">
        <v>80</v>
      </c>
      <c r="EM53" t="s">
        <v>81</v>
      </c>
      <c r="EO53" t="s">
        <v>3</v>
      </c>
      <c r="EQ53">
        <v>0</v>
      </c>
      <c r="ER53">
        <f>ES53+ET53+EV53</f>
        <v>299.11</v>
      </c>
      <c r="ES53">
        <v>101.4</v>
      </c>
      <c r="ET53" s="52">
        <f>'1.Смета.или.Акт'!F147</f>
        <v>57.25</v>
      </c>
      <c r="EU53" s="52">
        <f>'1.Смета.или.Акт'!F148</f>
        <v>0.8</v>
      </c>
      <c r="EV53" s="52">
        <f>'1.Смета.или.Акт'!F146</f>
        <v>140.46</v>
      </c>
      <c r="EW53">
        <f>'1.Смета.или.Акт'!E151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142</v>
      </c>
      <c r="FY53">
        <v>95</v>
      </c>
      <c r="GA53" t="s">
        <v>3</v>
      </c>
      <c r="GD53">
        <v>0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2429.8000000000002</v>
      </c>
      <c r="GN53">
        <f t="shared" si="48"/>
        <v>2429.8000000000002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ROW(SmtRes!A114)</f>
        <v>114</v>
      </c>
      <c r="D54" s="2">
        <f>ROW(EtalonRes!A153)</f>
        <v>153</v>
      </c>
      <c r="E54" s="2" t="s">
        <v>91</v>
      </c>
      <c r="F54" s="2" t="s">
        <v>92</v>
      </c>
      <c r="G54" s="2" t="s">
        <v>93</v>
      </c>
      <c r="H54" s="2" t="s">
        <v>89</v>
      </c>
      <c r="I54" s="2">
        <f>'1.Смета.или.Акт'!E153</f>
        <v>0.28999999999999998</v>
      </c>
      <c r="J54" s="2">
        <v>0</v>
      </c>
      <c r="K54" s="2"/>
      <c r="L54" s="2"/>
      <c r="M54" s="2"/>
      <c r="N54" s="2"/>
      <c r="O54" s="2">
        <f t="shared" si="14"/>
        <v>8.69</v>
      </c>
      <c r="P54" s="2">
        <f t="shared" si="15"/>
        <v>0</v>
      </c>
      <c r="Q54" s="2">
        <f t="shared" si="16"/>
        <v>2.44</v>
      </c>
      <c r="R54" s="2">
        <f t="shared" si="17"/>
        <v>0</v>
      </c>
      <c r="S54" s="2">
        <f t="shared" si="18"/>
        <v>6.25</v>
      </c>
      <c r="T54" s="2">
        <f t="shared" si="19"/>
        <v>0</v>
      </c>
      <c r="U54" s="2">
        <f t="shared" si="20"/>
        <v>0.67279999999999995</v>
      </c>
      <c r="V54" s="2">
        <f t="shared" si="21"/>
        <v>0</v>
      </c>
      <c r="W54" s="2">
        <f t="shared" si="22"/>
        <v>0</v>
      </c>
      <c r="X54" s="2">
        <f t="shared" si="23"/>
        <v>8.8800000000000008</v>
      </c>
      <c r="Y54" s="2">
        <f t="shared" si="24"/>
        <v>5.94</v>
      </c>
      <c r="Z54" s="2"/>
      <c r="AA54" s="2">
        <v>34696433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8.69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8.875</v>
      </c>
      <c r="CZ54" s="2">
        <f t="shared" si="44"/>
        <v>5.9375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89</v>
      </c>
      <c r="DW54" s="2" t="s">
        <v>89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17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80</v>
      </c>
      <c r="EM54" s="2" t="s">
        <v>81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0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23.51</v>
      </c>
      <c r="GN54" s="2">
        <f t="shared" si="48"/>
        <v>23.51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ROW(SmtRes!A116)</f>
        <v>116</v>
      </c>
      <c r="D55">
        <f>ROW(EtalonRes!A156)</f>
        <v>156</v>
      </c>
      <c r="E55" t="s">
        <v>91</v>
      </c>
      <c r="F55" t="s">
        <v>92</v>
      </c>
      <c r="G55" t="s">
        <v>93</v>
      </c>
      <c r="H55" t="s">
        <v>89</v>
      </c>
      <c r="I55">
        <f>'1.Смета.или.Акт'!E153</f>
        <v>0.28999999999999998</v>
      </c>
      <c r="J55">
        <v>0</v>
      </c>
      <c r="O55">
        <f t="shared" si="14"/>
        <v>144.82</v>
      </c>
      <c r="P55">
        <f t="shared" si="15"/>
        <v>0</v>
      </c>
      <c r="Q55">
        <f t="shared" si="16"/>
        <v>30.45</v>
      </c>
      <c r="R55">
        <f t="shared" si="17"/>
        <v>0</v>
      </c>
      <c r="S55">
        <f t="shared" si="18"/>
        <v>114.37</v>
      </c>
      <c r="T55">
        <f t="shared" si="19"/>
        <v>0</v>
      </c>
      <c r="U55">
        <f t="shared" si="20"/>
        <v>0.67279999999999995</v>
      </c>
      <c r="V55">
        <f t="shared" si="21"/>
        <v>0</v>
      </c>
      <c r="W55">
        <f t="shared" si="22"/>
        <v>0</v>
      </c>
      <c r="X55">
        <f t="shared" si="23"/>
        <v>138.38999999999999</v>
      </c>
      <c r="Y55">
        <f t="shared" si="24"/>
        <v>86.92</v>
      </c>
      <c r="AA55">
        <v>34696434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52">
        <f>'1.Смета.или.Акт'!F155</f>
        <v>8.4</v>
      </c>
      <c r="AN55">
        <v>0</v>
      </c>
      <c r="AO55" s="52">
        <f>'1.Смета.или.Акт'!F154</f>
        <v>21.55</v>
      </c>
      <c r="AP55">
        <v>0</v>
      </c>
      <c r="AQ55">
        <f>'1.Смета.или.Акт'!E158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'1.Смета.или.Акт'!J154</f>
        <v>18.3</v>
      </c>
      <c r="BB55">
        <f>'1.Смета.или.Акт'!J155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94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144.82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138.3877</v>
      </c>
      <c r="CZ55">
        <f t="shared" si="44"/>
        <v>86.921200000000013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89</v>
      </c>
      <c r="DW55" t="str">
        <f>'1.Смета.или.Акт'!D153</f>
        <v>100 м2</v>
      </c>
      <c r="DX55">
        <v>100</v>
      </c>
      <c r="EE55">
        <v>32653399</v>
      </c>
      <c r="EF55">
        <v>1</v>
      </c>
      <c r="EG55" t="s">
        <v>17</v>
      </c>
      <c r="EH55">
        <v>0</v>
      </c>
      <c r="EI55" t="s">
        <v>3</v>
      </c>
      <c r="EJ55">
        <v>1</v>
      </c>
      <c r="EK55">
        <v>27001</v>
      </c>
      <c r="EL55" t="s">
        <v>80</v>
      </c>
      <c r="EM55" t="s">
        <v>81</v>
      </c>
      <c r="EO55" t="s">
        <v>3</v>
      </c>
      <c r="EQ55">
        <v>0</v>
      </c>
      <c r="ER55">
        <f>ES55+ET55+EV55</f>
        <v>29.950000000000003</v>
      </c>
      <c r="ES55">
        <v>0</v>
      </c>
      <c r="ET55" s="52">
        <f>'1.Смета.или.Акт'!F155</f>
        <v>8.4</v>
      </c>
      <c r="EU55">
        <v>0</v>
      </c>
      <c r="EV55" s="52">
        <f>'1.Смета.или.Акт'!F154</f>
        <v>21.55</v>
      </c>
      <c r="EW55">
        <f>'1.Смета.или.Акт'!E158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142</v>
      </c>
      <c r="FY55">
        <v>95</v>
      </c>
      <c r="GA55" t="s">
        <v>3</v>
      </c>
      <c r="GD55">
        <v>0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370.13</v>
      </c>
      <c r="GN55">
        <f t="shared" si="48"/>
        <v>370.13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ROW(SmtRes!A121)</f>
        <v>121</v>
      </c>
      <c r="D56" s="2">
        <f>ROW(EtalonRes!A164)</f>
        <v>164</v>
      </c>
      <c r="E56" s="2" t="s">
        <v>95</v>
      </c>
      <c r="F56" s="2" t="s">
        <v>96</v>
      </c>
      <c r="G56" s="2" t="s">
        <v>97</v>
      </c>
      <c r="H56" s="2" t="s">
        <v>98</v>
      </c>
      <c r="I56" s="2">
        <f>'1.Смета.или.Акт'!E160</f>
        <v>0.6</v>
      </c>
      <c r="J56" s="2">
        <v>0</v>
      </c>
      <c r="K56" s="2"/>
      <c r="L56" s="2"/>
      <c r="M56" s="2"/>
      <c r="N56" s="2"/>
      <c r="O56" s="2">
        <f t="shared" ref="O56:O87" si="54">ROUND(CP56,2)</f>
        <v>89.11</v>
      </c>
      <c r="P56" s="2">
        <f t="shared" ref="P56:P87" si="55">ROUND(CQ56*I56,2)</f>
        <v>0</v>
      </c>
      <c r="Q56" s="2">
        <f t="shared" ref="Q56:Q87" si="56">ROUND(CR56*I56,2)</f>
        <v>28.76</v>
      </c>
      <c r="R56" s="2">
        <f t="shared" ref="R56:R87" si="57">ROUND(CS56*I56,2)</f>
        <v>2.86</v>
      </c>
      <c r="S56" s="2">
        <f t="shared" ref="S56:S87" si="58">ROUND(CT56*I56,2)</f>
        <v>60.35</v>
      </c>
      <c r="T56" s="2">
        <f t="shared" ref="T56:T87" si="59">ROUND(CU56*I56,2)</f>
        <v>0</v>
      </c>
      <c r="U56" s="2">
        <f t="shared" ref="U56:U87" si="60">CV56*I56</f>
        <v>6.419999999999999</v>
      </c>
      <c r="V56" s="2">
        <f t="shared" ref="V56:V87" si="61">CW56*I56</f>
        <v>0.22799999999999998</v>
      </c>
      <c r="W56" s="2">
        <f t="shared" ref="W56:W87" si="62">ROUND(CX56*I56,2)</f>
        <v>0</v>
      </c>
      <c r="X56" s="2">
        <f t="shared" ref="X56:X87" si="63">ROUND(CY56,2)</f>
        <v>60.05</v>
      </c>
      <c r="Y56" s="2">
        <f t="shared" ref="Y56:Y87" si="64">ROUND(CZ56,2)</f>
        <v>41.09</v>
      </c>
      <c r="Z56" s="2"/>
      <c r="AA56" s="2">
        <v>34696433</v>
      </c>
      <c r="AB56" s="2">
        <f t="shared" ref="AB56:AB87" si="65">ROUND((AC56+AD56+AF56),2)</f>
        <v>148.52000000000001</v>
      </c>
      <c r="AC56" s="2">
        <f>ROUND((ES56+(SUM(SmtRes!BC117:'SmtRes'!BC121)+SUM(EtalonRes!AL157:'EtalonRes'!AL164))),2)</f>
        <v>0</v>
      </c>
      <c r="AD56" s="2">
        <f t="shared" ref="AD56:AD87" si="66">ROUND((((ET56)-(EU56))+AE56),2)</f>
        <v>47.94</v>
      </c>
      <c r="AE56" s="2">
        <f t="shared" ref="AE56:AE87" si="67">ROUND((EU56),2)</f>
        <v>4.7699999999999996</v>
      </c>
      <c r="AF56" s="2">
        <f t="shared" ref="AF56:AF87" si="68">ROUND((EV56),2)</f>
        <v>100.58</v>
      </c>
      <c r="AG56" s="2">
        <f t="shared" ref="AG56:AG87" si="69">ROUND((AP56),2)</f>
        <v>0</v>
      </c>
      <c r="AH56" s="2">
        <f t="shared" ref="AH56:AH87" si="70">(EW56)</f>
        <v>10.7</v>
      </c>
      <c r="AI56" s="2">
        <f t="shared" ref="AI56:AI87" si="71">(EX56)</f>
        <v>0.38</v>
      </c>
      <c r="AJ56" s="2">
        <f t="shared" ref="AJ56:AJ87" si="72">ROUND((AS56),2)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99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3">(P56+Q56+S56)</f>
        <v>89.11</v>
      </c>
      <c r="CQ56" s="2">
        <f t="shared" ref="CQ56:CQ87" si="74">AC56*BC56</f>
        <v>0</v>
      </c>
      <c r="CR56" s="2">
        <f t="shared" ref="CR56:CR87" si="75">AD56*BB56</f>
        <v>47.94</v>
      </c>
      <c r="CS56" s="2">
        <f t="shared" ref="CS56:CS87" si="76">AE56*BS56</f>
        <v>4.7699999999999996</v>
      </c>
      <c r="CT56" s="2">
        <f t="shared" ref="CT56:CT87" si="77">AF56*BA56</f>
        <v>100.58</v>
      </c>
      <c r="CU56" s="2">
        <f t="shared" ref="CU56:CU87" si="78">AG56</f>
        <v>0</v>
      </c>
      <c r="CV56" s="2">
        <f t="shared" ref="CV56:CV87" si="79">AH56</f>
        <v>10.7</v>
      </c>
      <c r="CW56" s="2">
        <f t="shared" ref="CW56:CW87" si="80">AI56</f>
        <v>0.38</v>
      </c>
      <c r="CX56" s="2">
        <f t="shared" ref="CX56:CX87" si="81">AJ56</f>
        <v>0</v>
      </c>
      <c r="CY56" s="2">
        <f t="shared" ref="CY56:CY87" si="82">(((S56+(R56*IF(0,0,1)))*AT56)/100)</f>
        <v>60.049499999999995</v>
      </c>
      <c r="CZ56" s="2">
        <f t="shared" ref="CZ56:CZ87" si="83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50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100</v>
      </c>
      <c r="EM56" s="2" t="s">
        <v>101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0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ref="GL56:GL87" si="85">ROUND(IF(AND(BH56=3,BI56=3,FS56&lt;&gt;0),P56,0),2)</f>
        <v>0</v>
      </c>
      <c r="GM56" s="2">
        <f t="shared" ref="GM56:GM87" si="86">ROUND(O56+X56+Y56+GK56,2)+GX56</f>
        <v>190.25</v>
      </c>
      <c r="GN56" s="2">
        <f t="shared" ref="GN56:GN87" si="87">IF(OR(BI56=0,BI56=1),ROUND(O56+X56+Y56+GK56,2),0)</f>
        <v>0</v>
      </c>
      <c r="GO56" s="2">
        <f t="shared" ref="GO56:GO87" si="88">IF(BI56=2,ROUND(O56+X56+Y56+GK56,2),0)</f>
        <v>190.25</v>
      </c>
      <c r="GP56" s="2">
        <f t="shared" ref="GP56:GP87" si="89">IF(BI56=4,ROUND(O56+X56+Y56+GK56,2)+GX56,0)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0">ROUND(GT56,2)</f>
        <v>0</v>
      </c>
      <c r="GW56" s="2">
        <v>1</v>
      </c>
      <c r="GX56" s="2">
        <f t="shared" ref="GX56:GX87" si="91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ROW(SmtRes!A126)</f>
        <v>126</v>
      </c>
      <c r="D57">
        <f>ROW(EtalonRes!A172)</f>
        <v>172</v>
      </c>
      <c r="E57" t="s">
        <v>95</v>
      </c>
      <c r="F57" t="s">
        <v>96</v>
      </c>
      <c r="G57" t="s">
        <v>97</v>
      </c>
      <c r="H57" t="s">
        <v>98</v>
      </c>
      <c r="I57">
        <f>'1.Смета.или.Акт'!E160</f>
        <v>0.6</v>
      </c>
      <c r="J57">
        <v>0</v>
      </c>
      <c r="O57">
        <f t="shared" si="54"/>
        <v>1463.92</v>
      </c>
      <c r="P57">
        <f t="shared" si="55"/>
        <v>0</v>
      </c>
      <c r="Q57">
        <f t="shared" si="56"/>
        <v>359.55</v>
      </c>
      <c r="R57">
        <f t="shared" si="57"/>
        <v>52.37</v>
      </c>
      <c r="S57">
        <f t="shared" si="58"/>
        <v>1104.3699999999999</v>
      </c>
      <c r="T57">
        <f t="shared" si="59"/>
        <v>0</v>
      </c>
      <c r="U57">
        <f t="shared" si="60"/>
        <v>6.419999999999999</v>
      </c>
      <c r="V57">
        <f t="shared" si="61"/>
        <v>0.22799999999999998</v>
      </c>
      <c r="W57">
        <f t="shared" si="62"/>
        <v>0</v>
      </c>
      <c r="X57">
        <f t="shared" si="63"/>
        <v>936.96</v>
      </c>
      <c r="Y57">
        <f t="shared" si="64"/>
        <v>601.5</v>
      </c>
      <c r="AA57">
        <v>34696434</v>
      </c>
      <c r="AB57">
        <f t="shared" si="65"/>
        <v>148.52000000000001</v>
      </c>
      <c r="AC57">
        <f>ROUND((ES57+(SUM(SmtRes!BC122:'SmtRes'!BC126)+SUM(EtalonRes!AL165:'EtalonRes'!AL172))),2)</f>
        <v>0</v>
      </c>
      <c r="AD57">
        <f t="shared" si="66"/>
        <v>47.94</v>
      </c>
      <c r="AE57">
        <f t="shared" si="67"/>
        <v>4.7699999999999996</v>
      </c>
      <c r="AF57">
        <f t="shared" si="68"/>
        <v>100.58</v>
      </c>
      <c r="AG57">
        <f t="shared" si="69"/>
        <v>0</v>
      </c>
      <c r="AH57">
        <f t="shared" si="70"/>
        <v>10.7</v>
      </c>
      <c r="AI57">
        <f t="shared" si="71"/>
        <v>0.38</v>
      </c>
      <c r="AJ57">
        <f t="shared" si="72"/>
        <v>0</v>
      </c>
      <c r="AK57">
        <f>AL57+AM57+AO57</f>
        <v>634.36</v>
      </c>
      <c r="AL57">
        <v>485.84</v>
      </c>
      <c r="AM57" s="52">
        <f>'1.Смета.или.Акт'!F162</f>
        <v>47.94</v>
      </c>
      <c r="AN57" s="52">
        <f>'1.Смета.или.Акт'!F163</f>
        <v>4.7699999999999996</v>
      </c>
      <c r="AO57" s="52">
        <f>'1.Смета.или.Акт'!F161</f>
        <v>100.58</v>
      </c>
      <c r="AP57">
        <v>0</v>
      </c>
      <c r="AQ57">
        <f>'1.Смета.или.Акт'!E166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'1.Смета.или.Акт'!J161</f>
        <v>18.3</v>
      </c>
      <c r="BB57">
        <f>'1.Смета.или.Акт'!J162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99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'1.Смета.или.Акт'!J163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3"/>
        <v>1463.9199999999998</v>
      </c>
      <c r="CQ57">
        <f t="shared" si="74"/>
        <v>0</v>
      </c>
      <c r="CR57">
        <f t="shared" si="75"/>
        <v>599.25</v>
      </c>
      <c r="CS57">
        <f t="shared" si="76"/>
        <v>87.290999999999997</v>
      </c>
      <c r="CT57">
        <f t="shared" si="77"/>
        <v>1840.614</v>
      </c>
      <c r="CU57">
        <f t="shared" si="78"/>
        <v>0</v>
      </c>
      <c r="CV57">
        <f t="shared" si="79"/>
        <v>10.7</v>
      </c>
      <c r="CW57">
        <f t="shared" si="80"/>
        <v>0.38</v>
      </c>
      <c r="CX57">
        <f t="shared" si="81"/>
        <v>0</v>
      </c>
      <c r="CY57">
        <f t="shared" si="82"/>
        <v>936.95939999999985</v>
      </c>
      <c r="CZ57">
        <f t="shared" si="83"/>
        <v>601.50479999999993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tr">
        <f>'1.Смета.или.Акт'!D160</f>
        <v>10 ШТ</v>
      </c>
      <c r="DX57">
        <v>1</v>
      </c>
      <c r="EE57">
        <v>32653241</v>
      </c>
      <c r="EF57">
        <v>2</v>
      </c>
      <c r="EG57" t="s">
        <v>50</v>
      </c>
      <c r="EH57">
        <v>0</v>
      </c>
      <c r="EI57" t="s">
        <v>3</v>
      </c>
      <c r="EJ57">
        <v>2</v>
      </c>
      <c r="EK57">
        <v>108001</v>
      </c>
      <c r="EL57" t="s">
        <v>100</v>
      </c>
      <c r="EM57" t="s">
        <v>101</v>
      </c>
      <c r="EO57" t="s">
        <v>3</v>
      </c>
      <c r="EQ57">
        <v>0</v>
      </c>
      <c r="ER57">
        <f>ES57+ET57+EV57</f>
        <v>634.36</v>
      </c>
      <c r="ES57">
        <v>485.84</v>
      </c>
      <c r="ET57" s="52">
        <f>'1.Смета.или.Акт'!F162</f>
        <v>47.94</v>
      </c>
      <c r="EU57" s="52">
        <f>'1.Смета.или.Акт'!F163</f>
        <v>4.7699999999999996</v>
      </c>
      <c r="EV57" s="52">
        <f>'1.Смета.или.Акт'!F161</f>
        <v>100.58</v>
      </c>
      <c r="EW57">
        <f>'1.Смета.или.Акт'!E166</f>
        <v>10.7</v>
      </c>
      <c r="EX57">
        <v>0.38</v>
      </c>
      <c r="EY57">
        <v>1</v>
      </c>
      <c r="FQ57">
        <v>0</v>
      </c>
      <c r="FR57">
        <f t="shared" si="84"/>
        <v>0</v>
      </c>
      <c r="FS57">
        <v>0</v>
      </c>
      <c r="FV57" t="s">
        <v>20</v>
      </c>
      <c r="FW57" t="s">
        <v>21</v>
      </c>
      <c r="FX57">
        <v>95</v>
      </c>
      <c r="FY57">
        <v>65</v>
      </c>
      <c r="GA57" t="s">
        <v>3</v>
      </c>
      <c r="GD57">
        <v>0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f>ROUND(R57*(S12)/100,2)</f>
        <v>0</v>
      </c>
      <c r="GL57">
        <f t="shared" si="85"/>
        <v>0</v>
      </c>
      <c r="GM57">
        <f t="shared" si="86"/>
        <v>3002.38</v>
      </c>
      <c r="GN57">
        <f t="shared" si="87"/>
        <v>0</v>
      </c>
      <c r="GO57">
        <f t="shared" si="88"/>
        <v>3002.38</v>
      </c>
      <c r="GP57">
        <f t="shared" si="89"/>
        <v>0</v>
      </c>
      <c r="GR57">
        <v>0</v>
      </c>
      <c r="GS57">
        <v>3</v>
      </c>
      <c r="GT57">
        <v>0</v>
      </c>
      <c r="GU57" t="s">
        <v>3</v>
      </c>
      <c r="GV57">
        <f t="shared" si="90"/>
        <v>0</v>
      </c>
      <c r="GW57">
        <v>18.3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ROW(SmtRes!A131)</f>
        <v>131</v>
      </c>
      <c r="D58" s="2">
        <f>ROW(EtalonRes!A180)</f>
        <v>180</v>
      </c>
      <c r="E58" s="2" t="s">
        <v>102</v>
      </c>
      <c r="F58" s="2" t="s">
        <v>103</v>
      </c>
      <c r="G58" s="2" t="s">
        <v>104</v>
      </c>
      <c r="H58" s="2" t="s">
        <v>98</v>
      </c>
      <c r="I58" s="2">
        <f>'1.Смета.или.Акт'!E168</f>
        <v>0.45</v>
      </c>
      <c r="J58" s="2">
        <v>0</v>
      </c>
      <c r="K58" s="2"/>
      <c r="L58" s="2"/>
      <c r="M58" s="2"/>
      <c r="N58" s="2"/>
      <c r="O58" s="2">
        <f t="shared" si="54"/>
        <v>80.28</v>
      </c>
      <c r="P58" s="2">
        <f t="shared" si="55"/>
        <v>0</v>
      </c>
      <c r="Q58" s="2">
        <f t="shared" si="56"/>
        <v>30.37</v>
      </c>
      <c r="R58" s="2">
        <f t="shared" si="57"/>
        <v>3.39</v>
      </c>
      <c r="S58" s="2">
        <f t="shared" si="58"/>
        <v>49.91</v>
      </c>
      <c r="T58" s="2">
        <f t="shared" si="59"/>
        <v>0</v>
      </c>
      <c r="U58" s="2">
        <f t="shared" si="60"/>
        <v>5.3100000000000005</v>
      </c>
      <c r="V58" s="2">
        <f t="shared" si="61"/>
        <v>0.27</v>
      </c>
      <c r="W58" s="2">
        <f t="shared" si="62"/>
        <v>0</v>
      </c>
      <c r="X58" s="2">
        <f t="shared" si="63"/>
        <v>50.64</v>
      </c>
      <c r="Y58" s="2">
        <f t="shared" si="64"/>
        <v>34.65</v>
      </c>
      <c r="Z58" s="2"/>
      <c r="AA58" s="2">
        <v>34696433</v>
      </c>
      <c r="AB58" s="2">
        <f t="shared" si="65"/>
        <v>178.41</v>
      </c>
      <c r="AC58" s="2">
        <f>ROUND((ES58+(SUM(SmtRes!BC127:'SmtRes'!BC131)+SUM(EtalonRes!AL173:'EtalonRes'!AL180))),2)</f>
        <v>0</v>
      </c>
      <c r="AD58" s="2">
        <f t="shared" si="66"/>
        <v>67.489999999999995</v>
      </c>
      <c r="AE58" s="2">
        <f t="shared" si="67"/>
        <v>7.53</v>
      </c>
      <c r="AF58" s="2">
        <f t="shared" si="68"/>
        <v>110.92</v>
      </c>
      <c r="AG58" s="2">
        <f t="shared" si="69"/>
        <v>0</v>
      </c>
      <c r="AH58" s="2">
        <f t="shared" si="70"/>
        <v>11.8</v>
      </c>
      <c r="AI58" s="2">
        <f t="shared" si="71"/>
        <v>0.6</v>
      </c>
      <c r="AJ58" s="2">
        <f t="shared" si="72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105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3"/>
        <v>80.28</v>
      </c>
      <c r="CQ58" s="2">
        <f t="shared" si="74"/>
        <v>0</v>
      </c>
      <c r="CR58" s="2">
        <f t="shared" si="75"/>
        <v>67.489999999999995</v>
      </c>
      <c r="CS58" s="2">
        <f t="shared" si="76"/>
        <v>7.53</v>
      </c>
      <c r="CT58" s="2">
        <f t="shared" si="77"/>
        <v>110.92</v>
      </c>
      <c r="CU58" s="2">
        <f t="shared" si="78"/>
        <v>0</v>
      </c>
      <c r="CV58" s="2">
        <f t="shared" si="79"/>
        <v>11.8</v>
      </c>
      <c r="CW58" s="2">
        <f t="shared" si="80"/>
        <v>0.6</v>
      </c>
      <c r="CX58" s="2">
        <f t="shared" si="81"/>
        <v>0</v>
      </c>
      <c r="CY58" s="2">
        <f t="shared" si="82"/>
        <v>50.634999999999998</v>
      </c>
      <c r="CZ58" s="2">
        <f t="shared" si="83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50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100</v>
      </c>
      <c r="EM58" s="2" t="s">
        <v>101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0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85"/>
        <v>0</v>
      </c>
      <c r="GM58" s="2">
        <f t="shared" si="86"/>
        <v>165.57</v>
      </c>
      <c r="GN58" s="2">
        <f t="shared" si="87"/>
        <v>0</v>
      </c>
      <c r="GO58" s="2">
        <f t="shared" si="88"/>
        <v>165.57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ROW(SmtRes!A136)</f>
        <v>136</v>
      </c>
      <c r="D59">
        <f>ROW(EtalonRes!A188)</f>
        <v>188</v>
      </c>
      <c r="E59" t="s">
        <v>102</v>
      </c>
      <c r="F59" t="s">
        <v>103</v>
      </c>
      <c r="G59" t="s">
        <v>104</v>
      </c>
      <c r="H59" t="s">
        <v>98</v>
      </c>
      <c r="I59">
        <f>'1.Смета.или.Акт'!E168</f>
        <v>0.45</v>
      </c>
      <c r="J59">
        <v>0</v>
      </c>
      <c r="O59">
        <f t="shared" si="54"/>
        <v>1293.06</v>
      </c>
      <c r="P59">
        <f t="shared" si="55"/>
        <v>0</v>
      </c>
      <c r="Q59">
        <f t="shared" si="56"/>
        <v>379.63</v>
      </c>
      <c r="R59">
        <f t="shared" si="57"/>
        <v>62.01</v>
      </c>
      <c r="S59">
        <f t="shared" si="58"/>
        <v>913.43</v>
      </c>
      <c r="T59">
        <f t="shared" si="59"/>
        <v>0</v>
      </c>
      <c r="U59">
        <f t="shared" si="60"/>
        <v>5.3100000000000005</v>
      </c>
      <c r="V59">
        <f t="shared" si="61"/>
        <v>0.27</v>
      </c>
      <c r="W59">
        <f t="shared" si="62"/>
        <v>0</v>
      </c>
      <c r="X59">
        <f t="shared" si="63"/>
        <v>790.11</v>
      </c>
      <c r="Y59">
        <f t="shared" si="64"/>
        <v>507.23</v>
      </c>
      <c r="AA59">
        <v>34696434</v>
      </c>
      <c r="AB59">
        <f t="shared" si="65"/>
        <v>178.41</v>
      </c>
      <c r="AC59">
        <f>ROUND((ES59+(SUM(SmtRes!BC132:'SmtRes'!BC136)+SUM(EtalonRes!AL181:'EtalonRes'!AL188))),2)</f>
        <v>0</v>
      </c>
      <c r="AD59">
        <f t="shared" si="66"/>
        <v>67.489999999999995</v>
      </c>
      <c r="AE59">
        <f t="shared" si="67"/>
        <v>7.53</v>
      </c>
      <c r="AF59">
        <f t="shared" si="68"/>
        <v>110.92</v>
      </c>
      <c r="AG59">
        <f t="shared" si="69"/>
        <v>0</v>
      </c>
      <c r="AH59">
        <f t="shared" si="70"/>
        <v>11.8</v>
      </c>
      <c r="AI59">
        <f t="shared" si="71"/>
        <v>0.6</v>
      </c>
      <c r="AJ59">
        <f t="shared" si="72"/>
        <v>0</v>
      </c>
      <c r="AK59">
        <f>AL59+AM59+AO59</f>
        <v>760.58999999999992</v>
      </c>
      <c r="AL59">
        <v>582.17999999999995</v>
      </c>
      <c r="AM59" s="52">
        <f>'1.Смета.или.Акт'!F170</f>
        <v>67.489999999999995</v>
      </c>
      <c r="AN59" s="52">
        <f>'1.Смета.или.Акт'!F171</f>
        <v>7.53</v>
      </c>
      <c r="AO59" s="52">
        <f>'1.Смета.или.Акт'!F169</f>
        <v>110.92</v>
      </c>
      <c r="AP59">
        <v>0</v>
      </c>
      <c r="AQ59">
        <f>'1.Смета.или.Акт'!E174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'1.Смета.или.Акт'!J169</f>
        <v>18.3</v>
      </c>
      <c r="BB59">
        <f>'1.Смета.или.Акт'!J170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105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'1.Смета.или.Акт'!J171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3"/>
        <v>1293.06</v>
      </c>
      <c r="CQ59">
        <f t="shared" si="74"/>
        <v>0</v>
      </c>
      <c r="CR59">
        <f t="shared" si="75"/>
        <v>843.62499999999989</v>
      </c>
      <c r="CS59">
        <f t="shared" si="76"/>
        <v>137.79900000000001</v>
      </c>
      <c r="CT59">
        <f t="shared" si="77"/>
        <v>2029.836</v>
      </c>
      <c r="CU59">
        <f t="shared" si="78"/>
        <v>0</v>
      </c>
      <c r="CV59">
        <f t="shared" si="79"/>
        <v>11.8</v>
      </c>
      <c r="CW59">
        <f t="shared" si="80"/>
        <v>0.6</v>
      </c>
      <c r="CX59">
        <f t="shared" si="81"/>
        <v>0</v>
      </c>
      <c r="CY59">
        <f t="shared" si="82"/>
        <v>790.10640000000001</v>
      </c>
      <c r="CZ59">
        <f t="shared" si="83"/>
        <v>507.22879999999998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tr">
        <f>'1.Смета.или.Акт'!D168</f>
        <v>10 ШТ</v>
      </c>
      <c r="DX59">
        <v>1</v>
      </c>
      <c r="EE59">
        <v>32653241</v>
      </c>
      <c r="EF59">
        <v>2</v>
      </c>
      <c r="EG59" t="s">
        <v>50</v>
      </c>
      <c r="EH59">
        <v>0</v>
      </c>
      <c r="EI59" t="s">
        <v>3</v>
      </c>
      <c r="EJ59">
        <v>2</v>
      </c>
      <c r="EK59">
        <v>108001</v>
      </c>
      <c r="EL59" t="s">
        <v>100</v>
      </c>
      <c r="EM59" t="s">
        <v>101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52">
        <f>'1.Смета.или.Акт'!F170</f>
        <v>67.489999999999995</v>
      </c>
      <c r="EU59" s="52">
        <f>'1.Смета.или.Акт'!F171</f>
        <v>7.53</v>
      </c>
      <c r="EV59" s="52">
        <f>'1.Смета.или.Акт'!F169</f>
        <v>110.92</v>
      </c>
      <c r="EW59">
        <f>'1.Смета.или.Акт'!E174</f>
        <v>11.8</v>
      </c>
      <c r="EX59">
        <v>0.6</v>
      </c>
      <c r="EY59">
        <v>1</v>
      </c>
      <c r="FQ59">
        <v>0</v>
      </c>
      <c r="FR59">
        <f t="shared" si="84"/>
        <v>0</v>
      </c>
      <c r="FS59">
        <v>0</v>
      </c>
      <c r="FV59" t="s">
        <v>20</v>
      </c>
      <c r="FW59" t="s">
        <v>21</v>
      </c>
      <c r="FX59">
        <v>95</v>
      </c>
      <c r="FY59">
        <v>65</v>
      </c>
      <c r="GA59" t="s">
        <v>3</v>
      </c>
      <c r="GD59">
        <v>0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f>ROUND(R59*(S12)/100,2)</f>
        <v>0</v>
      </c>
      <c r="GL59">
        <f t="shared" si="85"/>
        <v>0</v>
      </c>
      <c r="GM59">
        <f t="shared" si="86"/>
        <v>2590.4</v>
      </c>
      <c r="GN59">
        <f t="shared" si="87"/>
        <v>0</v>
      </c>
      <c r="GO59">
        <f t="shared" si="88"/>
        <v>2590.4</v>
      </c>
      <c r="GP59">
        <f t="shared" si="89"/>
        <v>0</v>
      </c>
      <c r="GR59">
        <v>0</v>
      </c>
      <c r="GS59">
        <v>3</v>
      </c>
      <c r="GT59">
        <v>0</v>
      </c>
      <c r="GU59" t="s">
        <v>3</v>
      </c>
      <c r="GV59">
        <f t="shared" si="90"/>
        <v>0</v>
      </c>
      <c r="GW59">
        <v>18.3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ROW(SmtRes!A138)</f>
        <v>138</v>
      </c>
      <c r="D60" s="2">
        <f>ROW(EtalonRes!A190)</f>
        <v>190</v>
      </c>
      <c r="E60" s="2" t="s">
        <v>106</v>
      </c>
      <c r="F60" s="2" t="s">
        <v>107</v>
      </c>
      <c r="G60" s="2" t="s">
        <v>108</v>
      </c>
      <c r="H60" s="2" t="s">
        <v>48</v>
      </c>
      <c r="I60" s="2">
        <f>'1.Смета.или.Акт'!E176</f>
        <v>1</v>
      </c>
      <c r="J60" s="2">
        <v>0</v>
      </c>
      <c r="K60" s="2"/>
      <c r="L60" s="2"/>
      <c r="M60" s="2"/>
      <c r="N60" s="2"/>
      <c r="O60" s="2">
        <f t="shared" si="54"/>
        <v>291.64999999999998</v>
      </c>
      <c r="P60" s="2">
        <f t="shared" si="55"/>
        <v>0</v>
      </c>
      <c r="Q60" s="2">
        <f t="shared" si="56"/>
        <v>0</v>
      </c>
      <c r="R60" s="2">
        <f t="shared" si="57"/>
        <v>0</v>
      </c>
      <c r="S60" s="2">
        <f t="shared" si="58"/>
        <v>291.64999999999998</v>
      </c>
      <c r="T60" s="2">
        <f t="shared" si="59"/>
        <v>0</v>
      </c>
      <c r="U60" s="2">
        <f t="shared" si="60"/>
        <v>22.5</v>
      </c>
      <c r="V60" s="2">
        <f t="shared" si="61"/>
        <v>0</v>
      </c>
      <c r="W60" s="2">
        <f t="shared" si="62"/>
        <v>0</v>
      </c>
      <c r="X60" s="2">
        <f t="shared" si="63"/>
        <v>189.57</v>
      </c>
      <c r="Y60" s="2">
        <f t="shared" si="64"/>
        <v>116.66</v>
      </c>
      <c r="Z60" s="2"/>
      <c r="AA60" s="2">
        <v>34696433</v>
      </c>
      <c r="AB60" s="2">
        <f t="shared" si="65"/>
        <v>291.64999999999998</v>
      </c>
      <c r="AC60" s="2">
        <f t="shared" ref="AC60:AC95" si="92">ROUND((ES60),2)</f>
        <v>0</v>
      </c>
      <c r="AD60" s="2">
        <f t="shared" si="66"/>
        <v>0</v>
      </c>
      <c r="AE60" s="2">
        <f t="shared" si="67"/>
        <v>0</v>
      </c>
      <c r="AF60" s="2">
        <f t="shared" si="68"/>
        <v>291.64999999999998</v>
      </c>
      <c r="AG60" s="2">
        <f t="shared" si="69"/>
        <v>0</v>
      </c>
      <c r="AH60" s="2">
        <f t="shared" si="70"/>
        <v>22.5</v>
      </c>
      <c r="AI60" s="2">
        <f t="shared" si="71"/>
        <v>0</v>
      </c>
      <c r="AJ60" s="2">
        <f t="shared" si="72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109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3"/>
        <v>291.64999999999998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291.64999999999998</v>
      </c>
      <c r="CU60" s="2">
        <f t="shared" si="78"/>
        <v>0</v>
      </c>
      <c r="CV60" s="2">
        <f t="shared" si="79"/>
        <v>22.5</v>
      </c>
      <c r="CW60" s="2">
        <f t="shared" si="80"/>
        <v>0</v>
      </c>
      <c r="CX60" s="2">
        <f t="shared" si="81"/>
        <v>0</v>
      </c>
      <c r="CY60" s="2">
        <f t="shared" si="82"/>
        <v>189.57249999999999</v>
      </c>
      <c r="CZ60" s="2">
        <f t="shared" si="83"/>
        <v>116.66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48</v>
      </c>
      <c r="DW60" s="2" t="s">
        <v>48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110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111</v>
      </c>
      <c r="EM60" s="2" t="s">
        <v>112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0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</v>
      </c>
      <c r="GL60" s="2">
        <f t="shared" si="85"/>
        <v>0</v>
      </c>
      <c r="GM60" s="2">
        <f t="shared" si="86"/>
        <v>597.88</v>
      </c>
      <c r="GN60" s="2">
        <f t="shared" si="87"/>
        <v>0</v>
      </c>
      <c r="GO60" s="2">
        <f t="shared" si="88"/>
        <v>0</v>
      </c>
      <c r="GP60" s="2">
        <f t="shared" si="89"/>
        <v>597.88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ROW(SmtRes!A140)</f>
        <v>140</v>
      </c>
      <c r="D61">
        <f>ROW(EtalonRes!A192)</f>
        <v>192</v>
      </c>
      <c r="E61" t="s">
        <v>106</v>
      </c>
      <c r="F61" t="s">
        <v>107</v>
      </c>
      <c r="G61" t="s">
        <v>108</v>
      </c>
      <c r="H61" t="s">
        <v>48</v>
      </c>
      <c r="I61">
        <f>'1.Смета.или.Акт'!E176</f>
        <v>1</v>
      </c>
      <c r="J61">
        <v>0</v>
      </c>
      <c r="O61">
        <f t="shared" si="54"/>
        <v>5337.2</v>
      </c>
      <c r="P61">
        <f t="shared" si="55"/>
        <v>0</v>
      </c>
      <c r="Q61">
        <f t="shared" si="56"/>
        <v>0</v>
      </c>
      <c r="R61">
        <f t="shared" si="57"/>
        <v>0</v>
      </c>
      <c r="S61">
        <f t="shared" si="58"/>
        <v>5337.2</v>
      </c>
      <c r="T61">
        <f t="shared" si="59"/>
        <v>0</v>
      </c>
      <c r="U61">
        <f t="shared" si="60"/>
        <v>22.5</v>
      </c>
      <c r="V61">
        <f t="shared" si="61"/>
        <v>0</v>
      </c>
      <c r="W61">
        <f t="shared" si="62"/>
        <v>0</v>
      </c>
      <c r="X61">
        <f t="shared" si="63"/>
        <v>2935.46</v>
      </c>
      <c r="Y61">
        <f t="shared" si="64"/>
        <v>1707.9</v>
      </c>
      <c r="AA61">
        <v>34696434</v>
      </c>
      <c r="AB61">
        <f t="shared" si="65"/>
        <v>291.64999999999998</v>
      </c>
      <c r="AC61">
        <f t="shared" si="92"/>
        <v>0</v>
      </c>
      <c r="AD61">
        <f t="shared" si="66"/>
        <v>0</v>
      </c>
      <c r="AE61">
        <f t="shared" si="67"/>
        <v>0</v>
      </c>
      <c r="AF61">
        <f t="shared" si="68"/>
        <v>291.64999999999998</v>
      </c>
      <c r="AG61">
        <f t="shared" si="69"/>
        <v>0</v>
      </c>
      <c r="AH61">
        <f t="shared" si="70"/>
        <v>22.5</v>
      </c>
      <c r="AI61">
        <f t="shared" si="71"/>
        <v>0</v>
      </c>
      <c r="AJ61">
        <f t="shared" si="72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52">
        <f>'1.Смета.или.Акт'!F177</f>
        <v>291.64999999999998</v>
      </c>
      <c r="AP61">
        <v>0</v>
      </c>
      <c r="AQ61">
        <f>'1.Смета.или.Акт'!E180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'1.Смета.или.Акт'!J177</f>
        <v>18.3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109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3"/>
        <v>5337.2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5337.1949999999997</v>
      </c>
      <c r="CU61">
        <f t="shared" si="78"/>
        <v>0</v>
      </c>
      <c r="CV61">
        <f t="shared" si="79"/>
        <v>22.5</v>
      </c>
      <c r="CW61">
        <f t="shared" si="80"/>
        <v>0</v>
      </c>
      <c r="CX61">
        <f t="shared" si="81"/>
        <v>0</v>
      </c>
      <c r="CY61">
        <f t="shared" si="82"/>
        <v>2935.46</v>
      </c>
      <c r="CZ61">
        <f t="shared" si="83"/>
        <v>1707.904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48</v>
      </c>
      <c r="DW61" t="str">
        <f>'1.Смета.или.Акт'!D176</f>
        <v>ШТ</v>
      </c>
      <c r="DX61">
        <v>1</v>
      </c>
      <c r="EE61">
        <v>32653283</v>
      </c>
      <c r="EF61">
        <v>5</v>
      </c>
      <c r="EG61" t="s">
        <v>110</v>
      </c>
      <c r="EH61">
        <v>0</v>
      </c>
      <c r="EI61" t="s">
        <v>3</v>
      </c>
      <c r="EJ61">
        <v>4</v>
      </c>
      <c r="EK61">
        <v>200001</v>
      </c>
      <c r="EL61" t="s">
        <v>111</v>
      </c>
      <c r="EM61" t="s">
        <v>112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52">
        <f>'1.Смета.или.Акт'!F177</f>
        <v>291.64999999999998</v>
      </c>
      <c r="EW61">
        <f>'1.Смета.или.Акт'!E180</f>
        <v>22.5</v>
      </c>
      <c r="EX61">
        <v>0</v>
      </c>
      <c r="EY61">
        <v>0</v>
      </c>
      <c r="FQ61">
        <v>0</v>
      </c>
      <c r="FR61">
        <f t="shared" si="84"/>
        <v>0</v>
      </c>
      <c r="FS61">
        <v>0</v>
      </c>
      <c r="FV61" t="s">
        <v>20</v>
      </c>
      <c r="FW61" t="s">
        <v>21</v>
      </c>
      <c r="FX61">
        <v>65</v>
      </c>
      <c r="FY61">
        <v>40</v>
      </c>
      <c r="GA61" t="s">
        <v>3</v>
      </c>
      <c r="GD61">
        <v>0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f>ROUND(R61*(S12)/100,2)</f>
        <v>0</v>
      </c>
      <c r="GL61">
        <f t="shared" si="85"/>
        <v>0</v>
      </c>
      <c r="GM61">
        <f t="shared" si="86"/>
        <v>9980.56</v>
      </c>
      <c r="GN61">
        <f t="shared" si="87"/>
        <v>0</v>
      </c>
      <c r="GO61">
        <f t="shared" si="88"/>
        <v>0</v>
      </c>
      <c r="GP61">
        <f t="shared" si="89"/>
        <v>9980.56</v>
      </c>
      <c r="GR61">
        <v>0</v>
      </c>
      <c r="GS61">
        <v>3</v>
      </c>
      <c r="GT61">
        <v>0</v>
      </c>
      <c r="GU61" t="s">
        <v>3</v>
      </c>
      <c r="GV61">
        <f t="shared" si="90"/>
        <v>0</v>
      </c>
      <c r="GW61">
        <v>18.3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ROW(SmtRes!A142)</f>
        <v>142</v>
      </c>
      <c r="D62" s="2">
        <f>ROW(EtalonRes!A194)</f>
        <v>194</v>
      </c>
      <c r="E62" s="2" t="s">
        <v>113</v>
      </c>
      <c r="F62" s="2" t="s">
        <v>114</v>
      </c>
      <c r="G62" s="2" t="s">
        <v>115</v>
      </c>
      <c r="H62" s="2" t="s">
        <v>48</v>
      </c>
      <c r="I62" s="2">
        <f>'1.Смета.или.Акт'!E182</f>
        <v>1</v>
      </c>
      <c r="J62" s="2">
        <v>0</v>
      </c>
      <c r="K62" s="2"/>
      <c r="L62" s="2"/>
      <c r="M62" s="2"/>
      <c r="N62" s="2"/>
      <c r="O62" s="2">
        <f t="shared" si="54"/>
        <v>20.75</v>
      </c>
      <c r="P62" s="2">
        <f t="shared" si="55"/>
        <v>0</v>
      </c>
      <c r="Q62" s="2">
        <f t="shared" si="56"/>
        <v>0</v>
      </c>
      <c r="R62" s="2">
        <f t="shared" si="57"/>
        <v>0</v>
      </c>
      <c r="S62" s="2">
        <f t="shared" si="58"/>
        <v>20.75</v>
      </c>
      <c r="T62" s="2">
        <f t="shared" si="59"/>
        <v>0</v>
      </c>
      <c r="U62" s="2">
        <f t="shared" si="60"/>
        <v>1.62</v>
      </c>
      <c r="V62" s="2">
        <f t="shared" si="61"/>
        <v>0</v>
      </c>
      <c r="W62" s="2">
        <f t="shared" si="62"/>
        <v>0</v>
      </c>
      <c r="X62" s="2">
        <f t="shared" si="63"/>
        <v>13.49</v>
      </c>
      <c r="Y62" s="2">
        <f t="shared" si="64"/>
        <v>8.3000000000000007</v>
      </c>
      <c r="Z62" s="2"/>
      <c r="AA62" s="2">
        <v>34696433</v>
      </c>
      <c r="AB62" s="2">
        <f t="shared" si="65"/>
        <v>20.75</v>
      </c>
      <c r="AC62" s="2">
        <f t="shared" si="92"/>
        <v>0</v>
      </c>
      <c r="AD62" s="2">
        <f t="shared" si="66"/>
        <v>0</v>
      </c>
      <c r="AE62" s="2">
        <f t="shared" si="67"/>
        <v>0</v>
      </c>
      <c r="AF62" s="2">
        <f t="shared" si="68"/>
        <v>20.75</v>
      </c>
      <c r="AG62" s="2">
        <f t="shared" si="69"/>
        <v>0</v>
      </c>
      <c r="AH62" s="2">
        <f t="shared" si="70"/>
        <v>1.62</v>
      </c>
      <c r="AI62" s="2">
        <f t="shared" si="71"/>
        <v>0</v>
      </c>
      <c r="AJ62" s="2">
        <f t="shared" si="72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116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3"/>
        <v>20.75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20.75</v>
      </c>
      <c r="CU62" s="2">
        <f t="shared" si="78"/>
        <v>0</v>
      </c>
      <c r="CV62" s="2">
        <f t="shared" si="79"/>
        <v>1.62</v>
      </c>
      <c r="CW62" s="2">
        <f t="shared" si="80"/>
        <v>0</v>
      </c>
      <c r="CX62" s="2">
        <f t="shared" si="81"/>
        <v>0</v>
      </c>
      <c r="CY62" s="2">
        <f t="shared" si="82"/>
        <v>13.487500000000001</v>
      </c>
      <c r="CZ62" s="2">
        <f t="shared" si="83"/>
        <v>8.3000000000000007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48</v>
      </c>
      <c r="DW62" s="2" t="s">
        <v>48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110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111</v>
      </c>
      <c r="EM62" s="2" t="s">
        <v>112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0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ROUND(R62*(R12)/100,2)</f>
        <v>0</v>
      </c>
      <c r="GL62" s="2">
        <f t="shared" si="85"/>
        <v>0</v>
      </c>
      <c r="GM62" s="2">
        <f t="shared" si="86"/>
        <v>42.54</v>
      </c>
      <c r="GN62" s="2">
        <f t="shared" si="87"/>
        <v>0</v>
      </c>
      <c r="GO62" s="2">
        <f t="shared" si="88"/>
        <v>0</v>
      </c>
      <c r="GP62" s="2">
        <f t="shared" si="89"/>
        <v>42.54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ROW(SmtRes!A144)</f>
        <v>144</v>
      </c>
      <c r="D63">
        <f>ROW(EtalonRes!A196)</f>
        <v>196</v>
      </c>
      <c r="E63" t="s">
        <v>113</v>
      </c>
      <c r="F63" t="s">
        <v>114</v>
      </c>
      <c r="G63" t="s">
        <v>115</v>
      </c>
      <c r="H63" t="s">
        <v>48</v>
      </c>
      <c r="I63">
        <f>'1.Смета.или.Акт'!E182</f>
        <v>1</v>
      </c>
      <c r="J63">
        <v>0</v>
      </c>
      <c r="O63">
        <f t="shared" si="54"/>
        <v>379.73</v>
      </c>
      <c r="P63">
        <f t="shared" si="55"/>
        <v>0</v>
      </c>
      <c r="Q63">
        <f t="shared" si="56"/>
        <v>0</v>
      </c>
      <c r="R63">
        <f t="shared" si="57"/>
        <v>0</v>
      </c>
      <c r="S63">
        <f t="shared" si="58"/>
        <v>379.73</v>
      </c>
      <c r="T63">
        <f t="shared" si="59"/>
        <v>0</v>
      </c>
      <c r="U63">
        <f t="shared" si="60"/>
        <v>1.62</v>
      </c>
      <c r="V63">
        <f t="shared" si="61"/>
        <v>0</v>
      </c>
      <c r="W63">
        <f t="shared" si="62"/>
        <v>0</v>
      </c>
      <c r="X63">
        <f t="shared" si="63"/>
        <v>208.85</v>
      </c>
      <c r="Y63">
        <f t="shared" si="64"/>
        <v>121.51</v>
      </c>
      <c r="AA63">
        <v>34696434</v>
      </c>
      <c r="AB63">
        <f t="shared" si="65"/>
        <v>20.75</v>
      </c>
      <c r="AC63">
        <f t="shared" si="92"/>
        <v>0</v>
      </c>
      <c r="AD63">
        <f t="shared" si="66"/>
        <v>0</v>
      </c>
      <c r="AE63">
        <f t="shared" si="67"/>
        <v>0</v>
      </c>
      <c r="AF63">
        <f t="shared" si="68"/>
        <v>20.75</v>
      </c>
      <c r="AG63">
        <f t="shared" si="69"/>
        <v>0</v>
      </c>
      <c r="AH63">
        <f t="shared" si="70"/>
        <v>1.62</v>
      </c>
      <c r="AI63">
        <f t="shared" si="71"/>
        <v>0</v>
      </c>
      <c r="AJ63">
        <f t="shared" si="72"/>
        <v>0</v>
      </c>
      <c r="AK63">
        <f>AL63+AM63+AO63</f>
        <v>20.75</v>
      </c>
      <c r="AL63">
        <v>0</v>
      </c>
      <c r="AM63">
        <v>0</v>
      </c>
      <c r="AN63">
        <v>0</v>
      </c>
      <c r="AO63" s="52">
        <f>'1.Смета.или.Акт'!F183</f>
        <v>20.75</v>
      </c>
      <c r="AP63">
        <v>0</v>
      </c>
      <c r="AQ63">
        <f>'1.Смета.или.Акт'!E186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'1.Смета.или.Акт'!J183</f>
        <v>18.3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116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3"/>
        <v>379.73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379.72500000000002</v>
      </c>
      <c r="CU63">
        <f t="shared" si="78"/>
        <v>0</v>
      </c>
      <c r="CV63">
        <f t="shared" si="79"/>
        <v>1.62</v>
      </c>
      <c r="CW63">
        <f t="shared" si="80"/>
        <v>0</v>
      </c>
      <c r="CX63">
        <f t="shared" si="81"/>
        <v>0</v>
      </c>
      <c r="CY63">
        <f t="shared" si="82"/>
        <v>208.85150000000002</v>
      </c>
      <c r="CZ63">
        <f t="shared" si="83"/>
        <v>121.51360000000001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48</v>
      </c>
      <c r="DW63" t="str">
        <f>'1.Смета.или.Акт'!D182</f>
        <v>ШТ</v>
      </c>
      <c r="DX63">
        <v>1</v>
      </c>
      <c r="EE63">
        <v>32653283</v>
      </c>
      <c r="EF63">
        <v>5</v>
      </c>
      <c r="EG63" t="s">
        <v>110</v>
      </c>
      <c r="EH63">
        <v>0</v>
      </c>
      <c r="EI63" t="s">
        <v>3</v>
      </c>
      <c r="EJ63">
        <v>4</v>
      </c>
      <c r="EK63">
        <v>200001</v>
      </c>
      <c r="EL63" t="s">
        <v>111</v>
      </c>
      <c r="EM63" t="s">
        <v>112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52">
        <f>'1.Смета.или.Акт'!F183</f>
        <v>20.75</v>
      </c>
      <c r="EW63">
        <f>'1.Смета.или.Акт'!E186</f>
        <v>1.62</v>
      </c>
      <c r="EX63">
        <v>0</v>
      </c>
      <c r="EY63">
        <v>0</v>
      </c>
      <c r="FQ63">
        <v>0</v>
      </c>
      <c r="FR63">
        <f t="shared" si="84"/>
        <v>0</v>
      </c>
      <c r="FS63">
        <v>0</v>
      </c>
      <c r="FV63" t="s">
        <v>20</v>
      </c>
      <c r="FW63" t="s">
        <v>21</v>
      </c>
      <c r="FX63">
        <v>65</v>
      </c>
      <c r="FY63">
        <v>40</v>
      </c>
      <c r="GA63" t="s">
        <v>3</v>
      </c>
      <c r="GD63">
        <v>0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f>ROUND(R63*(S12)/100,2)</f>
        <v>0</v>
      </c>
      <c r="GL63">
        <f t="shared" si="85"/>
        <v>0</v>
      </c>
      <c r="GM63">
        <f t="shared" si="86"/>
        <v>710.09</v>
      </c>
      <c r="GN63">
        <f t="shared" si="87"/>
        <v>0</v>
      </c>
      <c r="GO63">
        <f t="shared" si="88"/>
        <v>0</v>
      </c>
      <c r="GP63">
        <f t="shared" si="89"/>
        <v>710.09</v>
      </c>
      <c r="GR63">
        <v>0</v>
      </c>
      <c r="GS63">
        <v>3</v>
      </c>
      <c r="GT63">
        <v>0</v>
      </c>
      <c r="GU63" t="s">
        <v>3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ROW(SmtRes!A146)</f>
        <v>146</v>
      </c>
      <c r="D64" s="2">
        <f>ROW(EtalonRes!A198)</f>
        <v>198</v>
      </c>
      <c r="E64" s="2" t="s">
        <v>117</v>
      </c>
      <c r="F64" s="2" t="s">
        <v>118</v>
      </c>
      <c r="G64" s="2" t="s">
        <v>119</v>
      </c>
      <c r="H64" s="2" t="s">
        <v>120</v>
      </c>
      <c r="I64" s="2">
        <f>'1.Смета.или.Акт'!E188</f>
        <v>1</v>
      </c>
      <c r="J64" s="2">
        <v>0</v>
      </c>
      <c r="K64" s="2"/>
      <c r="L64" s="2"/>
      <c r="M64" s="2"/>
      <c r="N64" s="2"/>
      <c r="O64" s="2">
        <f t="shared" si="54"/>
        <v>165.95</v>
      </c>
      <c r="P64" s="2">
        <f t="shared" si="55"/>
        <v>0</v>
      </c>
      <c r="Q64" s="2">
        <f t="shared" si="56"/>
        <v>0</v>
      </c>
      <c r="R64" s="2">
        <f t="shared" si="57"/>
        <v>0</v>
      </c>
      <c r="S64" s="2">
        <f t="shared" si="58"/>
        <v>165.95</v>
      </c>
      <c r="T64" s="2">
        <f t="shared" si="59"/>
        <v>0</v>
      </c>
      <c r="U64" s="2">
        <f t="shared" si="60"/>
        <v>12.96</v>
      </c>
      <c r="V64" s="2">
        <f t="shared" si="61"/>
        <v>0</v>
      </c>
      <c r="W64" s="2">
        <f t="shared" si="62"/>
        <v>0</v>
      </c>
      <c r="X64" s="2">
        <f t="shared" si="63"/>
        <v>107.87</v>
      </c>
      <c r="Y64" s="2">
        <f t="shared" si="64"/>
        <v>66.38</v>
      </c>
      <c r="Z64" s="2"/>
      <c r="AA64" s="2">
        <v>34696433</v>
      </c>
      <c r="AB64" s="2">
        <f t="shared" si="65"/>
        <v>165.95</v>
      </c>
      <c r="AC64" s="2">
        <f t="shared" si="92"/>
        <v>0</v>
      </c>
      <c r="AD64" s="2">
        <f t="shared" si="66"/>
        <v>0</v>
      </c>
      <c r="AE64" s="2">
        <f t="shared" si="67"/>
        <v>0</v>
      </c>
      <c r="AF64" s="2">
        <f t="shared" si="68"/>
        <v>165.95</v>
      </c>
      <c r="AG64" s="2">
        <f t="shared" si="69"/>
        <v>0</v>
      </c>
      <c r="AH64" s="2">
        <f t="shared" si="70"/>
        <v>12.96</v>
      </c>
      <c r="AI64" s="2">
        <f t="shared" si="71"/>
        <v>0</v>
      </c>
      <c r="AJ64" s="2">
        <f t="shared" si="72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121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3"/>
        <v>165.95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165.95</v>
      </c>
      <c r="CU64" s="2">
        <f t="shared" si="78"/>
        <v>0</v>
      </c>
      <c r="CV64" s="2">
        <f t="shared" si="79"/>
        <v>12.96</v>
      </c>
      <c r="CW64" s="2">
        <f t="shared" si="80"/>
        <v>0</v>
      </c>
      <c r="CX64" s="2">
        <f t="shared" si="81"/>
        <v>0</v>
      </c>
      <c r="CY64" s="2">
        <f t="shared" si="82"/>
        <v>107.86750000000001</v>
      </c>
      <c r="CZ64" s="2">
        <f t="shared" si="83"/>
        <v>66.38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120</v>
      </c>
      <c r="DW64" s="2" t="s">
        <v>120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110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111</v>
      </c>
      <c r="EM64" s="2" t="s">
        <v>112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0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ROUND(R64*(R12)/100,2)</f>
        <v>0</v>
      </c>
      <c r="GL64" s="2">
        <f t="shared" si="85"/>
        <v>0</v>
      </c>
      <c r="GM64" s="2">
        <f t="shared" si="86"/>
        <v>340.2</v>
      </c>
      <c r="GN64" s="2">
        <f t="shared" si="87"/>
        <v>0</v>
      </c>
      <c r="GO64" s="2">
        <f t="shared" si="88"/>
        <v>0</v>
      </c>
      <c r="GP64" s="2">
        <f t="shared" si="89"/>
        <v>340.2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ROW(SmtRes!A148)</f>
        <v>148</v>
      </c>
      <c r="D65">
        <f>ROW(EtalonRes!A200)</f>
        <v>200</v>
      </c>
      <c r="E65" t="s">
        <v>117</v>
      </c>
      <c r="F65" t="s">
        <v>118</v>
      </c>
      <c r="G65" t="s">
        <v>119</v>
      </c>
      <c r="H65" t="s">
        <v>120</v>
      </c>
      <c r="I65">
        <f>'1.Смета.или.Акт'!E188</f>
        <v>1</v>
      </c>
      <c r="J65">
        <v>0</v>
      </c>
      <c r="O65">
        <f t="shared" si="54"/>
        <v>3036.89</v>
      </c>
      <c r="P65">
        <f t="shared" si="55"/>
        <v>0</v>
      </c>
      <c r="Q65">
        <f t="shared" si="56"/>
        <v>0</v>
      </c>
      <c r="R65">
        <f t="shared" si="57"/>
        <v>0</v>
      </c>
      <c r="S65">
        <f t="shared" si="58"/>
        <v>3036.89</v>
      </c>
      <c r="T65">
        <f t="shared" si="59"/>
        <v>0</v>
      </c>
      <c r="U65">
        <f t="shared" si="60"/>
        <v>12.96</v>
      </c>
      <c r="V65">
        <f t="shared" si="61"/>
        <v>0</v>
      </c>
      <c r="W65">
        <f t="shared" si="62"/>
        <v>0</v>
      </c>
      <c r="X65">
        <f t="shared" si="63"/>
        <v>1670.29</v>
      </c>
      <c r="Y65">
        <f t="shared" si="64"/>
        <v>971.8</v>
      </c>
      <c r="AA65">
        <v>34696434</v>
      </c>
      <c r="AB65">
        <f t="shared" si="65"/>
        <v>165.95</v>
      </c>
      <c r="AC65">
        <f t="shared" si="92"/>
        <v>0</v>
      </c>
      <c r="AD65">
        <f t="shared" si="66"/>
        <v>0</v>
      </c>
      <c r="AE65">
        <f t="shared" si="67"/>
        <v>0</v>
      </c>
      <c r="AF65">
        <f t="shared" si="68"/>
        <v>165.95</v>
      </c>
      <c r="AG65">
        <f t="shared" si="69"/>
        <v>0</v>
      </c>
      <c r="AH65">
        <f t="shared" si="70"/>
        <v>12.96</v>
      </c>
      <c r="AI65">
        <f t="shared" si="71"/>
        <v>0</v>
      </c>
      <c r="AJ65">
        <f t="shared" si="72"/>
        <v>0</v>
      </c>
      <c r="AK65">
        <f>AL65+AM65+AO65</f>
        <v>165.95</v>
      </c>
      <c r="AL65">
        <v>0</v>
      </c>
      <c r="AM65">
        <v>0</v>
      </c>
      <c r="AN65">
        <v>0</v>
      </c>
      <c r="AO65" s="52">
        <f>'1.Смета.или.Акт'!F189</f>
        <v>165.95</v>
      </c>
      <c r="AP65">
        <v>0</v>
      </c>
      <c r="AQ65">
        <f>'1.Смета.или.Акт'!E192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'1.Смета.или.Акт'!J189</f>
        <v>18.3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121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3"/>
        <v>3036.89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3036.8849999999998</v>
      </c>
      <c r="CU65">
        <f t="shared" si="78"/>
        <v>0</v>
      </c>
      <c r="CV65">
        <f t="shared" si="79"/>
        <v>12.96</v>
      </c>
      <c r="CW65">
        <f t="shared" si="80"/>
        <v>0</v>
      </c>
      <c r="CX65">
        <f t="shared" si="81"/>
        <v>0</v>
      </c>
      <c r="CY65">
        <f t="shared" si="82"/>
        <v>1670.2894999999999</v>
      </c>
      <c r="CZ65">
        <f t="shared" si="83"/>
        <v>971.8048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120</v>
      </c>
      <c r="DW65" t="str">
        <f>'1.Смета.или.Акт'!D188</f>
        <v>100 измерений</v>
      </c>
      <c r="DX65">
        <v>1</v>
      </c>
      <c r="EE65">
        <v>32653283</v>
      </c>
      <c r="EF65">
        <v>5</v>
      </c>
      <c r="EG65" t="s">
        <v>110</v>
      </c>
      <c r="EH65">
        <v>0</v>
      </c>
      <c r="EI65" t="s">
        <v>3</v>
      </c>
      <c r="EJ65">
        <v>4</v>
      </c>
      <c r="EK65">
        <v>200001</v>
      </c>
      <c r="EL65" t="s">
        <v>111</v>
      </c>
      <c r="EM65" t="s">
        <v>112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52">
        <f>'1.Смета.или.Акт'!F189</f>
        <v>165.95</v>
      </c>
      <c r="EW65">
        <f>'1.Смета.или.Акт'!E192</f>
        <v>12.96</v>
      </c>
      <c r="EX65">
        <v>0</v>
      </c>
      <c r="EY65">
        <v>0</v>
      </c>
      <c r="FQ65">
        <v>0</v>
      </c>
      <c r="FR65">
        <f t="shared" si="84"/>
        <v>0</v>
      </c>
      <c r="FS65">
        <v>0</v>
      </c>
      <c r="FV65" t="s">
        <v>20</v>
      </c>
      <c r="FW65" t="s">
        <v>21</v>
      </c>
      <c r="FX65">
        <v>65</v>
      </c>
      <c r="FY65">
        <v>40</v>
      </c>
      <c r="GA65" t="s">
        <v>3</v>
      </c>
      <c r="GD65">
        <v>0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f>ROUND(R65*(S12)/100,2)</f>
        <v>0</v>
      </c>
      <c r="GL65">
        <f t="shared" si="85"/>
        <v>0</v>
      </c>
      <c r="GM65">
        <f t="shared" si="86"/>
        <v>5678.98</v>
      </c>
      <c r="GN65">
        <f t="shared" si="87"/>
        <v>0</v>
      </c>
      <c r="GO65">
        <f t="shared" si="88"/>
        <v>0</v>
      </c>
      <c r="GP65">
        <f t="shared" si="89"/>
        <v>5678.98</v>
      </c>
      <c r="GR65">
        <v>0</v>
      </c>
      <c r="GS65">
        <v>3</v>
      </c>
      <c r="GT65">
        <v>0</v>
      </c>
      <c r="GU65" t="s">
        <v>3</v>
      </c>
      <c r="GV65">
        <f t="shared" si="90"/>
        <v>0</v>
      </c>
      <c r="GW65">
        <v>18.3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122</v>
      </c>
      <c r="F66" s="2" t="s">
        <v>123</v>
      </c>
      <c r="G66" s="2" t="s">
        <v>124</v>
      </c>
      <c r="H66" s="2" t="s">
        <v>125</v>
      </c>
      <c r="I66" s="2">
        <f>'1.Смета.или.Акт'!E194</f>
        <v>1</v>
      </c>
      <c r="J66" s="2">
        <v>0</v>
      </c>
      <c r="K66" s="2"/>
      <c r="L66" s="2"/>
      <c r="M66" s="2"/>
      <c r="N66" s="2"/>
      <c r="O66" s="2">
        <f t="shared" si="54"/>
        <v>159358.67000000001</v>
      </c>
      <c r="P66" s="2">
        <f t="shared" si="55"/>
        <v>159358.67000000001</v>
      </c>
      <c r="Q66" s="2">
        <f t="shared" si="56"/>
        <v>0</v>
      </c>
      <c r="R66" s="2">
        <f t="shared" si="57"/>
        <v>0</v>
      </c>
      <c r="S66" s="2">
        <f t="shared" si="58"/>
        <v>0</v>
      </c>
      <c r="T66" s="2">
        <f t="shared" si="59"/>
        <v>0</v>
      </c>
      <c r="U66" s="2">
        <f t="shared" si="60"/>
        <v>0</v>
      </c>
      <c r="V66" s="2">
        <f t="shared" si="61"/>
        <v>0</v>
      </c>
      <c r="W66" s="2">
        <f t="shared" si="62"/>
        <v>0</v>
      </c>
      <c r="X66" s="2">
        <f t="shared" si="63"/>
        <v>0</v>
      </c>
      <c r="Y66" s="2">
        <f t="shared" si="64"/>
        <v>0</v>
      </c>
      <c r="Z66" s="2"/>
      <c r="AA66" s="2">
        <v>34696433</v>
      </c>
      <c r="AB66" s="2">
        <f t="shared" si="65"/>
        <v>159358.67000000001</v>
      </c>
      <c r="AC66" s="2">
        <f t="shared" si="92"/>
        <v>159358.67000000001</v>
      </c>
      <c r="AD66" s="2">
        <f t="shared" si="66"/>
        <v>0</v>
      </c>
      <c r="AE66" s="2">
        <f t="shared" si="67"/>
        <v>0</v>
      </c>
      <c r="AF66" s="2">
        <f t="shared" si="68"/>
        <v>0</v>
      </c>
      <c r="AG66" s="2">
        <f t="shared" si="69"/>
        <v>0</v>
      </c>
      <c r="AH66" s="2">
        <f t="shared" si="70"/>
        <v>0</v>
      </c>
      <c r="AI66" s="2">
        <f t="shared" si="71"/>
        <v>0</v>
      </c>
      <c r="AJ66" s="2">
        <f t="shared" si="72"/>
        <v>0</v>
      </c>
      <c r="AK66" s="2">
        <v>159358.67000000001</v>
      </c>
      <c r="AL66" s="2">
        <v>159358.67000000001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3"/>
        <v>159358.67000000001</v>
      </c>
      <c r="CQ66" s="2">
        <f t="shared" si="74"/>
        <v>159358.67000000001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125</v>
      </c>
      <c r="DW66" s="2" t="s">
        <v>126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128</v>
      </c>
      <c r="EM66" s="2" t="s">
        <v>129</v>
      </c>
      <c r="EN66" s="2"/>
      <c r="EO66" s="2" t="s">
        <v>3</v>
      </c>
      <c r="EP66" s="2"/>
      <c r="EQ66" s="2">
        <v>0</v>
      </c>
      <c r="ER66" s="2">
        <v>0</v>
      </c>
      <c r="ES66" s="2">
        <v>159358.67000000001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130</v>
      </c>
      <c r="GB66" s="2"/>
      <c r="GC66" s="2"/>
      <c r="GD66" s="2">
        <v>0</v>
      </c>
      <c r="GE66" s="2"/>
      <c r="GF66" s="2">
        <v>-12936845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5"/>
        <v>0</v>
      </c>
      <c r="GM66" s="2">
        <f t="shared" si="86"/>
        <v>159358.67000000001</v>
      </c>
      <c r="GN66" s="2">
        <f t="shared" si="87"/>
        <v>159358.67000000001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122</v>
      </c>
      <c r="F67" t="str">
        <f>'1.Смета.или.Акт'!B194</f>
        <v>Прайс-лист</v>
      </c>
      <c r="G67" t="str">
        <f>'1.Смета.или.Акт'!C194</f>
        <v xml:space="preserve">Блочная комплектная трансформаторная подстанция БКТП-400/10/0,4 в комплекте с трансформатором ТМГ 100 кВА </v>
      </c>
      <c r="H67" t="s">
        <v>125</v>
      </c>
      <c r="I67">
        <f>'1.Смета.или.Акт'!E194</f>
        <v>1</v>
      </c>
      <c r="J67">
        <v>0</v>
      </c>
      <c r="O67">
        <f t="shared" si="54"/>
        <v>1195190.03</v>
      </c>
      <c r="P67">
        <f t="shared" si="55"/>
        <v>1195190.03</v>
      </c>
      <c r="Q67">
        <f t="shared" si="56"/>
        <v>0</v>
      </c>
      <c r="R67">
        <f t="shared" si="57"/>
        <v>0</v>
      </c>
      <c r="S67">
        <f t="shared" si="58"/>
        <v>0</v>
      </c>
      <c r="T67">
        <f t="shared" si="59"/>
        <v>0</v>
      </c>
      <c r="U67">
        <f t="shared" si="60"/>
        <v>0</v>
      </c>
      <c r="V67">
        <f t="shared" si="61"/>
        <v>0</v>
      </c>
      <c r="W67">
        <f t="shared" si="62"/>
        <v>0</v>
      </c>
      <c r="X67">
        <f t="shared" si="63"/>
        <v>0</v>
      </c>
      <c r="Y67">
        <f t="shared" si="64"/>
        <v>0</v>
      </c>
      <c r="AA67">
        <v>34696434</v>
      </c>
      <c r="AB67">
        <f t="shared" si="65"/>
        <v>159358.67000000001</v>
      </c>
      <c r="AC67">
        <f t="shared" si="92"/>
        <v>159358.67000000001</v>
      </c>
      <c r="AD67">
        <f t="shared" si="66"/>
        <v>0</v>
      </c>
      <c r="AE67">
        <f t="shared" si="67"/>
        <v>0</v>
      </c>
      <c r="AF67">
        <f t="shared" si="68"/>
        <v>0</v>
      </c>
      <c r="AG67">
        <f t="shared" si="69"/>
        <v>0</v>
      </c>
      <c r="AH67">
        <f t="shared" si="70"/>
        <v>0</v>
      </c>
      <c r="AI67">
        <f t="shared" si="71"/>
        <v>0</v>
      </c>
      <c r="AJ67">
        <f t="shared" si="72"/>
        <v>0</v>
      </c>
      <c r="AK67">
        <v>159358.67000000001</v>
      </c>
      <c r="AL67" s="52">
        <f>'1.Смета.или.Акт'!F194</f>
        <v>159358.67000000001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'1.Смета.или.Акт'!J194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3"/>
        <v>1195190.03</v>
      </c>
      <c r="CQ67">
        <f t="shared" si="74"/>
        <v>1195190.0250000001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125</v>
      </c>
      <c r="DW67" t="str">
        <f>'1.Смета.или.Акт'!D194</f>
        <v>1 шт</v>
      </c>
      <c r="DX67">
        <v>1</v>
      </c>
      <c r="EE67">
        <v>32653538</v>
      </c>
      <c r="EF67">
        <v>20</v>
      </c>
      <c r="EG67" t="s">
        <v>127</v>
      </c>
      <c r="EH67">
        <v>0</v>
      </c>
      <c r="EI67" t="s">
        <v>3</v>
      </c>
      <c r="EJ67">
        <v>1</v>
      </c>
      <c r="EK67">
        <v>1100</v>
      </c>
      <c r="EL67" t="s">
        <v>128</v>
      </c>
      <c r="EM67" t="s">
        <v>129</v>
      </c>
      <c r="EO67" t="s">
        <v>3</v>
      </c>
      <c r="EQ67">
        <v>0</v>
      </c>
      <c r="ER67">
        <v>159358.67000000001</v>
      </c>
      <c r="ES67" s="52">
        <f>'1.Смета.или.Акт'!F194</f>
        <v>159358.67000000001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1195190</v>
      </c>
      <c r="FQ67">
        <v>0</v>
      </c>
      <c r="FR67">
        <f t="shared" si="84"/>
        <v>0</v>
      </c>
      <c r="FS67">
        <v>0</v>
      </c>
      <c r="FX67">
        <v>0</v>
      </c>
      <c r="FY67">
        <v>0</v>
      </c>
      <c r="GA67" t="s">
        <v>130</v>
      </c>
      <c r="GD67">
        <v>0</v>
      </c>
      <c r="GF67">
        <v>-12936845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5"/>
        <v>0</v>
      </c>
      <c r="GM67">
        <f t="shared" si="86"/>
        <v>1195190.03</v>
      </c>
      <c r="GN67">
        <f t="shared" si="87"/>
        <v>1195190.03</v>
      </c>
      <c r="GO67">
        <f t="shared" si="88"/>
        <v>0</v>
      </c>
      <c r="GP67">
        <f t="shared" si="89"/>
        <v>0</v>
      </c>
      <c r="GR67">
        <v>1</v>
      </c>
      <c r="GS67">
        <v>1</v>
      </c>
      <c r="GT67">
        <v>0</v>
      </c>
      <c r="GU67" t="s">
        <v>3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131</v>
      </c>
      <c r="F68" s="2" t="s">
        <v>123</v>
      </c>
      <c r="G68" s="2" t="s">
        <v>132</v>
      </c>
      <c r="H68" s="2" t="s">
        <v>133</v>
      </c>
      <c r="I68" s="2">
        <f>'1.Смета.или.Акт'!E197</f>
        <v>4.4000000000000004</v>
      </c>
      <c r="J68" s="2">
        <v>0</v>
      </c>
      <c r="K68" s="2"/>
      <c r="L68" s="2"/>
      <c r="M68" s="2"/>
      <c r="N68" s="2"/>
      <c r="O68" s="2">
        <f t="shared" si="54"/>
        <v>1554.65</v>
      </c>
      <c r="P68" s="2">
        <f t="shared" si="55"/>
        <v>1554.65</v>
      </c>
      <c r="Q68" s="2">
        <f t="shared" si="56"/>
        <v>0</v>
      </c>
      <c r="R68" s="2">
        <f t="shared" si="57"/>
        <v>0</v>
      </c>
      <c r="S68" s="2">
        <f t="shared" si="58"/>
        <v>0</v>
      </c>
      <c r="T68" s="2">
        <f t="shared" si="59"/>
        <v>0</v>
      </c>
      <c r="U68" s="2">
        <f t="shared" si="60"/>
        <v>0</v>
      </c>
      <c r="V68" s="2">
        <f t="shared" si="61"/>
        <v>0</v>
      </c>
      <c r="W68" s="2">
        <f t="shared" si="62"/>
        <v>0</v>
      </c>
      <c r="X68" s="2">
        <f t="shared" si="63"/>
        <v>0</v>
      </c>
      <c r="Y68" s="2">
        <f t="shared" si="64"/>
        <v>0</v>
      </c>
      <c r="Z68" s="2"/>
      <c r="AA68" s="2">
        <v>34696433</v>
      </c>
      <c r="AB68" s="2">
        <f t="shared" si="65"/>
        <v>353.33</v>
      </c>
      <c r="AC68" s="2">
        <f t="shared" si="92"/>
        <v>353.33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3"/>
        <v>1554.65</v>
      </c>
      <c r="CQ68" s="2">
        <f t="shared" si="74"/>
        <v>353.33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133</v>
      </c>
      <c r="DW68" s="2" t="s">
        <v>134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127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128</v>
      </c>
      <c r="EM68" s="2" t="s">
        <v>129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135</v>
      </c>
      <c r="GB68" s="2"/>
      <c r="GC68" s="2"/>
      <c r="GD68" s="2">
        <v>0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5"/>
        <v>0</v>
      </c>
      <c r="GM68" s="2">
        <f t="shared" si="86"/>
        <v>1554.65</v>
      </c>
      <c r="GN68" s="2">
        <f t="shared" si="87"/>
        <v>1554.65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131</v>
      </c>
      <c r="F69" t="str">
        <f>'1.Смета.или.Акт'!B197</f>
        <v>Прайс-лист</v>
      </c>
      <c r="G69" t="str">
        <f>'1.Смета.или.Акт'!C197</f>
        <v>Бетон тяжёлый, крупность заполнителя 20 мм, класс В3, 5</v>
      </c>
      <c r="H69" t="s">
        <v>133</v>
      </c>
      <c r="I69">
        <f>'1.Смета.или.Акт'!E197</f>
        <v>4.4000000000000004</v>
      </c>
      <c r="J69">
        <v>0</v>
      </c>
      <c r="O69">
        <f t="shared" si="54"/>
        <v>11659.89</v>
      </c>
      <c r="P69">
        <f t="shared" si="55"/>
        <v>11659.89</v>
      </c>
      <c r="Q69">
        <f t="shared" si="56"/>
        <v>0</v>
      </c>
      <c r="R69">
        <f t="shared" si="57"/>
        <v>0</v>
      </c>
      <c r="S69">
        <f t="shared" si="58"/>
        <v>0</v>
      </c>
      <c r="T69">
        <f t="shared" si="59"/>
        <v>0</v>
      </c>
      <c r="U69">
        <f t="shared" si="60"/>
        <v>0</v>
      </c>
      <c r="V69">
        <f t="shared" si="61"/>
        <v>0</v>
      </c>
      <c r="W69">
        <f t="shared" si="62"/>
        <v>0</v>
      </c>
      <c r="X69">
        <f t="shared" si="63"/>
        <v>0</v>
      </c>
      <c r="Y69">
        <f t="shared" si="64"/>
        <v>0</v>
      </c>
      <c r="AA69">
        <v>34696434</v>
      </c>
      <c r="AB69">
        <f t="shared" si="65"/>
        <v>353.33</v>
      </c>
      <c r="AC69">
        <f t="shared" si="92"/>
        <v>353.33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353.33</v>
      </c>
      <c r="AL69" s="52">
        <f>'1.Смета.или.Акт'!F197</f>
        <v>353.33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'1.Смета.или.Акт'!J197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3"/>
        <v>11659.89</v>
      </c>
      <c r="CQ69">
        <f t="shared" si="74"/>
        <v>2649.9749999999999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133</v>
      </c>
      <c r="DW69" t="str">
        <f>'1.Смета.или.Акт'!D197</f>
        <v>1 м3 бетона</v>
      </c>
      <c r="DX69">
        <v>1</v>
      </c>
      <c r="EE69">
        <v>32653538</v>
      </c>
      <c r="EF69">
        <v>20</v>
      </c>
      <c r="EG69" t="s">
        <v>127</v>
      </c>
      <c r="EH69">
        <v>0</v>
      </c>
      <c r="EI69" t="s">
        <v>3</v>
      </c>
      <c r="EJ69">
        <v>1</v>
      </c>
      <c r="EK69">
        <v>1100</v>
      </c>
      <c r="EL69" t="s">
        <v>128</v>
      </c>
      <c r="EM69" t="s">
        <v>129</v>
      </c>
      <c r="EO69" t="s">
        <v>3</v>
      </c>
      <c r="EQ69">
        <v>0</v>
      </c>
      <c r="ER69">
        <v>384.06</v>
      </c>
      <c r="ES69" s="52">
        <f>'1.Смета.или.Акт'!F197</f>
        <v>353.33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135</v>
      </c>
      <c r="GD69">
        <v>0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5"/>
        <v>0</v>
      </c>
      <c r="GM69">
        <f t="shared" si="86"/>
        <v>11659.89</v>
      </c>
      <c r="GN69">
        <f t="shared" si="87"/>
        <v>11659.89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3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136</v>
      </c>
      <c r="F70" s="2" t="s">
        <v>123</v>
      </c>
      <c r="G70" s="2" t="s">
        <v>137</v>
      </c>
      <c r="H70" s="2" t="s">
        <v>138</v>
      </c>
      <c r="I70" s="2">
        <f>'1.Смета.или.Акт'!E200</f>
        <v>0.5</v>
      </c>
      <c r="J70" s="2">
        <v>0</v>
      </c>
      <c r="K70" s="2"/>
      <c r="L70" s="2"/>
      <c r="M70" s="2"/>
      <c r="N70" s="2"/>
      <c r="O70" s="2">
        <f t="shared" si="54"/>
        <v>1213.3399999999999</v>
      </c>
      <c r="P70" s="2">
        <f t="shared" si="55"/>
        <v>1213.3399999999999</v>
      </c>
      <c r="Q70" s="2">
        <f t="shared" si="56"/>
        <v>0</v>
      </c>
      <c r="R70" s="2">
        <f t="shared" si="57"/>
        <v>0</v>
      </c>
      <c r="S70" s="2">
        <f t="shared" si="58"/>
        <v>0</v>
      </c>
      <c r="T70" s="2">
        <f t="shared" si="59"/>
        <v>0</v>
      </c>
      <c r="U70" s="2">
        <f t="shared" si="60"/>
        <v>0</v>
      </c>
      <c r="V70" s="2">
        <f t="shared" si="61"/>
        <v>0</v>
      </c>
      <c r="W70" s="2">
        <f t="shared" si="62"/>
        <v>0</v>
      </c>
      <c r="X70" s="2">
        <f t="shared" si="63"/>
        <v>0</v>
      </c>
      <c r="Y70" s="2">
        <f t="shared" si="64"/>
        <v>0</v>
      </c>
      <c r="Z70" s="2"/>
      <c r="AA70" s="2">
        <v>34696433</v>
      </c>
      <c r="AB70" s="2">
        <f t="shared" si="65"/>
        <v>2426.67</v>
      </c>
      <c r="AC70" s="2">
        <f t="shared" si="92"/>
        <v>2426.67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3"/>
        <v>1213.3399999999999</v>
      </c>
      <c r="CQ70" s="2">
        <f t="shared" si="74"/>
        <v>2426.67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138</v>
      </c>
      <c r="DW70" s="2" t="s">
        <v>139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127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128</v>
      </c>
      <c r="EM70" s="2" t="s">
        <v>129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140</v>
      </c>
      <c r="GB70" s="2"/>
      <c r="GC70" s="2"/>
      <c r="GD70" s="2">
        <v>0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5"/>
        <v>0</v>
      </c>
      <c r="GM70" s="2">
        <f t="shared" si="86"/>
        <v>1213.3399999999999</v>
      </c>
      <c r="GN70" s="2">
        <f t="shared" si="87"/>
        <v>1213.3399999999999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136</v>
      </c>
      <c r="F71" t="str">
        <f>'1.Смета.или.Акт'!B200</f>
        <v>Прайс-лист</v>
      </c>
      <c r="G71" t="str">
        <f>'1.Смета.или.Акт'!C200</f>
        <v>Битумы нефтяные дорожные жидкие, класс МГ, СГ</v>
      </c>
      <c r="H71" t="s">
        <v>138</v>
      </c>
      <c r="I71">
        <f>'1.Смета.или.Акт'!E200</f>
        <v>0.5</v>
      </c>
      <c r="J71">
        <v>0</v>
      </c>
      <c r="O71">
        <f t="shared" si="54"/>
        <v>9100.01</v>
      </c>
      <c r="P71">
        <f t="shared" si="55"/>
        <v>9100.01</v>
      </c>
      <c r="Q71">
        <f t="shared" si="56"/>
        <v>0</v>
      </c>
      <c r="R71">
        <f t="shared" si="57"/>
        <v>0</v>
      </c>
      <c r="S71">
        <f t="shared" si="58"/>
        <v>0</v>
      </c>
      <c r="T71">
        <f t="shared" si="59"/>
        <v>0</v>
      </c>
      <c r="U71">
        <f t="shared" si="60"/>
        <v>0</v>
      </c>
      <c r="V71">
        <f t="shared" si="61"/>
        <v>0</v>
      </c>
      <c r="W71">
        <f t="shared" si="62"/>
        <v>0</v>
      </c>
      <c r="X71">
        <f t="shared" si="63"/>
        <v>0</v>
      </c>
      <c r="Y71">
        <f t="shared" si="64"/>
        <v>0</v>
      </c>
      <c r="AA71">
        <v>34696434</v>
      </c>
      <c r="AB71">
        <f t="shared" si="65"/>
        <v>2426.67</v>
      </c>
      <c r="AC71">
        <f t="shared" si="92"/>
        <v>2426.67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2426.67</v>
      </c>
      <c r="AL71" s="52">
        <f>'1.Смета.или.Акт'!F200</f>
        <v>2426.67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'1.Смета.или.Акт'!J200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3"/>
        <v>9100.01</v>
      </c>
      <c r="CQ71">
        <f t="shared" si="74"/>
        <v>18200.025000000001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138</v>
      </c>
      <c r="DW71" t="str">
        <f>'1.Смета.или.Акт'!D200</f>
        <v>тонна</v>
      </c>
      <c r="DX71">
        <v>1</v>
      </c>
      <c r="EE71">
        <v>32653538</v>
      </c>
      <c r="EF71">
        <v>20</v>
      </c>
      <c r="EG71" t="s">
        <v>127</v>
      </c>
      <c r="EH71">
        <v>0</v>
      </c>
      <c r="EI71" t="s">
        <v>3</v>
      </c>
      <c r="EJ71">
        <v>1</v>
      </c>
      <c r="EK71">
        <v>1100</v>
      </c>
      <c r="EL71" t="s">
        <v>128</v>
      </c>
      <c r="EM71" t="s">
        <v>129</v>
      </c>
      <c r="EO71" t="s">
        <v>3</v>
      </c>
      <c r="EQ71">
        <v>0</v>
      </c>
      <c r="ER71">
        <v>2637.68</v>
      </c>
      <c r="ES71" s="52">
        <f>'1.Смета.или.Акт'!F200</f>
        <v>2426.67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140</v>
      </c>
      <c r="GD71">
        <v>0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5"/>
        <v>0</v>
      </c>
      <c r="GM71">
        <f t="shared" si="86"/>
        <v>9100.01</v>
      </c>
      <c r="GN71">
        <f t="shared" si="87"/>
        <v>9100.01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3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141</v>
      </c>
      <c r="F72" s="2" t="s">
        <v>123</v>
      </c>
      <c r="G72" s="2" t="s">
        <v>142</v>
      </c>
      <c r="H72" s="2" t="s">
        <v>35</v>
      </c>
      <c r="I72" s="2">
        <f>'1.Смета.или.Акт'!E203</f>
        <v>2.75</v>
      </c>
      <c r="J72" s="2">
        <v>0</v>
      </c>
      <c r="K72" s="2"/>
      <c r="L72" s="2"/>
      <c r="M72" s="2"/>
      <c r="N72" s="2"/>
      <c r="O72" s="2">
        <f t="shared" si="54"/>
        <v>8.86</v>
      </c>
      <c r="P72" s="2">
        <f t="shared" si="55"/>
        <v>8.86</v>
      </c>
      <c r="Q72" s="2">
        <f t="shared" si="56"/>
        <v>0</v>
      </c>
      <c r="R72" s="2">
        <f t="shared" si="57"/>
        <v>0</v>
      </c>
      <c r="S72" s="2">
        <f t="shared" si="58"/>
        <v>0</v>
      </c>
      <c r="T72" s="2">
        <f t="shared" si="59"/>
        <v>0</v>
      </c>
      <c r="U72" s="2">
        <f t="shared" si="60"/>
        <v>0</v>
      </c>
      <c r="V72" s="2">
        <f t="shared" si="61"/>
        <v>0</v>
      </c>
      <c r="W72" s="2">
        <f t="shared" si="62"/>
        <v>0</v>
      </c>
      <c r="X72" s="2">
        <f t="shared" si="63"/>
        <v>0</v>
      </c>
      <c r="Y72" s="2">
        <f t="shared" si="64"/>
        <v>0</v>
      </c>
      <c r="Z72" s="2"/>
      <c r="AA72" s="2">
        <v>34696433</v>
      </c>
      <c r="AB72" s="2">
        <f t="shared" si="65"/>
        <v>3.22</v>
      </c>
      <c r="AC72" s="2">
        <f t="shared" si="92"/>
        <v>3.22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3"/>
        <v>8.86</v>
      </c>
      <c r="CQ72" s="2">
        <f t="shared" si="74"/>
        <v>3.22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35</v>
      </c>
      <c r="DW72" s="2" t="s">
        <v>35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127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143</v>
      </c>
      <c r="GB72" s="2"/>
      <c r="GC72" s="2"/>
      <c r="GD72" s="2">
        <v>0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5"/>
        <v>0</v>
      </c>
      <c r="GM72" s="2">
        <f t="shared" si="86"/>
        <v>8.86</v>
      </c>
      <c r="GN72" s="2">
        <f t="shared" si="87"/>
        <v>8.86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141</v>
      </c>
      <c r="F73" t="str">
        <f>'1.Смета.или.Акт'!B203</f>
        <v>Прайс-лист</v>
      </c>
      <c r="G73" t="str">
        <f>'1.Смета.или.Акт'!C203</f>
        <v>Вода</v>
      </c>
      <c r="H73" t="s">
        <v>35</v>
      </c>
      <c r="I73">
        <f>'1.Смета.или.Акт'!E203</f>
        <v>2.75</v>
      </c>
      <c r="J73">
        <v>0</v>
      </c>
      <c r="O73">
        <f t="shared" si="54"/>
        <v>66.41</v>
      </c>
      <c r="P73">
        <f t="shared" si="55"/>
        <v>66.41</v>
      </c>
      <c r="Q73">
        <f t="shared" si="56"/>
        <v>0</v>
      </c>
      <c r="R73">
        <f t="shared" si="57"/>
        <v>0</v>
      </c>
      <c r="S73">
        <f t="shared" si="58"/>
        <v>0</v>
      </c>
      <c r="T73">
        <f t="shared" si="59"/>
        <v>0</v>
      </c>
      <c r="U73">
        <f t="shared" si="60"/>
        <v>0</v>
      </c>
      <c r="V73">
        <f t="shared" si="61"/>
        <v>0</v>
      </c>
      <c r="W73">
        <f t="shared" si="62"/>
        <v>0</v>
      </c>
      <c r="X73">
        <f t="shared" si="63"/>
        <v>0</v>
      </c>
      <c r="Y73">
        <f t="shared" si="64"/>
        <v>0</v>
      </c>
      <c r="AA73">
        <v>34696434</v>
      </c>
      <c r="AB73">
        <f t="shared" si="65"/>
        <v>3.22</v>
      </c>
      <c r="AC73">
        <f t="shared" si="92"/>
        <v>3.22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3.22</v>
      </c>
      <c r="AL73" s="52">
        <f>'1.Смета.или.Акт'!F203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'1.Смета.или.Акт'!J203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3"/>
        <v>66.41</v>
      </c>
      <c r="CQ73">
        <f t="shared" si="74"/>
        <v>24.150000000000002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35</v>
      </c>
      <c r="DW73" t="str">
        <f>'1.Смета.или.Акт'!D203</f>
        <v>м3</v>
      </c>
      <c r="DX73">
        <v>1</v>
      </c>
      <c r="EE73">
        <v>32653538</v>
      </c>
      <c r="EF73">
        <v>20</v>
      </c>
      <c r="EG73" t="s">
        <v>127</v>
      </c>
      <c r="EH73">
        <v>0</v>
      </c>
      <c r="EI73" t="s">
        <v>3</v>
      </c>
      <c r="EJ73">
        <v>1</v>
      </c>
      <c r="EK73">
        <v>1100</v>
      </c>
      <c r="EL73" t="s">
        <v>128</v>
      </c>
      <c r="EM73" t="s">
        <v>129</v>
      </c>
      <c r="EO73" t="s">
        <v>3</v>
      </c>
      <c r="EQ73">
        <v>0</v>
      </c>
      <c r="ER73">
        <v>3.5</v>
      </c>
      <c r="ES73" s="52">
        <f>'1.Смета.или.Акт'!F203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4"/>
        <v>0</v>
      </c>
      <c r="FS73">
        <v>0</v>
      </c>
      <c r="FX73">
        <v>0</v>
      </c>
      <c r="FY73">
        <v>0</v>
      </c>
      <c r="GA73" t="s">
        <v>143</v>
      </c>
      <c r="GD73">
        <v>0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5"/>
        <v>0</v>
      </c>
      <c r="GM73">
        <f t="shared" si="86"/>
        <v>66.41</v>
      </c>
      <c r="GN73">
        <f t="shared" si="87"/>
        <v>66.41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3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144</v>
      </c>
      <c r="F74" s="2" t="s">
        <v>123</v>
      </c>
      <c r="G74" s="2" t="s">
        <v>145</v>
      </c>
      <c r="H74" s="2" t="s">
        <v>35</v>
      </c>
      <c r="I74" s="2">
        <f>'1.Смета.или.Акт'!E206</f>
        <v>14</v>
      </c>
      <c r="J74" s="2">
        <v>0</v>
      </c>
      <c r="K74" s="2"/>
      <c r="L74" s="2"/>
      <c r="M74" s="2"/>
      <c r="N74" s="2"/>
      <c r="O74" s="2">
        <f t="shared" si="54"/>
        <v>11.62</v>
      </c>
      <c r="P74" s="2">
        <f t="shared" si="55"/>
        <v>11.62</v>
      </c>
      <c r="Q74" s="2">
        <f t="shared" si="56"/>
        <v>0</v>
      </c>
      <c r="R74" s="2">
        <f t="shared" si="57"/>
        <v>0</v>
      </c>
      <c r="S74" s="2">
        <f t="shared" si="58"/>
        <v>0</v>
      </c>
      <c r="T74" s="2">
        <f t="shared" si="59"/>
        <v>0</v>
      </c>
      <c r="U74" s="2">
        <f t="shared" si="60"/>
        <v>0</v>
      </c>
      <c r="V74" s="2">
        <f t="shared" si="61"/>
        <v>0</v>
      </c>
      <c r="W74" s="2">
        <f t="shared" si="62"/>
        <v>0</v>
      </c>
      <c r="X74" s="2">
        <f t="shared" si="63"/>
        <v>0</v>
      </c>
      <c r="Y74" s="2">
        <f t="shared" si="64"/>
        <v>0</v>
      </c>
      <c r="Z74" s="2"/>
      <c r="AA74" s="2">
        <v>34696433</v>
      </c>
      <c r="AB74" s="2">
        <f t="shared" si="65"/>
        <v>0.83</v>
      </c>
      <c r="AC74" s="2">
        <f t="shared" si="92"/>
        <v>0.83</v>
      </c>
      <c r="AD74" s="2">
        <f t="shared" si="66"/>
        <v>0</v>
      </c>
      <c r="AE74" s="2">
        <f t="shared" si="67"/>
        <v>0</v>
      </c>
      <c r="AF74" s="2">
        <f t="shared" si="68"/>
        <v>0</v>
      </c>
      <c r="AG74" s="2">
        <f t="shared" si="69"/>
        <v>0</v>
      </c>
      <c r="AH74" s="2">
        <f t="shared" si="70"/>
        <v>0</v>
      </c>
      <c r="AI74" s="2">
        <f t="shared" si="71"/>
        <v>0</v>
      </c>
      <c r="AJ74" s="2">
        <f t="shared" si="72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3"/>
        <v>11.62</v>
      </c>
      <c r="CQ74" s="2">
        <f t="shared" si="74"/>
        <v>0.83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35</v>
      </c>
      <c r="DW74" s="2" t="s">
        <v>35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127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146</v>
      </c>
      <c r="GB74" s="2"/>
      <c r="GC74" s="2"/>
      <c r="GD74" s="2">
        <v>0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5"/>
        <v>0</v>
      </c>
      <c r="GM74" s="2">
        <f t="shared" si="86"/>
        <v>11.62</v>
      </c>
      <c r="GN74" s="2">
        <f t="shared" si="87"/>
        <v>11.62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144</v>
      </c>
      <c r="F75" t="str">
        <f>'1.Смета.или.Акт'!B206</f>
        <v>Прайс-лист</v>
      </c>
      <c r="G75" t="str">
        <f>'1.Смета.или.Акт'!C206</f>
        <v>Кислород технический газообразный</v>
      </c>
      <c r="H75" t="s">
        <v>35</v>
      </c>
      <c r="I75">
        <f>'1.Смета.или.Акт'!E206</f>
        <v>14</v>
      </c>
      <c r="J75">
        <v>0</v>
      </c>
      <c r="O75">
        <f t="shared" si="54"/>
        <v>87.15</v>
      </c>
      <c r="P75">
        <f t="shared" si="55"/>
        <v>87.15</v>
      </c>
      <c r="Q75">
        <f t="shared" si="56"/>
        <v>0</v>
      </c>
      <c r="R75">
        <f t="shared" si="57"/>
        <v>0</v>
      </c>
      <c r="S75">
        <f t="shared" si="58"/>
        <v>0</v>
      </c>
      <c r="T75">
        <f t="shared" si="59"/>
        <v>0</v>
      </c>
      <c r="U75">
        <f t="shared" si="60"/>
        <v>0</v>
      </c>
      <c r="V75">
        <f t="shared" si="61"/>
        <v>0</v>
      </c>
      <c r="W75">
        <f t="shared" si="62"/>
        <v>0</v>
      </c>
      <c r="X75">
        <f t="shared" si="63"/>
        <v>0</v>
      </c>
      <c r="Y75">
        <f t="shared" si="64"/>
        <v>0</v>
      </c>
      <c r="AA75">
        <v>34696434</v>
      </c>
      <c r="AB75">
        <f t="shared" si="65"/>
        <v>0.83</v>
      </c>
      <c r="AC75">
        <f t="shared" si="92"/>
        <v>0.83</v>
      </c>
      <c r="AD75">
        <f t="shared" si="66"/>
        <v>0</v>
      </c>
      <c r="AE75">
        <f t="shared" si="67"/>
        <v>0</v>
      </c>
      <c r="AF75">
        <f t="shared" si="68"/>
        <v>0</v>
      </c>
      <c r="AG75">
        <f t="shared" si="69"/>
        <v>0</v>
      </c>
      <c r="AH75">
        <f t="shared" si="70"/>
        <v>0</v>
      </c>
      <c r="AI75">
        <f t="shared" si="71"/>
        <v>0</v>
      </c>
      <c r="AJ75">
        <f t="shared" si="72"/>
        <v>0</v>
      </c>
      <c r="AK75">
        <v>0.83</v>
      </c>
      <c r="AL75" s="52">
        <f>'1.Смета.или.Акт'!F206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'1.Смета.или.Акт'!J206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3"/>
        <v>87.15</v>
      </c>
      <c r="CQ75">
        <f t="shared" si="74"/>
        <v>6.2249999999999996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35</v>
      </c>
      <c r="DW75" t="str">
        <f>'1.Смета.или.Акт'!D206</f>
        <v>м3</v>
      </c>
      <c r="DX75">
        <v>1</v>
      </c>
      <c r="EE75">
        <v>32653538</v>
      </c>
      <c r="EF75">
        <v>20</v>
      </c>
      <c r="EG75" t="s">
        <v>127</v>
      </c>
      <c r="EH75">
        <v>0</v>
      </c>
      <c r="EI75" t="s">
        <v>3</v>
      </c>
      <c r="EJ75">
        <v>1</v>
      </c>
      <c r="EK75">
        <v>1100</v>
      </c>
      <c r="EL75" t="s">
        <v>128</v>
      </c>
      <c r="EM75" t="s">
        <v>129</v>
      </c>
      <c r="EO75" t="s">
        <v>3</v>
      </c>
      <c r="EQ75">
        <v>0</v>
      </c>
      <c r="ER75">
        <v>0.9</v>
      </c>
      <c r="ES75" s="52">
        <f>'1.Смета.или.Акт'!F206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4"/>
        <v>0</v>
      </c>
      <c r="FS75">
        <v>0</v>
      </c>
      <c r="FX75">
        <v>0</v>
      </c>
      <c r="FY75">
        <v>0</v>
      </c>
      <c r="GA75" t="s">
        <v>146</v>
      </c>
      <c r="GD75">
        <v>0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5"/>
        <v>0</v>
      </c>
      <c r="GM75">
        <f t="shared" si="86"/>
        <v>87.15</v>
      </c>
      <c r="GN75">
        <f t="shared" si="87"/>
        <v>87.15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3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147</v>
      </c>
      <c r="F76" s="2" t="s">
        <v>123</v>
      </c>
      <c r="G76" s="2" t="s">
        <v>148</v>
      </c>
      <c r="H76" s="2" t="s">
        <v>35</v>
      </c>
      <c r="I76" s="2">
        <f>'1.Смета.или.Акт'!E209</f>
        <v>2.4</v>
      </c>
      <c r="J76" s="2">
        <v>0</v>
      </c>
      <c r="K76" s="2"/>
      <c r="L76" s="2"/>
      <c r="M76" s="2"/>
      <c r="N76" s="2"/>
      <c r="O76" s="2">
        <f t="shared" si="54"/>
        <v>56.95</v>
      </c>
      <c r="P76" s="2">
        <f t="shared" si="55"/>
        <v>56.95</v>
      </c>
      <c r="Q76" s="2">
        <f t="shared" si="56"/>
        <v>0</v>
      </c>
      <c r="R76" s="2">
        <f t="shared" si="57"/>
        <v>0</v>
      </c>
      <c r="S76" s="2">
        <f t="shared" si="58"/>
        <v>0</v>
      </c>
      <c r="T76" s="2">
        <f t="shared" si="59"/>
        <v>0</v>
      </c>
      <c r="U76" s="2">
        <f t="shared" si="60"/>
        <v>0</v>
      </c>
      <c r="V76" s="2">
        <f t="shared" si="61"/>
        <v>0</v>
      </c>
      <c r="W76" s="2">
        <f t="shared" si="62"/>
        <v>0</v>
      </c>
      <c r="X76" s="2">
        <f t="shared" si="63"/>
        <v>0</v>
      </c>
      <c r="Y76" s="2">
        <f t="shared" si="64"/>
        <v>0</v>
      </c>
      <c r="Z76" s="2"/>
      <c r="AA76" s="2">
        <v>34696433</v>
      </c>
      <c r="AB76" s="2">
        <f t="shared" si="65"/>
        <v>23.73</v>
      </c>
      <c r="AC76" s="2">
        <f t="shared" si="92"/>
        <v>23.73</v>
      </c>
      <c r="AD76" s="2">
        <f t="shared" si="66"/>
        <v>0</v>
      </c>
      <c r="AE76" s="2">
        <f t="shared" si="67"/>
        <v>0</v>
      </c>
      <c r="AF76" s="2">
        <f t="shared" si="68"/>
        <v>0</v>
      </c>
      <c r="AG76" s="2">
        <f t="shared" si="69"/>
        <v>0</v>
      </c>
      <c r="AH76" s="2">
        <f t="shared" si="70"/>
        <v>0</v>
      </c>
      <c r="AI76" s="2">
        <f t="shared" si="71"/>
        <v>0</v>
      </c>
      <c r="AJ76" s="2">
        <f t="shared" si="72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3"/>
        <v>56.95</v>
      </c>
      <c r="CQ76" s="2">
        <f t="shared" si="74"/>
        <v>23.73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35</v>
      </c>
      <c r="DW76" s="2" t="s">
        <v>35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127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149</v>
      </c>
      <c r="GB76" s="2"/>
      <c r="GC76" s="2"/>
      <c r="GD76" s="2">
        <v>0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ROUND(R76*(R12)/100,2)</f>
        <v>0</v>
      </c>
      <c r="GL76" s="2">
        <f t="shared" si="85"/>
        <v>0</v>
      </c>
      <c r="GM76" s="2">
        <f t="shared" si="86"/>
        <v>56.95</v>
      </c>
      <c r="GN76" s="2">
        <f t="shared" si="87"/>
        <v>56.95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147</v>
      </c>
      <c r="F77" t="str">
        <f>'1.Смета.или.Акт'!B209</f>
        <v>Прайс-лист</v>
      </c>
      <c r="G77" t="str">
        <f>'1.Смета.или.Акт'!C209</f>
        <v>Песок природный для строительных работ средний</v>
      </c>
      <c r="H77" t="s">
        <v>35</v>
      </c>
      <c r="I77">
        <f>'1.Смета.или.Акт'!E209</f>
        <v>2.4</v>
      </c>
      <c r="J77">
        <v>0</v>
      </c>
      <c r="O77">
        <f t="shared" si="54"/>
        <v>427.14</v>
      </c>
      <c r="P77">
        <f t="shared" si="55"/>
        <v>427.14</v>
      </c>
      <c r="Q77">
        <f t="shared" si="56"/>
        <v>0</v>
      </c>
      <c r="R77">
        <f t="shared" si="57"/>
        <v>0</v>
      </c>
      <c r="S77">
        <f t="shared" si="58"/>
        <v>0</v>
      </c>
      <c r="T77">
        <f t="shared" si="59"/>
        <v>0</v>
      </c>
      <c r="U77">
        <f t="shared" si="60"/>
        <v>0</v>
      </c>
      <c r="V77">
        <f t="shared" si="61"/>
        <v>0</v>
      </c>
      <c r="W77">
        <f t="shared" si="62"/>
        <v>0</v>
      </c>
      <c r="X77">
        <f t="shared" si="63"/>
        <v>0</v>
      </c>
      <c r="Y77">
        <f t="shared" si="64"/>
        <v>0</v>
      </c>
      <c r="AA77">
        <v>34696434</v>
      </c>
      <c r="AB77">
        <f t="shared" si="65"/>
        <v>23.73</v>
      </c>
      <c r="AC77">
        <f t="shared" si="92"/>
        <v>23.73</v>
      </c>
      <c r="AD77">
        <f t="shared" si="66"/>
        <v>0</v>
      </c>
      <c r="AE77">
        <f t="shared" si="67"/>
        <v>0</v>
      </c>
      <c r="AF77">
        <f t="shared" si="68"/>
        <v>0</v>
      </c>
      <c r="AG77">
        <f t="shared" si="69"/>
        <v>0</v>
      </c>
      <c r="AH77">
        <f t="shared" si="70"/>
        <v>0</v>
      </c>
      <c r="AI77">
        <f t="shared" si="71"/>
        <v>0</v>
      </c>
      <c r="AJ77">
        <f t="shared" si="72"/>
        <v>0</v>
      </c>
      <c r="AK77">
        <v>23.73</v>
      </c>
      <c r="AL77" s="52">
        <f>'1.Смета.или.Акт'!F209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'1.Смета.или.Акт'!J209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3"/>
        <v>427.14</v>
      </c>
      <c r="CQ77">
        <f t="shared" si="74"/>
        <v>177.97499999999999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35</v>
      </c>
      <c r="DW77" t="str">
        <f>'1.Смета.или.Акт'!D209</f>
        <v>м3</v>
      </c>
      <c r="DX77">
        <v>1</v>
      </c>
      <c r="EE77">
        <v>32653538</v>
      </c>
      <c r="EF77">
        <v>20</v>
      </c>
      <c r="EG77" t="s">
        <v>127</v>
      </c>
      <c r="EH77">
        <v>0</v>
      </c>
      <c r="EI77" t="s">
        <v>3</v>
      </c>
      <c r="EJ77">
        <v>1</v>
      </c>
      <c r="EK77">
        <v>1100</v>
      </c>
      <c r="EL77" t="s">
        <v>128</v>
      </c>
      <c r="EM77" t="s">
        <v>129</v>
      </c>
      <c r="EO77" t="s">
        <v>3</v>
      </c>
      <c r="EQ77">
        <v>0</v>
      </c>
      <c r="ER77">
        <v>25.79</v>
      </c>
      <c r="ES77" s="52">
        <f>'1.Смета.или.Акт'!F209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4"/>
        <v>0</v>
      </c>
      <c r="FS77">
        <v>0</v>
      </c>
      <c r="FX77">
        <v>0</v>
      </c>
      <c r="FY77">
        <v>0</v>
      </c>
      <c r="GA77" t="s">
        <v>149</v>
      </c>
      <c r="GD77">
        <v>0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f>ROUND(R77*(S12)/100,2)</f>
        <v>0</v>
      </c>
      <c r="GL77">
        <f t="shared" si="85"/>
        <v>0</v>
      </c>
      <c r="GM77">
        <f t="shared" si="86"/>
        <v>427.14</v>
      </c>
      <c r="GN77">
        <f t="shared" si="87"/>
        <v>427.14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3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150</v>
      </c>
      <c r="F78" s="2" t="s">
        <v>123</v>
      </c>
      <c r="G78" s="2" t="s">
        <v>151</v>
      </c>
      <c r="H78" s="2" t="s">
        <v>152</v>
      </c>
      <c r="I78" s="2">
        <f>'1.Смета.или.Акт'!E212</f>
        <v>286</v>
      </c>
      <c r="J78" s="2">
        <v>0</v>
      </c>
      <c r="K78" s="2"/>
      <c r="L78" s="2"/>
      <c r="M78" s="2"/>
      <c r="N78" s="2"/>
      <c r="O78" s="2">
        <f t="shared" si="54"/>
        <v>480.48</v>
      </c>
      <c r="P78" s="2">
        <f t="shared" si="55"/>
        <v>480.48</v>
      </c>
      <c r="Q78" s="2">
        <f t="shared" si="56"/>
        <v>0</v>
      </c>
      <c r="R78" s="2">
        <f t="shared" si="57"/>
        <v>0</v>
      </c>
      <c r="S78" s="2">
        <f t="shared" si="58"/>
        <v>0</v>
      </c>
      <c r="T78" s="2">
        <f t="shared" si="59"/>
        <v>0</v>
      </c>
      <c r="U78" s="2">
        <f t="shared" si="60"/>
        <v>0</v>
      </c>
      <c r="V78" s="2">
        <f t="shared" si="61"/>
        <v>0</v>
      </c>
      <c r="W78" s="2">
        <f t="shared" si="62"/>
        <v>0</v>
      </c>
      <c r="X78" s="2">
        <f t="shared" si="63"/>
        <v>0</v>
      </c>
      <c r="Y78" s="2">
        <f t="shared" si="64"/>
        <v>0</v>
      </c>
      <c r="Z78" s="2"/>
      <c r="AA78" s="2">
        <v>34696433</v>
      </c>
      <c r="AB78" s="2">
        <f t="shared" si="65"/>
        <v>1.68</v>
      </c>
      <c r="AC78" s="2">
        <f t="shared" si="92"/>
        <v>1.68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3"/>
        <v>480.48</v>
      </c>
      <c r="CQ78" s="2">
        <f t="shared" si="74"/>
        <v>1.68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152</v>
      </c>
      <c r="DW78" s="2" t="s">
        <v>152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127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153</v>
      </c>
      <c r="GB78" s="2"/>
      <c r="GC78" s="2"/>
      <c r="GD78" s="2">
        <v>0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ROUND(R78*(R12)/100,2)</f>
        <v>0</v>
      </c>
      <c r="GL78" s="2">
        <f t="shared" si="85"/>
        <v>0</v>
      </c>
      <c r="GM78" s="2">
        <f t="shared" si="86"/>
        <v>480.48</v>
      </c>
      <c r="GN78" s="2">
        <f t="shared" si="87"/>
        <v>480.48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150</v>
      </c>
      <c r="F79" t="str">
        <f>'1.Смета.или.Акт'!B212</f>
        <v>Прайс-лист</v>
      </c>
      <c r="G79" t="str">
        <f>'1.Смета.или.Акт'!C212</f>
        <v>Подкладки металлические</v>
      </c>
      <c r="H79" t="s">
        <v>152</v>
      </c>
      <c r="I79">
        <f>'1.Смета.или.Акт'!E212</f>
        <v>286</v>
      </c>
      <c r="J79">
        <v>0</v>
      </c>
      <c r="O79">
        <f t="shared" si="54"/>
        <v>3603.6</v>
      </c>
      <c r="P79">
        <f t="shared" si="55"/>
        <v>3603.6</v>
      </c>
      <c r="Q79">
        <f t="shared" si="56"/>
        <v>0</v>
      </c>
      <c r="R79">
        <f t="shared" si="57"/>
        <v>0</v>
      </c>
      <c r="S79">
        <f t="shared" si="58"/>
        <v>0</v>
      </c>
      <c r="T79">
        <f t="shared" si="59"/>
        <v>0</v>
      </c>
      <c r="U79">
        <f t="shared" si="60"/>
        <v>0</v>
      </c>
      <c r="V79">
        <f t="shared" si="61"/>
        <v>0</v>
      </c>
      <c r="W79">
        <f t="shared" si="62"/>
        <v>0</v>
      </c>
      <c r="X79">
        <f t="shared" si="63"/>
        <v>0</v>
      </c>
      <c r="Y79">
        <f t="shared" si="64"/>
        <v>0</v>
      </c>
      <c r="AA79">
        <v>34696434</v>
      </c>
      <c r="AB79">
        <f t="shared" si="65"/>
        <v>1.68</v>
      </c>
      <c r="AC79">
        <f t="shared" si="92"/>
        <v>1.68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1.68</v>
      </c>
      <c r="AL79" s="52">
        <f>'1.Смета.или.Акт'!F212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'1.Смета.или.Акт'!J212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3"/>
        <v>3603.6</v>
      </c>
      <c r="CQ79">
        <f t="shared" si="74"/>
        <v>12.6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152</v>
      </c>
      <c r="DW79" t="str">
        <f>'1.Смета.или.Акт'!D212</f>
        <v>кг</v>
      </c>
      <c r="DX79">
        <v>1</v>
      </c>
      <c r="EE79">
        <v>32653538</v>
      </c>
      <c r="EF79">
        <v>20</v>
      </c>
      <c r="EG79" t="s">
        <v>127</v>
      </c>
      <c r="EH79">
        <v>0</v>
      </c>
      <c r="EI79" t="s">
        <v>3</v>
      </c>
      <c r="EJ79">
        <v>1</v>
      </c>
      <c r="EK79">
        <v>1100</v>
      </c>
      <c r="EL79" t="s">
        <v>128</v>
      </c>
      <c r="EM79" t="s">
        <v>129</v>
      </c>
      <c r="EO79" t="s">
        <v>3</v>
      </c>
      <c r="EQ79">
        <v>0</v>
      </c>
      <c r="ER79">
        <v>1.83</v>
      </c>
      <c r="ES79" s="52">
        <f>'1.Смета.или.Акт'!F212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153</v>
      </c>
      <c r="GD79">
        <v>0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f>ROUND(R79*(S12)/100,2)</f>
        <v>0</v>
      </c>
      <c r="GL79">
        <f t="shared" si="85"/>
        <v>0</v>
      </c>
      <c r="GM79">
        <f t="shared" si="86"/>
        <v>3603.6</v>
      </c>
      <c r="GN79">
        <f t="shared" si="87"/>
        <v>3603.6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3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154</v>
      </c>
      <c r="F80" s="2" t="s">
        <v>123</v>
      </c>
      <c r="G80" s="2" t="s">
        <v>155</v>
      </c>
      <c r="H80" s="2" t="s">
        <v>152</v>
      </c>
      <c r="I80" s="2">
        <f>'1.Смета.или.Акт'!E215</f>
        <v>5.6</v>
      </c>
      <c r="J80" s="2">
        <v>0</v>
      </c>
      <c r="K80" s="2"/>
      <c r="L80" s="2"/>
      <c r="M80" s="2"/>
      <c r="N80" s="2"/>
      <c r="O80" s="2">
        <f t="shared" si="54"/>
        <v>11.37</v>
      </c>
      <c r="P80" s="2">
        <f t="shared" si="55"/>
        <v>11.37</v>
      </c>
      <c r="Q80" s="2">
        <f t="shared" si="56"/>
        <v>0</v>
      </c>
      <c r="R80" s="2">
        <f t="shared" si="57"/>
        <v>0</v>
      </c>
      <c r="S80" s="2">
        <f t="shared" si="58"/>
        <v>0</v>
      </c>
      <c r="T80" s="2">
        <f t="shared" si="59"/>
        <v>0</v>
      </c>
      <c r="U80" s="2">
        <f t="shared" si="60"/>
        <v>0</v>
      </c>
      <c r="V80" s="2">
        <f t="shared" si="61"/>
        <v>0</v>
      </c>
      <c r="W80" s="2">
        <f t="shared" si="62"/>
        <v>0</v>
      </c>
      <c r="X80" s="2">
        <f t="shared" si="63"/>
        <v>0</v>
      </c>
      <c r="Y80" s="2">
        <f t="shared" si="64"/>
        <v>0</v>
      </c>
      <c r="Z80" s="2"/>
      <c r="AA80" s="2">
        <v>34696433</v>
      </c>
      <c r="AB80" s="2">
        <f t="shared" si="65"/>
        <v>2.0299999999999998</v>
      </c>
      <c r="AC80" s="2">
        <f t="shared" si="92"/>
        <v>2.0299999999999998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3"/>
        <v>11.37</v>
      </c>
      <c r="CQ80" s="2">
        <f t="shared" si="74"/>
        <v>2.0299999999999998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152</v>
      </c>
      <c r="DW80" s="2" t="s">
        <v>152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127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128</v>
      </c>
      <c r="EM80" s="2" t="s">
        <v>129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156</v>
      </c>
      <c r="GB80" s="2"/>
      <c r="GC80" s="2"/>
      <c r="GD80" s="2">
        <v>0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ROUND(R80*(R12)/100,2)</f>
        <v>0</v>
      </c>
      <c r="GL80" s="2">
        <f t="shared" si="85"/>
        <v>0</v>
      </c>
      <c r="GM80" s="2">
        <f t="shared" si="86"/>
        <v>11.37</v>
      </c>
      <c r="GN80" s="2">
        <f t="shared" si="87"/>
        <v>11.37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154</v>
      </c>
      <c r="F81" t="str">
        <f>'1.Смета.или.Акт'!B215</f>
        <v>Прайс-лист</v>
      </c>
      <c r="G81" t="str">
        <f>'1.Смета.или.Акт'!C215</f>
        <v>Поковки простые строительные/скобы/закрепы/хомуты и т.п./массой до 1,6 кг</v>
      </c>
      <c r="H81" t="s">
        <v>152</v>
      </c>
      <c r="I81">
        <f>'1.Смета.или.Акт'!E215</f>
        <v>5.6</v>
      </c>
      <c r="J81">
        <v>0</v>
      </c>
      <c r="O81">
        <f t="shared" si="54"/>
        <v>85.26</v>
      </c>
      <c r="P81">
        <f t="shared" si="55"/>
        <v>85.26</v>
      </c>
      <c r="Q81">
        <f t="shared" si="56"/>
        <v>0</v>
      </c>
      <c r="R81">
        <f t="shared" si="57"/>
        <v>0</v>
      </c>
      <c r="S81">
        <f t="shared" si="58"/>
        <v>0</v>
      </c>
      <c r="T81">
        <f t="shared" si="59"/>
        <v>0</v>
      </c>
      <c r="U81">
        <f t="shared" si="60"/>
        <v>0</v>
      </c>
      <c r="V81">
        <f t="shared" si="61"/>
        <v>0</v>
      </c>
      <c r="W81">
        <f t="shared" si="62"/>
        <v>0</v>
      </c>
      <c r="X81">
        <f t="shared" si="63"/>
        <v>0</v>
      </c>
      <c r="Y81">
        <f t="shared" si="64"/>
        <v>0</v>
      </c>
      <c r="AA81">
        <v>34696434</v>
      </c>
      <c r="AB81">
        <f t="shared" si="65"/>
        <v>2.0299999999999998</v>
      </c>
      <c r="AC81">
        <f t="shared" si="92"/>
        <v>2.0299999999999998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2.0299999999999998</v>
      </c>
      <c r="AL81" s="52">
        <f>'1.Смета.или.Акт'!F215</f>
        <v>2.0299999999999998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'1.Смета.или.Акт'!J215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3"/>
        <v>85.26</v>
      </c>
      <c r="CQ81">
        <f t="shared" si="74"/>
        <v>15.224999999999998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152</v>
      </c>
      <c r="DW81" t="str">
        <f>'1.Смета.или.Акт'!D215</f>
        <v>кг</v>
      </c>
      <c r="DX81">
        <v>1</v>
      </c>
      <c r="EE81">
        <v>32653538</v>
      </c>
      <c r="EF81">
        <v>20</v>
      </c>
      <c r="EG81" t="s">
        <v>127</v>
      </c>
      <c r="EH81">
        <v>0</v>
      </c>
      <c r="EI81" t="s">
        <v>3</v>
      </c>
      <c r="EJ81">
        <v>1</v>
      </c>
      <c r="EK81">
        <v>1100</v>
      </c>
      <c r="EL81" t="s">
        <v>128</v>
      </c>
      <c r="EM81" t="s">
        <v>129</v>
      </c>
      <c r="EO81" t="s">
        <v>3</v>
      </c>
      <c r="EQ81">
        <v>0</v>
      </c>
      <c r="ER81">
        <v>2.21</v>
      </c>
      <c r="ES81" s="52">
        <f>'1.Смета.или.Акт'!F215</f>
        <v>2.0299999999999998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156</v>
      </c>
      <c r="GD81">
        <v>0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f>ROUND(R81*(S12)/100,2)</f>
        <v>0</v>
      </c>
      <c r="GL81">
        <f t="shared" si="85"/>
        <v>0</v>
      </c>
      <c r="GM81">
        <f t="shared" si="86"/>
        <v>85.26</v>
      </c>
      <c r="GN81">
        <f t="shared" si="87"/>
        <v>85.26</v>
      </c>
      <c r="GO81">
        <f t="shared" si="88"/>
        <v>0</v>
      </c>
      <c r="GP81">
        <f t="shared" si="89"/>
        <v>0</v>
      </c>
      <c r="GR81">
        <v>1</v>
      </c>
      <c r="GS81">
        <v>1</v>
      </c>
      <c r="GT81">
        <v>0</v>
      </c>
      <c r="GU81" t="s">
        <v>3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157</v>
      </c>
      <c r="F82" s="2" t="s">
        <v>123</v>
      </c>
      <c r="G82" s="2" t="s">
        <v>158</v>
      </c>
      <c r="H82" s="2" t="s">
        <v>152</v>
      </c>
      <c r="I82" s="2">
        <f>'1.Смета.или.Акт'!E218</f>
        <v>6</v>
      </c>
      <c r="J82" s="2">
        <v>0</v>
      </c>
      <c r="K82" s="2"/>
      <c r="L82" s="2"/>
      <c r="M82" s="2"/>
      <c r="N82" s="2"/>
      <c r="O82" s="2">
        <f t="shared" si="54"/>
        <v>28.14</v>
      </c>
      <c r="P82" s="2">
        <f t="shared" si="55"/>
        <v>28.14</v>
      </c>
      <c r="Q82" s="2">
        <f t="shared" si="56"/>
        <v>0</v>
      </c>
      <c r="R82" s="2">
        <f t="shared" si="57"/>
        <v>0</v>
      </c>
      <c r="S82" s="2">
        <f t="shared" si="58"/>
        <v>0</v>
      </c>
      <c r="T82" s="2">
        <f t="shared" si="59"/>
        <v>0</v>
      </c>
      <c r="U82" s="2">
        <f t="shared" si="60"/>
        <v>0</v>
      </c>
      <c r="V82" s="2">
        <f t="shared" si="61"/>
        <v>0</v>
      </c>
      <c r="W82" s="2">
        <f t="shared" si="62"/>
        <v>0</v>
      </c>
      <c r="X82" s="2">
        <f t="shared" si="63"/>
        <v>0</v>
      </c>
      <c r="Y82" s="2">
        <f t="shared" si="64"/>
        <v>0</v>
      </c>
      <c r="Z82" s="2"/>
      <c r="AA82" s="2">
        <v>34696433</v>
      </c>
      <c r="AB82" s="2">
        <f t="shared" si="65"/>
        <v>4.6900000000000004</v>
      </c>
      <c r="AC82" s="2">
        <f t="shared" si="92"/>
        <v>4.6900000000000004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4.6900000000000004</v>
      </c>
      <c r="AL82" s="2">
        <v>4.6900000000000004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3"/>
        <v>28.14</v>
      </c>
      <c r="CQ82" s="2">
        <f t="shared" si="74"/>
        <v>4.6900000000000004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152</v>
      </c>
      <c r="DW82" s="2" t="s">
        <v>152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127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128</v>
      </c>
      <c r="EM82" s="2" t="s">
        <v>129</v>
      </c>
      <c r="EN82" s="2"/>
      <c r="EO82" s="2" t="s">
        <v>3</v>
      </c>
      <c r="EP82" s="2"/>
      <c r="EQ82" s="2">
        <v>0</v>
      </c>
      <c r="ER82" s="2">
        <v>0</v>
      </c>
      <c r="ES82" s="2">
        <v>4.6900000000000004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159</v>
      </c>
      <c r="GB82" s="2"/>
      <c r="GC82" s="2"/>
      <c r="GD82" s="2">
        <v>0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ROUND(R82*(R12)/100,2)</f>
        <v>0</v>
      </c>
      <c r="GL82" s="2">
        <f t="shared" si="85"/>
        <v>0</v>
      </c>
      <c r="GM82" s="2">
        <f t="shared" si="86"/>
        <v>28.14</v>
      </c>
      <c r="GN82" s="2">
        <f t="shared" si="87"/>
        <v>28.14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157</v>
      </c>
      <c r="F83" t="str">
        <f>'1.Смета.или.Акт'!B218</f>
        <v>Прайс-лист</v>
      </c>
      <c r="G83" t="str">
        <f>'1.Смета.или.Акт'!C218</f>
        <v>Газ пропан</v>
      </c>
      <c r="H83" t="s">
        <v>152</v>
      </c>
      <c r="I83">
        <f>'1.Смета.или.Акт'!E218</f>
        <v>6</v>
      </c>
      <c r="J83">
        <v>0</v>
      </c>
      <c r="O83">
        <f t="shared" si="54"/>
        <v>211.05</v>
      </c>
      <c r="P83">
        <f t="shared" si="55"/>
        <v>211.05</v>
      </c>
      <c r="Q83">
        <f t="shared" si="56"/>
        <v>0</v>
      </c>
      <c r="R83">
        <f t="shared" si="57"/>
        <v>0</v>
      </c>
      <c r="S83">
        <f t="shared" si="58"/>
        <v>0</v>
      </c>
      <c r="T83">
        <f t="shared" si="59"/>
        <v>0</v>
      </c>
      <c r="U83">
        <f t="shared" si="60"/>
        <v>0</v>
      </c>
      <c r="V83">
        <f t="shared" si="61"/>
        <v>0</v>
      </c>
      <c r="W83">
        <f t="shared" si="62"/>
        <v>0</v>
      </c>
      <c r="X83">
        <f t="shared" si="63"/>
        <v>0</v>
      </c>
      <c r="Y83">
        <f t="shared" si="64"/>
        <v>0</v>
      </c>
      <c r="AA83">
        <v>34696434</v>
      </c>
      <c r="AB83">
        <f t="shared" si="65"/>
        <v>4.6900000000000004</v>
      </c>
      <c r="AC83">
        <f t="shared" si="92"/>
        <v>4.6900000000000004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4.6900000000000004</v>
      </c>
      <c r="AL83" s="52">
        <f>'1.Смета.или.Акт'!F218</f>
        <v>4.6900000000000004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'1.Смета.или.Акт'!J218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3"/>
        <v>211.05</v>
      </c>
      <c r="CQ83">
        <f t="shared" si="74"/>
        <v>35.175000000000004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152</v>
      </c>
      <c r="DW83" t="str">
        <f>'1.Смета.или.Акт'!D218</f>
        <v>кг</v>
      </c>
      <c r="DX83">
        <v>1</v>
      </c>
      <c r="EE83">
        <v>32653538</v>
      </c>
      <c r="EF83">
        <v>20</v>
      </c>
      <c r="EG83" t="s">
        <v>127</v>
      </c>
      <c r="EH83">
        <v>0</v>
      </c>
      <c r="EI83" t="s">
        <v>3</v>
      </c>
      <c r="EJ83">
        <v>1</v>
      </c>
      <c r="EK83">
        <v>1100</v>
      </c>
      <c r="EL83" t="s">
        <v>128</v>
      </c>
      <c r="EM83" t="s">
        <v>129</v>
      </c>
      <c r="EO83" t="s">
        <v>3</v>
      </c>
      <c r="EQ83">
        <v>0</v>
      </c>
      <c r="ER83">
        <v>4.6900000000000004</v>
      </c>
      <c r="ES83" s="52">
        <f>'1.Смета.или.Акт'!F218</f>
        <v>4.6900000000000004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35.200000000000003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159</v>
      </c>
      <c r="GD83">
        <v>0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f>ROUND(R83*(S12)/100,2)</f>
        <v>0</v>
      </c>
      <c r="GL83">
        <f t="shared" si="85"/>
        <v>0</v>
      </c>
      <c r="GM83">
        <f t="shared" si="86"/>
        <v>211.05</v>
      </c>
      <c r="GN83">
        <f t="shared" si="87"/>
        <v>211.05</v>
      </c>
      <c r="GO83">
        <f t="shared" si="88"/>
        <v>0</v>
      </c>
      <c r="GP83">
        <f t="shared" si="89"/>
        <v>0</v>
      </c>
      <c r="GR83">
        <v>1</v>
      </c>
      <c r="GS83">
        <v>1</v>
      </c>
      <c r="GT83">
        <v>0</v>
      </c>
      <c r="GU83" t="s">
        <v>3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160</v>
      </c>
      <c r="F84" s="2" t="s">
        <v>123</v>
      </c>
      <c r="G84" s="2" t="s">
        <v>161</v>
      </c>
      <c r="H84" s="2" t="s">
        <v>162</v>
      </c>
      <c r="I84" s="2">
        <f>'1.Смета.или.Акт'!E221</f>
        <v>7.05</v>
      </c>
      <c r="J84" s="2">
        <v>0</v>
      </c>
      <c r="K84" s="2"/>
      <c r="L84" s="2"/>
      <c r="M84" s="2"/>
      <c r="N84" s="2"/>
      <c r="O84" s="2">
        <f t="shared" si="54"/>
        <v>250.7</v>
      </c>
      <c r="P84" s="2">
        <f t="shared" si="55"/>
        <v>250.7</v>
      </c>
      <c r="Q84" s="2">
        <f t="shared" si="56"/>
        <v>0</v>
      </c>
      <c r="R84" s="2">
        <f t="shared" si="57"/>
        <v>0</v>
      </c>
      <c r="S84" s="2">
        <f t="shared" si="58"/>
        <v>0</v>
      </c>
      <c r="T84" s="2">
        <f t="shared" si="59"/>
        <v>0</v>
      </c>
      <c r="U84" s="2">
        <f t="shared" si="60"/>
        <v>0</v>
      </c>
      <c r="V84" s="2">
        <f t="shared" si="61"/>
        <v>0</v>
      </c>
      <c r="W84" s="2">
        <f t="shared" si="62"/>
        <v>0</v>
      </c>
      <c r="X84" s="2">
        <f t="shared" si="63"/>
        <v>0</v>
      </c>
      <c r="Y84" s="2">
        <f t="shared" si="64"/>
        <v>0</v>
      </c>
      <c r="Z84" s="2"/>
      <c r="AA84" s="2">
        <v>34696433</v>
      </c>
      <c r="AB84" s="2">
        <f t="shared" si="65"/>
        <v>35.56</v>
      </c>
      <c r="AC84" s="2">
        <f t="shared" si="92"/>
        <v>35.56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3"/>
        <v>250.7</v>
      </c>
      <c r="CQ84" s="2">
        <f t="shared" si="74"/>
        <v>35.56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162</v>
      </c>
      <c r="DW84" s="2" t="s">
        <v>163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127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128</v>
      </c>
      <c r="EM84" s="2" t="s">
        <v>129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164</v>
      </c>
      <c r="GB84" s="2"/>
      <c r="GC84" s="2"/>
      <c r="GD84" s="2">
        <v>0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ROUND(R84*(R12)/100,2)</f>
        <v>0</v>
      </c>
      <c r="GL84" s="2">
        <f t="shared" si="85"/>
        <v>0</v>
      </c>
      <c r="GM84" s="2">
        <f t="shared" si="86"/>
        <v>250.7</v>
      </c>
      <c r="GN84" s="2">
        <f t="shared" si="87"/>
        <v>250.7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160</v>
      </c>
      <c r="F85" t="str">
        <f>'1.Смета.или.Акт'!B221</f>
        <v>Прайс-лист</v>
      </c>
      <c r="G85" t="str">
        <f>'1.Смета.или.Акт'!C221</f>
        <v>Шпалы непропитанные для железных дорог 1 тип</v>
      </c>
      <c r="H85" t="s">
        <v>162</v>
      </c>
      <c r="I85">
        <f>'1.Смета.или.Акт'!E221</f>
        <v>7.05</v>
      </c>
      <c r="J85">
        <v>0</v>
      </c>
      <c r="O85">
        <f t="shared" si="54"/>
        <v>1880.24</v>
      </c>
      <c r="P85">
        <f t="shared" si="55"/>
        <v>1880.24</v>
      </c>
      <c r="Q85">
        <f t="shared" si="56"/>
        <v>0</v>
      </c>
      <c r="R85">
        <f t="shared" si="57"/>
        <v>0</v>
      </c>
      <c r="S85">
        <f t="shared" si="58"/>
        <v>0</v>
      </c>
      <c r="T85">
        <f t="shared" si="59"/>
        <v>0</v>
      </c>
      <c r="U85">
        <f t="shared" si="60"/>
        <v>0</v>
      </c>
      <c r="V85">
        <f t="shared" si="61"/>
        <v>0</v>
      </c>
      <c r="W85">
        <f t="shared" si="62"/>
        <v>0</v>
      </c>
      <c r="X85">
        <f t="shared" si="63"/>
        <v>0</v>
      </c>
      <c r="Y85">
        <f t="shared" si="64"/>
        <v>0</v>
      </c>
      <c r="AA85">
        <v>34696434</v>
      </c>
      <c r="AB85">
        <f t="shared" si="65"/>
        <v>35.56</v>
      </c>
      <c r="AC85">
        <f t="shared" si="92"/>
        <v>35.56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35.56</v>
      </c>
      <c r="AL85" s="52">
        <f>'1.Смета.или.Акт'!F221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'1.Смета.или.Акт'!J221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3"/>
        <v>1880.24</v>
      </c>
      <c r="CQ85">
        <f t="shared" si="74"/>
        <v>266.70000000000005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162</v>
      </c>
      <c r="DW85" t="str">
        <f>'1.Смета.или.Акт'!D221</f>
        <v>шт</v>
      </c>
      <c r="DX85">
        <v>1</v>
      </c>
      <c r="EE85">
        <v>32653538</v>
      </c>
      <c r="EF85">
        <v>20</v>
      </c>
      <c r="EG85" t="s">
        <v>127</v>
      </c>
      <c r="EH85">
        <v>0</v>
      </c>
      <c r="EI85" t="s">
        <v>3</v>
      </c>
      <c r="EJ85">
        <v>1</v>
      </c>
      <c r="EK85">
        <v>1100</v>
      </c>
      <c r="EL85" t="s">
        <v>128</v>
      </c>
      <c r="EM85" t="s">
        <v>129</v>
      </c>
      <c r="EO85" t="s">
        <v>3</v>
      </c>
      <c r="EQ85">
        <v>0</v>
      </c>
      <c r="ER85">
        <v>38.65</v>
      </c>
      <c r="ES85" s="52">
        <f>'1.Смета.или.Акт'!F221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164</v>
      </c>
      <c r="GD85">
        <v>0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f>ROUND(R85*(S12)/100,2)</f>
        <v>0</v>
      </c>
      <c r="GL85">
        <f t="shared" si="85"/>
        <v>0</v>
      </c>
      <c r="GM85">
        <f t="shared" si="86"/>
        <v>1880.24</v>
      </c>
      <c r="GN85">
        <f t="shared" si="87"/>
        <v>1880.24</v>
      </c>
      <c r="GO85">
        <f t="shared" si="88"/>
        <v>0</v>
      </c>
      <c r="GP85">
        <f t="shared" si="89"/>
        <v>0</v>
      </c>
      <c r="GR85">
        <v>1</v>
      </c>
      <c r="GS85">
        <v>1</v>
      </c>
      <c r="GT85">
        <v>0</v>
      </c>
      <c r="GU85" t="s">
        <v>3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165</v>
      </c>
      <c r="F86" s="2" t="s">
        <v>123</v>
      </c>
      <c r="G86" s="2" t="s">
        <v>166</v>
      </c>
      <c r="H86" s="2" t="s">
        <v>35</v>
      </c>
      <c r="I86" s="2">
        <f>'1.Смета.или.Акт'!E224</f>
        <v>4.4000000000000004</v>
      </c>
      <c r="J86" s="2">
        <v>0</v>
      </c>
      <c r="K86" s="2"/>
      <c r="L86" s="2"/>
      <c r="M86" s="2"/>
      <c r="N86" s="2"/>
      <c r="O86" s="2">
        <f t="shared" si="54"/>
        <v>484.09</v>
      </c>
      <c r="P86" s="2">
        <f t="shared" si="55"/>
        <v>484.09</v>
      </c>
      <c r="Q86" s="2">
        <f t="shared" si="56"/>
        <v>0</v>
      </c>
      <c r="R86" s="2">
        <f t="shared" si="57"/>
        <v>0</v>
      </c>
      <c r="S86" s="2">
        <f t="shared" si="58"/>
        <v>0</v>
      </c>
      <c r="T86" s="2">
        <f t="shared" si="59"/>
        <v>0</v>
      </c>
      <c r="U86" s="2">
        <f t="shared" si="60"/>
        <v>0</v>
      </c>
      <c r="V86" s="2">
        <f t="shared" si="61"/>
        <v>0</v>
      </c>
      <c r="W86" s="2">
        <f t="shared" si="62"/>
        <v>0</v>
      </c>
      <c r="X86" s="2">
        <f t="shared" si="63"/>
        <v>0</v>
      </c>
      <c r="Y86" s="2">
        <f t="shared" si="64"/>
        <v>0</v>
      </c>
      <c r="Z86" s="2"/>
      <c r="AA86" s="2">
        <v>34696433</v>
      </c>
      <c r="AB86" s="2">
        <f t="shared" si="65"/>
        <v>110.02</v>
      </c>
      <c r="AC86" s="2">
        <f t="shared" si="92"/>
        <v>110.02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3"/>
        <v>484.09</v>
      </c>
      <c r="CQ86" s="2">
        <f t="shared" si="74"/>
        <v>110.02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127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128</v>
      </c>
      <c r="EM86" s="2" t="s">
        <v>129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167</v>
      </c>
      <c r="GB86" s="2"/>
      <c r="GC86" s="2"/>
      <c r="GD86" s="2">
        <v>0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ROUND(R86*(R12)/100,2)</f>
        <v>0</v>
      </c>
      <c r="GL86" s="2">
        <f t="shared" si="85"/>
        <v>0</v>
      </c>
      <c r="GM86" s="2">
        <f t="shared" si="86"/>
        <v>484.09</v>
      </c>
      <c r="GN86" s="2">
        <f t="shared" si="87"/>
        <v>484.09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165</v>
      </c>
      <c r="F87" t="str">
        <f>'1.Смета.или.Акт'!B224</f>
        <v>Прайс-лист</v>
      </c>
      <c r="G87" t="str">
        <f>'1.Смета.или.Акт'!C224</f>
        <v>Щебень из природного камня для строительных работ, марка 400, фракция 5 (3) - 10мм</v>
      </c>
      <c r="H87" t="s">
        <v>35</v>
      </c>
      <c r="I87">
        <f>'1.Смета.или.Акт'!E224</f>
        <v>4.4000000000000004</v>
      </c>
      <c r="J87">
        <v>0</v>
      </c>
      <c r="O87">
        <f t="shared" si="54"/>
        <v>3630.66</v>
      </c>
      <c r="P87">
        <f t="shared" si="55"/>
        <v>3630.66</v>
      </c>
      <c r="Q87">
        <f t="shared" si="56"/>
        <v>0</v>
      </c>
      <c r="R87">
        <f t="shared" si="57"/>
        <v>0</v>
      </c>
      <c r="S87">
        <f t="shared" si="58"/>
        <v>0</v>
      </c>
      <c r="T87">
        <f t="shared" si="59"/>
        <v>0</v>
      </c>
      <c r="U87">
        <f t="shared" si="60"/>
        <v>0</v>
      </c>
      <c r="V87">
        <f t="shared" si="61"/>
        <v>0</v>
      </c>
      <c r="W87">
        <f t="shared" si="62"/>
        <v>0</v>
      </c>
      <c r="X87">
        <f t="shared" si="63"/>
        <v>0</v>
      </c>
      <c r="Y87">
        <f t="shared" si="64"/>
        <v>0</v>
      </c>
      <c r="AA87">
        <v>34696434</v>
      </c>
      <c r="AB87">
        <f t="shared" si="65"/>
        <v>110.02</v>
      </c>
      <c r="AC87">
        <f t="shared" si="92"/>
        <v>110.02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110.02</v>
      </c>
      <c r="AL87" s="52">
        <f>'1.Смета.или.Акт'!F224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'1.Смета.или.Акт'!J224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3"/>
        <v>3630.66</v>
      </c>
      <c r="CQ87">
        <f t="shared" si="74"/>
        <v>825.15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35</v>
      </c>
      <c r="DW87" t="str">
        <f>'1.Смета.или.Акт'!D224</f>
        <v>м3</v>
      </c>
      <c r="DX87">
        <v>1</v>
      </c>
      <c r="EE87">
        <v>32653538</v>
      </c>
      <c r="EF87">
        <v>20</v>
      </c>
      <c r="EG87" t="s">
        <v>127</v>
      </c>
      <c r="EH87">
        <v>0</v>
      </c>
      <c r="EI87" t="s">
        <v>3</v>
      </c>
      <c r="EJ87">
        <v>1</v>
      </c>
      <c r="EK87">
        <v>1100</v>
      </c>
      <c r="EL87" t="s">
        <v>128</v>
      </c>
      <c r="EM87" t="s">
        <v>129</v>
      </c>
      <c r="EO87" t="s">
        <v>3</v>
      </c>
      <c r="EQ87">
        <v>0</v>
      </c>
      <c r="ER87">
        <v>119.59</v>
      </c>
      <c r="ES87" s="52">
        <f>'1.Смета.или.Акт'!F224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167</v>
      </c>
      <c r="GD87">
        <v>0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f>ROUND(R87*(S12)/100,2)</f>
        <v>0</v>
      </c>
      <c r="GL87">
        <f t="shared" si="85"/>
        <v>0</v>
      </c>
      <c r="GM87">
        <f t="shared" si="86"/>
        <v>3630.66</v>
      </c>
      <c r="GN87">
        <f t="shared" si="87"/>
        <v>3630.66</v>
      </c>
      <c r="GO87">
        <f t="shared" si="88"/>
        <v>0</v>
      </c>
      <c r="GP87">
        <f t="shared" si="89"/>
        <v>0</v>
      </c>
      <c r="GR87">
        <v>1</v>
      </c>
      <c r="GS87">
        <v>1</v>
      </c>
      <c r="GT87">
        <v>0</v>
      </c>
      <c r="GU87" t="s">
        <v>3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168</v>
      </c>
      <c r="F88" s="2" t="s">
        <v>123</v>
      </c>
      <c r="G88" s="2" t="s">
        <v>169</v>
      </c>
      <c r="H88" s="2" t="s">
        <v>35</v>
      </c>
      <c r="I88" s="2">
        <f>'1.Смета.или.Акт'!E227</f>
        <v>2.1</v>
      </c>
      <c r="J88" s="2">
        <v>0</v>
      </c>
      <c r="K88" s="2"/>
      <c r="L88" s="2"/>
      <c r="M88" s="2"/>
      <c r="N88" s="2"/>
      <c r="O88" s="2">
        <f t="shared" ref="O88:O95" si="93">ROUND(CP88,2)</f>
        <v>228.5</v>
      </c>
      <c r="P88" s="2">
        <f t="shared" ref="P88:P95" si="94">ROUND(CQ88*I88,2)</f>
        <v>228.5</v>
      </c>
      <c r="Q88" s="2">
        <f t="shared" ref="Q88:Q95" si="95">ROUND(CR88*I88,2)</f>
        <v>0</v>
      </c>
      <c r="R88" s="2">
        <f t="shared" ref="R88:R95" si="96">ROUND(CS88*I88,2)</f>
        <v>0</v>
      </c>
      <c r="S88" s="2">
        <f t="shared" ref="S88:S95" si="97">ROUND(CT88*I88,2)</f>
        <v>0</v>
      </c>
      <c r="T88" s="2">
        <f t="shared" ref="T88:T95" si="98">ROUND(CU88*I88,2)</f>
        <v>0</v>
      </c>
      <c r="U88" s="2">
        <f t="shared" ref="U88:U95" si="99">CV88*I88</f>
        <v>0</v>
      </c>
      <c r="V88" s="2">
        <f t="shared" ref="V88:V95" si="100">CW88*I88</f>
        <v>0</v>
      </c>
      <c r="W88" s="2">
        <f t="shared" ref="W88:W95" si="101">ROUND(CX88*I88,2)</f>
        <v>0</v>
      </c>
      <c r="X88" s="2">
        <f t="shared" ref="X88:X95" si="102">ROUND(CY88,2)</f>
        <v>0</v>
      </c>
      <c r="Y88" s="2">
        <f t="shared" ref="Y88:Y95" si="103">ROUND(CZ88,2)</f>
        <v>0</v>
      </c>
      <c r="Z88" s="2"/>
      <c r="AA88" s="2">
        <v>34696433</v>
      </c>
      <c r="AB88" s="2">
        <f t="shared" ref="AB88:AB95" si="104">ROUND((AC88+AD88+AF88),2)</f>
        <v>108.81</v>
      </c>
      <c r="AC88" s="2">
        <f t="shared" si="92"/>
        <v>108.81</v>
      </c>
      <c r="AD88" s="2">
        <f t="shared" ref="AD88:AD95" si="105">ROUND((((ET88)-(EU88))+AE88),2)</f>
        <v>0</v>
      </c>
      <c r="AE88" s="2">
        <f t="shared" ref="AE88:AE95" si="106">ROUND((EU88),2)</f>
        <v>0</v>
      </c>
      <c r="AF88" s="2">
        <f t="shared" ref="AF88:AF95" si="107">ROUND((EV88),2)</f>
        <v>0</v>
      </c>
      <c r="AG88" s="2">
        <f t="shared" ref="AG88:AG95" si="108">ROUND((AP88),2)</f>
        <v>0</v>
      </c>
      <c r="AH88" s="2">
        <f t="shared" ref="AH88:AH95" si="109">(EW88)</f>
        <v>0</v>
      </c>
      <c r="AI88" s="2">
        <f t="shared" ref="AI88:AI95" si="110">(EX88)</f>
        <v>0</v>
      </c>
      <c r="AJ88" s="2">
        <f t="shared" ref="AJ88:AJ95" si="111">ROUND((AS88),2)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2">(P88+Q88+S88)</f>
        <v>228.5</v>
      </c>
      <c r="CQ88" s="2">
        <f t="shared" ref="CQ88:CQ95" si="113">AC88*BC88</f>
        <v>108.81</v>
      </c>
      <c r="CR88" s="2">
        <f t="shared" ref="CR88:CR95" si="114">AD88*BB88</f>
        <v>0</v>
      </c>
      <c r="CS88" s="2">
        <f t="shared" ref="CS88:CS95" si="115">AE88*BS88</f>
        <v>0</v>
      </c>
      <c r="CT88" s="2">
        <f t="shared" ref="CT88:CT95" si="116">AF88*BA88</f>
        <v>0</v>
      </c>
      <c r="CU88" s="2">
        <f t="shared" ref="CU88:CU95" si="117">AG88</f>
        <v>0</v>
      </c>
      <c r="CV88" s="2">
        <f t="shared" ref="CV88:CV95" si="118">AH88</f>
        <v>0</v>
      </c>
      <c r="CW88" s="2">
        <f t="shared" ref="CW88:CW95" si="119">AI88</f>
        <v>0</v>
      </c>
      <c r="CX88" s="2">
        <f t="shared" ref="CX88:CX95" si="120">AJ88</f>
        <v>0</v>
      </c>
      <c r="CY88" s="2">
        <f t="shared" ref="CY88:CY95" si="121">(((S88+(R88*IF(0,0,1)))*AT88)/100)</f>
        <v>0</v>
      </c>
      <c r="CZ88" s="2">
        <f t="shared" ref="CZ88:CZ95" si="122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127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128</v>
      </c>
      <c r="EM88" s="2" t="s">
        <v>129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3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170</v>
      </c>
      <c r="GB88" s="2"/>
      <c r="GC88" s="2"/>
      <c r="GD88" s="2">
        <v>0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f>ROUND(R88*(R12)/100,2)</f>
        <v>0</v>
      </c>
      <c r="GL88" s="2">
        <f t="shared" ref="GL88:GL95" si="124">ROUND(IF(AND(BH88=3,BI88=3,FS88&lt;&gt;0),P88,0),2)</f>
        <v>0</v>
      </c>
      <c r="GM88" s="2">
        <f t="shared" ref="GM88:GM95" si="125">ROUND(O88+X88+Y88+GK88,2)+GX88</f>
        <v>228.5</v>
      </c>
      <c r="GN88" s="2">
        <f t="shared" ref="GN88:GN95" si="126">IF(OR(BI88=0,BI88=1),ROUND(O88+X88+Y88+GK88,2),0)</f>
        <v>228.5</v>
      </c>
      <c r="GO88" s="2">
        <f t="shared" ref="GO88:GO95" si="127">IF(BI88=2,ROUND(O88+X88+Y88+GK88,2),0)</f>
        <v>0</v>
      </c>
      <c r="GP88" s="2">
        <f t="shared" ref="GP88:GP95" si="128">IF(BI88=4,ROUND(O88+X88+Y88+GK88,2)+GX88,0)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29">ROUND(GT88,2)</f>
        <v>0</v>
      </c>
      <c r="GW88" s="2">
        <v>1</v>
      </c>
      <c r="GX88" s="2">
        <f t="shared" ref="GX88:GX95" si="130">ROUND(GV88*GW88*I88,2)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168</v>
      </c>
      <c r="F89" t="str">
        <f>'1.Смета.или.Акт'!B227</f>
        <v>Прайс-лист</v>
      </c>
      <c r="G89" t="str">
        <f>'1.Смета.или.Акт'!C227</f>
        <v>Щебень из прородного камня для строительных работ, марка 800, фракция 40 - 70 мм</v>
      </c>
      <c r="H89" t="s">
        <v>35</v>
      </c>
      <c r="I89">
        <f>'1.Смета.или.Акт'!E227</f>
        <v>2.1</v>
      </c>
      <c r="J89">
        <v>0</v>
      </c>
      <c r="O89">
        <f t="shared" si="93"/>
        <v>1713.76</v>
      </c>
      <c r="P89">
        <f t="shared" si="94"/>
        <v>1713.76</v>
      </c>
      <c r="Q89">
        <f t="shared" si="95"/>
        <v>0</v>
      </c>
      <c r="R89">
        <f t="shared" si="96"/>
        <v>0</v>
      </c>
      <c r="S89">
        <f t="shared" si="97"/>
        <v>0</v>
      </c>
      <c r="T89">
        <f t="shared" si="98"/>
        <v>0</v>
      </c>
      <c r="U89">
        <f t="shared" si="99"/>
        <v>0</v>
      </c>
      <c r="V89">
        <f t="shared" si="100"/>
        <v>0</v>
      </c>
      <c r="W89">
        <f t="shared" si="101"/>
        <v>0</v>
      </c>
      <c r="X89">
        <f t="shared" si="102"/>
        <v>0</v>
      </c>
      <c r="Y89">
        <f t="shared" si="103"/>
        <v>0</v>
      </c>
      <c r="AA89">
        <v>34696434</v>
      </c>
      <c r="AB89">
        <f t="shared" si="104"/>
        <v>108.81</v>
      </c>
      <c r="AC89">
        <f t="shared" si="92"/>
        <v>108.81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108"/>
        <v>0</v>
      </c>
      <c r="AH89">
        <f t="shared" si="109"/>
        <v>0</v>
      </c>
      <c r="AI89">
        <f t="shared" si="110"/>
        <v>0</v>
      </c>
      <c r="AJ89">
        <f t="shared" si="111"/>
        <v>0</v>
      </c>
      <c r="AK89">
        <v>108.81</v>
      </c>
      <c r="AL89" s="52">
        <f>'1.Смета.или.Акт'!F227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'1.Смета.или.Акт'!J227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2"/>
        <v>1713.76</v>
      </c>
      <c r="CQ89">
        <f t="shared" si="113"/>
        <v>816.07500000000005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35</v>
      </c>
      <c r="DW89" t="str">
        <f>'1.Смета.или.Акт'!D227</f>
        <v>м3</v>
      </c>
      <c r="DX89">
        <v>1</v>
      </c>
      <c r="EE89">
        <v>32653538</v>
      </c>
      <c r="EF89">
        <v>20</v>
      </c>
      <c r="EG89" t="s">
        <v>127</v>
      </c>
      <c r="EH89">
        <v>0</v>
      </c>
      <c r="EI89" t="s">
        <v>3</v>
      </c>
      <c r="EJ89">
        <v>1</v>
      </c>
      <c r="EK89">
        <v>1100</v>
      </c>
      <c r="EL89" t="s">
        <v>128</v>
      </c>
      <c r="EM89" t="s">
        <v>129</v>
      </c>
      <c r="EO89" t="s">
        <v>3</v>
      </c>
      <c r="EQ89">
        <v>0</v>
      </c>
      <c r="ER89">
        <v>118.27</v>
      </c>
      <c r="ES89" s="52">
        <f>'1.Смета.или.Акт'!F227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170</v>
      </c>
      <c r="GD89">
        <v>0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f>ROUND(R89*(S12)/100,2)</f>
        <v>0</v>
      </c>
      <c r="GL89">
        <f t="shared" si="124"/>
        <v>0</v>
      </c>
      <c r="GM89">
        <f t="shared" si="125"/>
        <v>1713.76</v>
      </c>
      <c r="GN89">
        <f t="shared" si="126"/>
        <v>1713.76</v>
      </c>
      <c r="GO89">
        <f t="shared" si="127"/>
        <v>0</v>
      </c>
      <c r="GP89">
        <f t="shared" si="128"/>
        <v>0</v>
      </c>
      <c r="GR89">
        <v>1</v>
      </c>
      <c r="GS89">
        <v>1</v>
      </c>
      <c r="GT89">
        <v>0</v>
      </c>
      <c r="GU89" t="s">
        <v>3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171</v>
      </c>
      <c r="F90" s="2" t="s">
        <v>123</v>
      </c>
      <c r="G90" s="2" t="s">
        <v>172</v>
      </c>
      <c r="H90" s="2" t="s">
        <v>152</v>
      </c>
      <c r="I90" s="2">
        <f>'1.Смета.или.Акт'!E230</f>
        <v>22</v>
      </c>
      <c r="J90" s="2">
        <v>0</v>
      </c>
      <c r="K90" s="2"/>
      <c r="L90" s="2"/>
      <c r="M90" s="2"/>
      <c r="N90" s="2"/>
      <c r="O90" s="2">
        <f t="shared" si="93"/>
        <v>232.76</v>
      </c>
      <c r="P90" s="2">
        <f t="shared" si="94"/>
        <v>232.76</v>
      </c>
      <c r="Q90" s="2">
        <f t="shared" si="95"/>
        <v>0</v>
      </c>
      <c r="R90" s="2">
        <f t="shared" si="96"/>
        <v>0</v>
      </c>
      <c r="S90" s="2">
        <f t="shared" si="97"/>
        <v>0</v>
      </c>
      <c r="T90" s="2">
        <f t="shared" si="98"/>
        <v>0</v>
      </c>
      <c r="U90" s="2">
        <f t="shared" si="99"/>
        <v>0</v>
      </c>
      <c r="V90" s="2">
        <f t="shared" si="100"/>
        <v>0</v>
      </c>
      <c r="W90" s="2">
        <f t="shared" si="101"/>
        <v>0</v>
      </c>
      <c r="X90" s="2">
        <f t="shared" si="102"/>
        <v>0</v>
      </c>
      <c r="Y90" s="2">
        <f t="shared" si="103"/>
        <v>0</v>
      </c>
      <c r="Z90" s="2"/>
      <c r="AA90" s="2">
        <v>34696433</v>
      </c>
      <c r="AB90" s="2">
        <f t="shared" si="104"/>
        <v>10.58</v>
      </c>
      <c r="AC90" s="2">
        <f t="shared" si="92"/>
        <v>10.58</v>
      </c>
      <c r="AD90" s="2">
        <f t="shared" si="105"/>
        <v>0</v>
      </c>
      <c r="AE90" s="2">
        <f t="shared" si="106"/>
        <v>0</v>
      </c>
      <c r="AF90" s="2">
        <f t="shared" si="107"/>
        <v>0</v>
      </c>
      <c r="AG90" s="2">
        <f t="shared" si="108"/>
        <v>0</v>
      </c>
      <c r="AH90" s="2">
        <f t="shared" si="109"/>
        <v>0</v>
      </c>
      <c r="AI90" s="2">
        <f t="shared" si="110"/>
        <v>0</v>
      </c>
      <c r="AJ90" s="2">
        <f t="shared" si="111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2"/>
        <v>232.76</v>
      </c>
      <c r="CQ90" s="2">
        <f t="shared" si="113"/>
        <v>10.58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152</v>
      </c>
      <c r="DW90" s="2" t="s">
        <v>152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127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128</v>
      </c>
      <c r="EM90" s="2" t="s">
        <v>129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173</v>
      </c>
      <c r="GB90" s="2"/>
      <c r="GC90" s="2"/>
      <c r="GD90" s="2">
        <v>0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ROUND(R90*(R12)/100,2)</f>
        <v>0</v>
      </c>
      <c r="GL90" s="2">
        <f t="shared" si="124"/>
        <v>0</v>
      </c>
      <c r="GM90" s="2">
        <f t="shared" si="125"/>
        <v>232.76</v>
      </c>
      <c r="GN90" s="2">
        <f t="shared" si="126"/>
        <v>232.76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171</v>
      </c>
      <c r="F91" t="str">
        <f>'1.Смета.или.Акт'!B230</f>
        <v>Прайс-лист</v>
      </c>
      <c r="G91" t="str">
        <f>'1.Смета.или.Акт'!C230</f>
        <v>Электроды диаметром 4мм Э42А</v>
      </c>
      <c r="H91" t="s">
        <v>152</v>
      </c>
      <c r="I91">
        <f>'1.Смета.или.Акт'!E230</f>
        <v>22</v>
      </c>
      <c r="J91">
        <v>0</v>
      </c>
      <c r="O91">
        <f t="shared" si="93"/>
        <v>1745.7</v>
      </c>
      <c r="P91">
        <f t="shared" si="94"/>
        <v>1745.7</v>
      </c>
      <c r="Q91">
        <f t="shared" si="95"/>
        <v>0</v>
      </c>
      <c r="R91">
        <f t="shared" si="96"/>
        <v>0</v>
      </c>
      <c r="S91">
        <f t="shared" si="97"/>
        <v>0</v>
      </c>
      <c r="T91">
        <f t="shared" si="98"/>
        <v>0</v>
      </c>
      <c r="U91">
        <f t="shared" si="99"/>
        <v>0</v>
      </c>
      <c r="V91">
        <f t="shared" si="100"/>
        <v>0</v>
      </c>
      <c r="W91">
        <f t="shared" si="101"/>
        <v>0</v>
      </c>
      <c r="X91">
        <f t="shared" si="102"/>
        <v>0</v>
      </c>
      <c r="Y91">
        <f t="shared" si="103"/>
        <v>0</v>
      </c>
      <c r="AA91">
        <v>34696434</v>
      </c>
      <c r="AB91">
        <f t="shared" si="104"/>
        <v>10.58</v>
      </c>
      <c r="AC91">
        <f t="shared" si="92"/>
        <v>10.58</v>
      </c>
      <c r="AD91">
        <f t="shared" si="105"/>
        <v>0</v>
      </c>
      <c r="AE91">
        <f t="shared" si="106"/>
        <v>0</v>
      </c>
      <c r="AF91">
        <f t="shared" si="107"/>
        <v>0</v>
      </c>
      <c r="AG91">
        <f t="shared" si="108"/>
        <v>0</v>
      </c>
      <c r="AH91">
        <f t="shared" si="109"/>
        <v>0</v>
      </c>
      <c r="AI91">
        <f t="shared" si="110"/>
        <v>0</v>
      </c>
      <c r="AJ91">
        <f t="shared" si="111"/>
        <v>0</v>
      </c>
      <c r="AK91">
        <v>10.58</v>
      </c>
      <c r="AL91" s="52">
        <f>'1.Смета.или.Акт'!F230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'1.Смета.или.Акт'!J230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2"/>
        <v>1745.7</v>
      </c>
      <c r="CQ91">
        <f t="shared" si="113"/>
        <v>79.349999999999994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152</v>
      </c>
      <c r="DW91" t="str">
        <f>'1.Смета.или.Акт'!D230</f>
        <v>кг</v>
      </c>
      <c r="DX91">
        <v>1</v>
      </c>
      <c r="EE91">
        <v>32653538</v>
      </c>
      <c r="EF91">
        <v>20</v>
      </c>
      <c r="EG91" t="s">
        <v>127</v>
      </c>
      <c r="EH91">
        <v>0</v>
      </c>
      <c r="EI91" t="s">
        <v>3</v>
      </c>
      <c r="EJ91">
        <v>1</v>
      </c>
      <c r="EK91">
        <v>1100</v>
      </c>
      <c r="EL91" t="s">
        <v>128</v>
      </c>
      <c r="EM91" t="s">
        <v>129</v>
      </c>
      <c r="EO91" t="s">
        <v>3</v>
      </c>
      <c r="EQ91">
        <v>0</v>
      </c>
      <c r="ER91">
        <v>11.5</v>
      </c>
      <c r="ES91" s="52">
        <f>'1.Смета.или.Акт'!F230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173</v>
      </c>
      <c r="GD91">
        <v>0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f>ROUND(R91*(S12)/100,2)</f>
        <v>0</v>
      </c>
      <c r="GL91">
        <f t="shared" si="124"/>
        <v>0</v>
      </c>
      <c r="GM91">
        <f t="shared" si="125"/>
        <v>1745.7</v>
      </c>
      <c r="GN91">
        <f t="shared" si="126"/>
        <v>1745.7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3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174</v>
      </c>
      <c r="F92" s="2" t="s">
        <v>123</v>
      </c>
      <c r="G92" s="2" t="s">
        <v>175</v>
      </c>
      <c r="H92" s="2" t="s">
        <v>138</v>
      </c>
      <c r="I92" s="2">
        <f>'1.Смета.или.Акт'!E233</f>
        <v>3.2000000000000001E-2</v>
      </c>
      <c r="J92" s="2">
        <v>0</v>
      </c>
      <c r="K92" s="2"/>
      <c r="L92" s="2"/>
      <c r="M92" s="2"/>
      <c r="N92" s="2"/>
      <c r="O92" s="2">
        <f t="shared" si="93"/>
        <v>224.77</v>
      </c>
      <c r="P92" s="2">
        <f t="shared" si="94"/>
        <v>224.77</v>
      </c>
      <c r="Q92" s="2">
        <f t="shared" si="95"/>
        <v>0</v>
      </c>
      <c r="R92" s="2">
        <f t="shared" si="96"/>
        <v>0</v>
      </c>
      <c r="S92" s="2">
        <f t="shared" si="97"/>
        <v>0</v>
      </c>
      <c r="T92" s="2">
        <f t="shared" si="98"/>
        <v>0</v>
      </c>
      <c r="U92" s="2">
        <f t="shared" si="99"/>
        <v>0</v>
      </c>
      <c r="V92" s="2">
        <f t="shared" si="100"/>
        <v>0</v>
      </c>
      <c r="W92" s="2">
        <f t="shared" si="101"/>
        <v>0</v>
      </c>
      <c r="X92" s="2">
        <f t="shared" si="102"/>
        <v>0</v>
      </c>
      <c r="Y92" s="2">
        <f t="shared" si="103"/>
        <v>0</v>
      </c>
      <c r="Z92" s="2"/>
      <c r="AA92" s="2">
        <v>34696433</v>
      </c>
      <c r="AB92" s="2">
        <f t="shared" si="104"/>
        <v>7024</v>
      </c>
      <c r="AC92" s="2">
        <f t="shared" si="92"/>
        <v>7024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t="shared" si="108"/>
        <v>0</v>
      </c>
      <c r="AH92" s="2">
        <f t="shared" si="109"/>
        <v>0</v>
      </c>
      <c r="AI92" s="2">
        <f t="shared" si="110"/>
        <v>0</v>
      </c>
      <c r="AJ92" s="2">
        <f t="shared" si="111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2"/>
        <v>224.77</v>
      </c>
      <c r="CQ92" s="2">
        <f t="shared" si="113"/>
        <v>7024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138</v>
      </c>
      <c r="DW92" s="2" t="s">
        <v>138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127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128</v>
      </c>
      <c r="EM92" s="2" t="s">
        <v>129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176</v>
      </c>
      <c r="GB92" s="2"/>
      <c r="GC92" s="2"/>
      <c r="GD92" s="2">
        <v>0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ROUND(R92*(R12)/100,2)</f>
        <v>0</v>
      </c>
      <c r="GL92" s="2">
        <f t="shared" si="124"/>
        <v>0</v>
      </c>
      <c r="GM92" s="2">
        <f t="shared" si="125"/>
        <v>224.77</v>
      </c>
      <c r="GN92" s="2">
        <f t="shared" si="126"/>
        <v>224.77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174</v>
      </c>
      <c r="F93" t="str">
        <f>'1.Смета.или.Акт'!B233</f>
        <v>Прайс-лист</v>
      </c>
      <c r="G93" t="str">
        <f>'1.Смета.или.Акт'!C233</f>
        <v>Сталь полосовая 40 х 4 мм</v>
      </c>
      <c r="H93" t="s">
        <v>138</v>
      </c>
      <c r="I93">
        <f>'1.Смета.или.Акт'!E233</f>
        <v>3.2000000000000001E-2</v>
      </c>
      <c r="J93">
        <v>0</v>
      </c>
      <c r="O93">
        <f t="shared" si="93"/>
        <v>1685.76</v>
      </c>
      <c r="P93">
        <f t="shared" si="94"/>
        <v>1685.76</v>
      </c>
      <c r="Q93">
        <f t="shared" si="95"/>
        <v>0</v>
      </c>
      <c r="R93">
        <f t="shared" si="96"/>
        <v>0</v>
      </c>
      <c r="S93">
        <f t="shared" si="97"/>
        <v>0</v>
      </c>
      <c r="T93">
        <f t="shared" si="98"/>
        <v>0</v>
      </c>
      <c r="U93">
        <f t="shared" si="99"/>
        <v>0</v>
      </c>
      <c r="V93">
        <f t="shared" si="100"/>
        <v>0</v>
      </c>
      <c r="W93">
        <f t="shared" si="101"/>
        <v>0</v>
      </c>
      <c r="X93">
        <f t="shared" si="102"/>
        <v>0</v>
      </c>
      <c r="Y93">
        <f t="shared" si="103"/>
        <v>0</v>
      </c>
      <c r="AA93">
        <v>34696434</v>
      </c>
      <c r="AB93">
        <f t="shared" si="104"/>
        <v>7024</v>
      </c>
      <c r="AC93">
        <f t="shared" si="92"/>
        <v>7024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08"/>
        <v>0</v>
      </c>
      <c r="AH93">
        <f t="shared" si="109"/>
        <v>0</v>
      </c>
      <c r="AI93">
        <f t="shared" si="110"/>
        <v>0</v>
      </c>
      <c r="AJ93">
        <f t="shared" si="111"/>
        <v>0</v>
      </c>
      <c r="AK93">
        <v>7024</v>
      </c>
      <c r="AL93" s="52">
        <f>'1.Смета.или.Акт'!F233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'1.Смета.или.Акт'!J233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2"/>
        <v>1685.76</v>
      </c>
      <c r="CQ93">
        <f t="shared" si="113"/>
        <v>52680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138</v>
      </c>
      <c r="DW93" t="str">
        <f>'1.Смета.или.Акт'!D233</f>
        <v>т</v>
      </c>
      <c r="DX93">
        <v>1000</v>
      </c>
      <c r="EE93">
        <v>32653538</v>
      </c>
      <c r="EF93">
        <v>20</v>
      </c>
      <c r="EG93" t="s">
        <v>127</v>
      </c>
      <c r="EH93">
        <v>0</v>
      </c>
      <c r="EI93" t="s">
        <v>3</v>
      </c>
      <c r="EJ93">
        <v>1</v>
      </c>
      <c r="EK93">
        <v>1100</v>
      </c>
      <c r="EL93" t="s">
        <v>128</v>
      </c>
      <c r="EM93" t="s">
        <v>129</v>
      </c>
      <c r="EO93" t="s">
        <v>3</v>
      </c>
      <c r="EQ93">
        <v>0</v>
      </c>
      <c r="ER93">
        <v>7634.78</v>
      </c>
      <c r="ES93" s="52">
        <f>'1.Смета.или.Акт'!F233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176</v>
      </c>
      <c r="GD93">
        <v>0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f>ROUND(R93*(S12)/100,2)</f>
        <v>0</v>
      </c>
      <c r="GL93">
        <f t="shared" si="124"/>
        <v>0</v>
      </c>
      <c r="GM93">
        <f t="shared" si="125"/>
        <v>1685.76</v>
      </c>
      <c r="GN93">
        <f t="shared" si="126"/>
        <v>1685.76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3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177</v>
      </c>
      <c r="F94" s="2" t="s">
        <v>123</v>
      </c>
      <c r="G94" s="2" t="s">
        <v>178</v>
      </c>
      <c r="H94" s="2" t="s">
        <v>138</v>
      </c>
      <c r="I94" s="2">
        <f>'1.Смета.или.Акт'!E236</f>
        <v>4.8000000000000001E-2</v>
      </c>
      <c r="J94" s="2">
        <v>0</v>
      </c>
      <c r="K94" s="2"/>
      <c r="L94" s="2"/>
      <c r="M94" s="2"/>
      <c r="N94" s="2"/>
      <c r="O94" s="2">
        <f t="shared" si="93"/>
        <v>349.5</v>
      </c>
      <c r="P94" s="2">
        <f t="shared" si="94"/>
        <v>349.5</v>
      </c>
      <c r="Q94" s="2">
        <f t="shared" si="95"/>
        <v>0</v>
      </c>
      <c r="R94" s="2">
        <f t="shared" si="96"/>
        <v>0</v>
      </c>
      <c r="S94" s="2">
        <f t="shared" si="97"/>
        <v>0</v>
      </c>
      <c r="T94" s="2">
        <f t="shared" si="98"/>
        <v>0</v>
      </c>
      <c r="U94" s="2">
        <f t="shared" si="99"/>
        <v>0</v>
      </c>
      <c r="V94" s="2">
        <f t="shared" si="100"/>
        <v>0</v>
      </c>
      <c r="W94" s="2">
        <f t="shared" si="101"/>
        <v>0</v>
      </c>
      <c r="X94" s="2">
        <f t="shared" si="102"/>
        <v>0</v>
      </c>
      <c r="Y94" s="2">
        <f t="shared" si="103"/>
        <v>0</v>
      </c>
      <c r="Z94" s="2"/>
      <c r="AA94" s="2">
        <v>34696433</v>
      </c>
      <c r="AB94" s="2">
        <f t="shared" si="104"/>
        <v>7281.33</v>
      </c>
      <c r="AC94" s="2">
        <f t="shared" si="92"/>
        <v>7281.33</v>
      </c>
      <c r="AD94" s="2">
        <f t="shared" si="105"/>
        <v>0</v>
      </c>
      <c r="AE94" s="2">
        <f t="shared" si="106"/>
        <v>0</v>
      </c>
      <c r="AF94" s="2">
        <f t="shared" si="107"/>
        <v>0</v>
      </c>
      <c r="AG94" s="2">
        <f t="shared" si="108"/>
        <v>0</v>
      </c>
      <c r="AH94" s="2">
        <f t="shared" si="109"/>
        <v>0</v>
      </c>
      <c r="AI94" s="2">
        <f t="shared" si="110"/>
        <v>0</v>
      </c>
      <c r="AJ94" s="2">
        <f t="shared" si="111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2"/>
        <v>349.5</v>
      </c>
      <c r="CQ94" s="2">
        <f t="shared" si="113"/>
        <v>7281.33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138</v>
      </c>
      <c r="DW94" s="2" t="s">
        <v>138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127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128</v>
      </c>
      <c r="EM94" s="2" t="s">
        <v>129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179</v>
      </c>
      <c r="GB94" s="2"/>
      <c r="GC94" s="2"/>
      <c r="GD94" s="2">
        <v>0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ROUND(R94*(R12)/100,2)</f>
        <v>0</v>
      </c>
      <c r="GL94" s="2">
        <f t="shared" si="124"/>
        <v>0</v>
      </c>
      <c r="GM94" s="2">
        <f t="shared" si="125"/>
        <v>349.5</v>
      </c>
      <c r="GN94" s="2">
        <f t="shared" si="126"/>
        <v>349.5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177</v>
      </c>
      <c r="F95" t="str">
        <f>'1.Смета.или.Акт'!B236</f>
        <v>Прайс-лист</v>
      </c>
      <c r="G95" t="str">
        <f>'1.Смета.или.Акт'!C236</f>
        <v>Сталь круглая диаметром 18 мм</v>
      </c>
      <c r="H95" t="s">
        <v>138</v>
      </c>
      <c r="I95">
        <f>'1.Смета.или.Акт'!E236</f>
        <v>4.8000000000000001E-2</v>
      </c>
      <c r="J95">
        <v>0</v>
      </c>
      <c r="O95">
        <f t="shared" si="93"/>
        <v>2621.2800000000002</v>
      </c>
      <c r="P95">
        <f t="shared" si="94"/>
        <v>2621.2800000000002</v>
      </c>
      <c r="Q95">
        <f t="shared" si="95"/>
        <v>0</v>
      </c>
      <c r="R95">
        <f t="shared" si="96"/>
        <v>0</v>
      </c>
      <c r="S95">
        <f t="shared" si="97"/>
        <v>0</v>
      </c>
      <c r="T95">
        <f t="shared" si="98"/>
        <v>0</v>
      </c>
      <c r="U95">
        <f t="shared" si="99"/>
        <v>0</v>
      </c>
      <c r="V95">
        <f t="shared" si="100"/>
        <v>0</v>
      </c>
      <c r="W95">
        <f t="shared" si="101"/>
        <v>0</v>
      </c>
      <c r="X95">
        <f t="shared" si="102"/>
        <v>0</v>
      </c>
      <c r="Y95">
        <f t="shared" si="103"/>
        <v>0</v>
      </c>
      <c r="AA95">
        <v>34696434</v>
      </c>
      <c r="AB95">
        <f t="shared" si="104"/>
        <v>7281.33</v>
      </c>
      <c r="AC95">
        <f t="shared" si="92"/>
        <v>7281.33</v>
      </c>
      <c r="AD95">
        <f t="shared" si="105"/>
        <v>0</v>
      </c>
      <c r="AE95">
        <f t="shared" si="106"/>
        <v>0</v>
      </c>
      <c r="AF95">
        <f t="shared" si="107"/>
        <v>0</v>
      </c>
      <c r="AG95">
        <f t="shared" si="108"/>
        <v>0</v>
      </c>
      <c r="AH95">
        <f t="shared" si="109"/>
        <v>0</v>
      </c>
      <c r="AI95">
        <f t="shared" si="110"/>
        <v>0</v>
      </c>
      <c r="AJ95">
        <f t="shared" si="111"/>
        <v>0</v>
      </c>
      <c r="AK95">
        <v>7281.33</v>
      </c>
      <c r="AL95" s="52">
        <f>'1.Смета.или.Акт'!F236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'1.Смета.или.Акт'!J236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2"/>
        <v>2621.2800000000002</v>
      </c>
      <c r="CQ95">
        <f t="shared" si="113"/>
        <v>54609.974999999999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138</v>
      </c>
      <c r="DW95" t="str">
        <f>'1.Смета.или.Акт'!D236</f>
        <v>т</v>
      </c>
      <c r="DX95">
        <v>1000</v>
      </c>
      <c r="EE95">
        <v>32653538</v>
      </c>
      <c r="EF95">
        <v>20</v>
      </c>
      <c r="EG95" t="s">
        <v>127</v>
      </c>
      <c r="EH95">
        <v>0</v>
      </c>
      <c r="EI95" t="s">
        <v>3</v>
      </c>
      <c r="EJ95">
        <v>1</v>
      </c>
      <c r="EK95">
        <v>1100</v>
      </c>
      <c r="EL95" t="s">
        <v>128</v>
      </c>
      <c r="EM95" t="s">
        <v>129</v>
      </c>
      <c r="EO95" t="s">
        <v>3</v>
      </c>
      <c r="EQ95">
        <v>0</v>
      </c>
      <c r="ER95">
        <v>7914.49</v>
      </c>
      <c r="ES95" s="52">
        <f>'1.Смета.или.Акт'!F236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179</v>
      </c>
      <c r="GD95">
        <v>0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f>ROUND(R95*(S12)/100,2)</f>
        <v>0</v>
      </c>
      <c r="GL95">
        <f t="shared" si="124"/>
        <v>0</v>
      </c>
      <c r="GM95">
        <f t="shared" si="125"/>
        <v>2621.2800000000002</v>
      </c>
      <c r="GN95">
        <f t="shared" si="126"/>
        <v>2621.2800000000002</v>
      </c>
      <c r="GO95">
        <f t="shared" si="127"/>
        <v>0</v>
      </c>
      <c r="GP95">
        <f t="shared" si="128"/>
        <v>0</v>
      </c>
      <c r="GR95">
        <v>1</v>
      </c>
      <c r="GS95">
        <v>1</v>
      </c>
      <c r="GT95">
        <v>0</v>
      </c>
      <c r="GU95" t="s">
        <v>3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7" spans="1:206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1">ROUND(AB97,2)</f>
        <v>171383.33</v>
      </c>
      <c r="P97" s="3">
        <f t="shared" si="131"/>
        <v>164494.41</v>
      </c>
      <c r="Q97" s="3">
        <f t="shared" si="131"/>
        <v>3189.71</v>
      </c>
      <c r="R97" s="3">
        <f t="shared" si="131"/>
        <v>414.85</v>
      </c>
      <c r="S97" s="3">
        <f t="shared" si="131"/>
        <v>3699.21</v>
      </c>
      <c r="T97" s="3">
        <f t="shared" si="131"/>
        <v>0</v>
      </c>
      <c r="U97" s="3">
        <f>AH97</f>
        <v>388.66154999999998</v>
      </c>
      <c r="V97" s="3">
        <f>AI97</f>
        <v>30.470429999999997</v>
      </c>
      <c r="W97" s="3">
        <f>ROUND(AJ97,2)</f>
        <v>0</v>
      </c>
      <c r="X97" s="3">
        <f>ROUND(AK97,2)</f>
        <v>3357.87</v>
      </c>
      <c r="Y97" s="3">
        <f>ROUND(AL97,2)</f>
        <v>2342.3000000000002</v>
      </c>
      <c r="Z97" s="3"/>
      <c r="AA97" s="3"/>
      <c r="AB97" s="3">
        <f>ROUND(SUMIF(AA24:AA95,"=34696433",O24:O95),2)</f>
        <v>171383.33</v>
      </c>
      <c r="AC97" s="3">
        <f>ROUND(SUMIF(AA24:AA95,"=34696433",P24:P95),2)</f>
        <v>164494.41</v>
      </c>
      <c r="AD97" s="3">
        <f>ROUND(SUMIF(AA24:AA95,"=34696433",Q24:Q95),2)</f>
        <v>3189.71</v>
      </c>
      <c r="AE97" s="3">
        <f>ROUND(SUMIF(AA24:AA95,"=34696433",R24:R95),2)</f>
        <v>414.85</v>
      </c>
      <c r="AF97" s="3">
        <f>ROUND(SUMIF(AA24:AA95,"=34696433",S24:S95),2)</f>
        <v>3699.21</v>
      </c>
      <c r="AG97" s="3">
        <f>ROUND(SUMIF(AA24:AA95,"=34696433",T24:T95),2)</f>
        <v>0</v>
      </c>
      <c r="AH97" s="3">
        <f>SUMIF(AA24:AA95,"=34696433",U24:U95)</f>
        <v>388.66154999999998</v>
      </c>
      <c r="AI97" s="3">
        <f>SUMIF(AA24:AA95,"=34696433",V24:V95)</f>
        <v>30.470429999999997</v>
      </c>
      <c r="AJ97" s="3">
        <f>ROUND(SUMIF(AA24:AA95,"=34696433",W24:W95),2)</f>
        <v>0</v>
      </c>
      <c r="AK97" s="3">
        <f>ROUND(SUMIF(AA24:AA95,"=34696433",X24:X95),2)</f>
        <v>3357.87</v>
      </c>
      <c r="AL97" s="3">
        <f>ROUND(SUMIF(AA24:AA95,"=34696433",Y24:Y95),2)</f>
        <v>2342.3000000000002</v>
      </c>
      <c r="AM97" s="3"/>
      <c r="AN97" s="3"/>
      <c r="AO97" s="3">
        <f t="shared" ref="AO97:BC97" si="132">ROUND(BX97,2)</f>
        <v>0</v>
      </c>
      <c r="AP97" s="3">
        <f t="shared" si="132"/>
        <v>0</v>
      </c>
      <c r="AQ97" s="3">
        <f t="shared" si="132"/>
        <v>0</v>
      </c>
      <c r="AR97" s="3">
        <f t="shared" si="132"/>
        <v>177083.5</v>
      </c>
      <c r="AS97" s="3">
        <f t="shared" si="132"/>
        <v>167283.95000000001</v>
      </c>
      <c r="AT97" s="3">
        <f t="shared" si="132"/>
        <v>8818.93</v>
      </c>
      <c r="AU97" s="3">
        <f t="shared" si="132"/>
        <v>980.62</v>
      </c>
      <c r="AV97" s="3">
        <f t="shared" si="132"/>
        <v>164494.41</v>
      </c>
      <c r="AW97" s="3">
        <f t="shared" si="132"/>
        <v>164494.41</v>
      </c>
      <c r="AX97" s="3">
        <f t="shared" si="132"/>
        <v>0</v>
      </c>
      <c r="AY97" s="3">
        <f t="shared" si="132"/>
        <v>164494.41</v>
      </c>
      <c r="AZ97" s="3">
        <f t="shared" si="132"/>
        <v>0</v>
      </c>
      <c r="BA97" s="3">
        <f t="shared" si="132"/>
        <v>0</v>
      </c>
      <c r="BB97" s="3">
        <f t="shared" si="132"/>
        <v>0</v>
      </c>
      <c r="BC97" s="3">
        <f t="shared" si="132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ROUND(SUMIF(AA24:AA95,"=34696433",FQ24:FQ95),2)</f>
        <v>0</v>
      </c>
      <c r="BY97" s="3">
        <f>ROUND(SUMIF(AA24:AA95,"=34696433",FR24:FR95),2)</f>
        <v>0</v>
      </c>
      <c r="BZ97" s="3">
        <f>ROUND(SUMIF(AA24:AA95,"=34696433",GL24:GL95),2)</f>
        <v>0</v>
      </c>
      <c r="CA97" s="3">
        <f>ROUND(SUMIF(AA24:AA95,"=34696433",GM24:GM95),2)</f>
        <v>177083.5</v>
      </c>
      <c r="CB97" s="3">
        <f>ROUND(SUMIF(AA24:AA95,"=34696433",GN24:GN95),2)</f>
        <v>167283.95000000001</v>
      </c>
      <c r="CC97" s="3">
        <f>ROUND(SUMIF(AA24:AA95,"=34696433",GO24:GO95),2)</f>
        <v>8818.93</v>
      </c>
      <c r="CD97" s="3">
        <f>ROUND(SUMIF(AA24:AA95,"=34696433",GP24:GP95),2)</f>
        <v>980.62</v>
      </c>
      <c r="CE97" s="3">
        <f>AC97-BX97</f>
        <v>164494.41</v>
      </c>
      <c r="CF97" s="3">
        <f>AC97-BY97</f>
        <v>164494.41</v>
      </c>
      <c r="CG97" s="3">
        <f>BX97-BZ97</f>
        <v>0</v>
      </c>
      <c r="CH97" s="3">
        <f>AC97-BX97-BY97+BZ97</f>
        <v>164494.41</v>
      </c>
      <c r="CI97" s="3">
        <f>BY97-BZ97</f>
        <v>0</v>
      </c>
      <c r="CJ97" s="3">
        <f>ROUND(SUMIF(AA24:AA95,"=34696433",GX24:GX95),2)</f>
        <v>0</v>
      </c>
      <c r="CK97" s="3">
        <f>ROUND(SUMIF(AA24:AA95,"=34696433",GY24:GY95),2)</f>
        <v>0</v>
      </c>
      <c r="CL97" s="3">
        <f>ROUND(SUMIF(AA24:AA95,"=34696433",GZ24:GZ95),2)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3">ROUND(DT97,2)</f>
        <v>1341274.83</v>
      </c>
      <c r="DH97" s="4">
        <f t="shared" si="133"/>
        <v>1233707.94</v>
      </c>
      <c r="DI97" s="4">
        <f t="shared" si="133"/>
        <v>39871.21</v>
      </c>
      <c r="DJ97" s="4">
        <f t="shared" si="133"/>
        <v>7591.86</v>
      </c>
      <c r="DK97" s="4">
        <f t="shared" si="133"/>
        <v>67695.679999999993</v>
      </c>
      <c r="DL97" s="4">
        <f t="shared" si="133"/>
        <v>0</v>
      </c>
      <c r="DM97" s="4">
        <f>DZ97</f>
        <v>388.66154999999998</v>
      </c>
      <c r="DN97" s="4">
        <f>EA97</f>
        <v>30.470429999999997</v>
      </c>
      <c r="DO97" s="4">
        <f>ROUND(EB97,2)</f>
        <v>0</v>
      </c>
      <c r="DP97" s="4">
        <f>ROUND(EC97,2)</f>
        <v>52225.17</v>
      </c>
      <c r="DQ97" s="4">
        <f>ROUND(ED97,2)</f>
        <v>34290.97</v>
      </c>
      <c r="DR97" s="4"/>
      <c r="DS97" s="4"/>
      <c r="DT97" s="4">
        <f>ROUND(SUMIF(AA24:AA95,"=34696434",O24:O95),2)</f>
        <v>1341274.83</v>
      </c>
      <c r="DU97" s="4">
        <f>ROUND(SUMIF(AA24:AA95,"=34696434",P24:P95),2)</f>
        <v>1233707.94</v>
      </c>
      <c r="DV97" s="4">
        <f>ROUND(SUMIF(AA24:AA95,"=34696434",Q24:Q95),2)</f>
        <v>39871.21</v>
      </c>
      <c r="DW97" s="4">
        <f>ROUND(SUMIF(AA24:AA95,"=34696434",R24:R95),2)</f>
        <v>7591.86</v>
      </c>
      <c r="DX97" s="4">
        <f>ROUND(SUMIF(AA24:AA95,"=34696434",S24:S95),2)</f>
        <v>67695.679999999993</v>
      </c>
      <c r="DY97" s="4">
        <f>ROUND(SUMIF(AA24:AA95,"=34696434",T24:T95),2)</f>
        <v>0</v>
      </c>
      <c r="DZ97" s="4">
        <f>SUMIF(AA24:AA95,"=34696434",U24:U95)</f>
        <v>388.66154999999998</v>
      </c>
      <c r="EA97" s="4">
        <f>SUMIF(AA24:AA95,"=34696434",V24:V95)</f>
        <v>30.470429999999997</v>
      </c>
      <c r="EB97" s="4">
        <f>ROUND(SUMIF(AA24:AA95,"=34696434",W24:W95),2)</f>
        <v>0</v>
      </c>
      <c r="EC97" s="4">
        <f>ROUND(SUMIF(AA24:AA95,"=34696434",X24:X95),2)</f>
        <v>52225.17</v>
      </c>
      <c r="ED97" s="4">
        <f>ROUND(SUMIF(AA24:AA95,"=34696434",Y24:Y95),2)</f>
        <v>34290.97</v>
      </c>
      <c r="EE97" s="4"/>
      <c r="EF97" s="4"/>
      <c r="EG97" s="4">
        <f t="shared" ref="EG97:EU97" si="134">ROUND(FP97,2)</f>
        <v>0</v>
      </c>
      <c r="EH97" s="4">
        <f t="shared" si="134"/>
        <v>0</v>
      </c>
      <c r="EI97" s="4">
        <f t="shared" si="134"/>
        <v>0</v>
      </c>
      <c r="EJ97" s="4">
        <f t="shared" si="134"/>
        <v>1427790.97</v>
      </c>
      <c r="EK97" s="4">
        <f t="shared" si="134"/>
        <v>1276656.1200000001</v>
      </c>
      <c r="EL97" s="4">
        <f t="shared" si="134"/>
        <v>134765.22</v>
      </c>
      <c r="EM97" s="4">
        <f t="shared" si="134"/>
        <v>16369.63</v>
      </c>
      <c r="EN97" s="4">
        <f t="shared" si="134"/>
        <v>1233707.94</v>
      </c>
      <c r="EO97" s="4">
        <f t="shared" si="134"/>
        <v>1233707.94</v>
      </c>
      <c r="EP97" s="4">
        <f t="shared" si="134"/>
        <v>0</v>
      </c>
      <c r="EQ97" s="4">
        <f t="shared" si="134"/>
        <v>1233707.94</v>
      </c>
      <c r="ER97" s="4">
        <f t="shared" si="134"/>
        <v>0</v>
      </c>
      <c r="ES97" s="4">
        <f t="shared" si="134"/>
        <v>0</v>
      </c>
      <c r="ET97" s="4">
        <f t="shared" si="134"/>
        <v>0</v>
      </c>
      <c r="EU97" s="4">
        <f t="shared" si="134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ROUND(SUMIF(AA24:AA95,"=34696434",FQ24:FQ95),2)</f>
        <v>0</v>
      </c>
      <c r="FQ97" s="4">
        <f>ROUND(SUMIF(AA24:AA95,"=34696434",FR24:FR95),2)</f>
        <v>0</v>
      </c>
      <c r="FR97" s="4">
        <f>ROUND(SUMIF(AA24:AA95,"=34696434",GL24:GL95),2)</f>
        <v>0</v>
      </c>
      <c r="FS97" s="4">
        <f>ROUND(SUMIF(AA24:AA95,"=34696434",GM24:GM95),2)</f>
        <v>1427790.97</v>
      </c>
      <c r="FT97" s="4">
        <f>ROUND(SUMIF(AA24:AA95,"=34696434",GN24:GN95),2)</f>
        <v>1276656.1200000001</v>
      </c>
      <c r="FU97" s="4">
        <f>ROUND(SUMIF(AA24:AA95,"=34696434",GO24:GO95),2)</f>
        <v>134765.22</v>
      </c>
      <c r="FV97" s="4">
        <f>ROUND(SUMIF(AA24:AA95,"=34696434",GP24:GP95),2)</f>
        <v>16369.63</v>
      </c>
      <c r="FW97" s="4">
        <f>DU97-FP97</f>
        <v>1233707.94</v>
      </c>
      <c r="FX97" s="4">
        <f>DU97-FQ97</f>
        <v>1233707.94</v>
      </c>
      <c r="FY97" s="4">
        <f>FP97-FR97</f>
        <v>0</v>
      </c>
      <c r="FZ97" s="4">
        <f>DU97-FP97-FQ97+FR97</f>
        <v>1233707.94</v>
      </c>
      <c r="GA97" s="4">
        <f>FQ97-FR97</f>
        <v>0</v>
      </c>
      <c r="GB97" s="4">
        <f>ROUND(SUMIF(AA24:AA95,"=34696434",GX24:GX95),2)</f>
        <v>0</v>
      </c>
      <c r="GC97" s="4">
        <f>ROUND(SUMIF(AA24:AA95,"=34696434",GY24:GY95),2)</f>
        <v>0</v>
      </c>
      <c r="GD97" s="4">
        <f>ROUND(SUMIF(AA24:AA95,"=34696434",GZ24:GZ95),2)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171383.33</v>
      </c>
      <c r="G99" s="5" t="s">
        <v>180</v>
      </c>
      <c r="H99" s="5" t="s">
        <v>181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1341274.83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164494.41</v>
      </c>
      <c r="G100" s="5" t="s">
        <v>182</v>
      </c>
      <c r="H100" s="5" t="s">
        <v>183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1233707.94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184</v>
      </c>
      <c r="H101" s="5" t="s">
        <v>185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164494.41</v>
      </c>
      <c r="G102" s="5" t="s">
        <v>186</v>
      </c>
      <c r="H102" s="5" t="s">
        <v>187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1233707.94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164494.41</v>
      </c>
      <c r="G103" s="5" t="s">
        <v>188</v>
      </c>
      <c r="H103" s="5" t="s">
        <v>189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1233707.94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190</v>
      </c>
      <c r="H104" s="5" t="s">
        <v>191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164494.41</v>
      </c>
      <c r="G105" s="5" t="s">
        <v>192</v>
      </c>
      <c r="H105" s="5" t="s">
        <v>193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1233707.94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194</v>
      </c>
      <c r="H106" s="5" t="s">
        <v>195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196</v>
      </c>
      <c r="H107" s="5" t="s">
        <v>197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198</v>
      </c>
      <c r="H108" s="5" t="s">
        <v>199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3189.71</v>
      </c>
      <c r="G109" s="5" t="s">
        <v>200</v>
      </c>
      <c r="H109" s="5" t="s">
        <v>201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39871.21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202</v>
      </c>
      <c r="H110" s="5" t="s">
        <v>203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414.85</v>
      </c>
      <c r="G111" s="5" t="s">
        <v>204</v>
      </c>
      <c r="H111" s="5" t="s">
        <v>205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7591.86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3699.21</v>
      </c>
      <c r="G112" s="5" t="s">
        <v>206</v>
      </c>
      <c r="H112" s="5" t="s">
        <v>207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67695.679999999993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208</v>
      </c>
      <c r="H113" s="5" t="s">
        <v>209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167283.95000000001</v>
      </c>
      <c r="G114" s="5" t="s">
        <v>210</v>
      </c>
      <c r="H114" s="5" t="s">
        <v>211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1276656.1200000001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8818.93</v>
      </c>
      <c r="G115" s="5" t="s">
        <v>212</v>
      </c>
      <c r="H115" s="5" t="s">
        <v>213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134765.22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980.62</v>
      </c>
      <c r="G116" s="5" t="s">
        <v>214</v>
      </c>
      <c r="H116" s="5" t="s">
        <v>215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16369.63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216</v>
      </c>
      <c r="H117" s="5" t="s">
        <v>217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218</v>
      </c>
      <c r="H118" s="5" t="s">
        <v>219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388.66154999999998</v>
      </c>
      <c r="G119" s="5" t="s">
        <v>220</v>
      </c>
      <c r="H119" s="5" t="s">
        <v>221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388.66154999999998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30.470429999999997</v>
      </c>
      <c r="G120" s="5" t="s">
        <v>222</v>
      </c>
      <c r="H120" s="5" t="s">
        <v>223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30.470429999999997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224</v>
      </c>
      <c r="H121" s="5" t="s">
        <v>225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3357.87</v>
      </c>
      <c r="G122" s="5" t="s">
        <v>226</v>
      </c>
      <c r="H122" s="5" t="s">
        <v>227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52225.17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2342.3000000000002</v>
      </c>
      <c r="G123" s="5" t="s">
        <v>228</v>
      </c>
      <c r="H123" s="5" t="s">
        <v>229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34290.97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177083.5</v>
      </c>
      <c r="G124" s="5" t="s">
        <v>230</v>
      </c>
      <c r="H124" s="5" t="s">
        <v>231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1427790.97</v>
      </c>
      <c r="Q124" s="5"/>
      <c r="R124" s="5"/>
      <c r="S124" s="5"/>
      <c r="T124" s="5"/>
      <c r="U124" s="5"/>
      <c r="V124" s="5"/>
      <c r="W124" s="5"/>
    </row>
    <row r="126" spans="1:206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/>
      </c>
      <c r="G126" s="3" t="str">
        <f>IF(G12&lt;&gt;"",G12,"")</f>
        <v>Коррект_Строительство БКТП 1х400 6/10/0,4 кВ_с трансформатором ТМГ100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5">ROUND(O97,2)</f>
        <v>171383.33</v>
      </c>
      <c r="P126" s="3">
        <f t="shared" si="135"/>
        <v>164494.41</v>
      </c>
      <c r="Q126" s="3">
        <f t="shared" si="135"/>
        <v>3189.71</v>
      </c>
      <c r="R126" s="3">
        <f t="shared" si="135"/>
        <v>414.85</v>
      </c>
      <c r="S126" s="3">
        <f t="shared" si="135"/>
        <v>3699.21</v>
      </c>
      <c r="T126" s="3">
        <f t="shared" si="135"/>
        <v>0</v>
      </c>
      <c r="U126" s="3">
        <f>U97</f>
        <v>388.66154999999998</v>
      </c>
      <c r="V126" s="3">
        <f>V97</f>
        <v>30.470429999999997</v>
      </c>
      <c r="W126" s="3">
        <f>ROUND(W97,2)</f>
        <v>0</v>
      </c>
      <c r="X126" s="3">
        <f>ROUND(X97,2)</f>
        <v>3357.87</v>
      </c>
      <c r="Y126" s="3">
        <f>ROUND(Y97,2)</f>
        <v>2342.3000000000002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6">ROUND(AO97,2)</f>
        <v>0</v>
      </c>
      <c r="AP126" s="3">
        <f t="shared" si="136"/>
        <v>0</v>
      </c>
      <c r="AQ126" s="3">
        <f t="shared" si="136"/>
        <v>0</v>
      </c>
      <c r="AR126" s="3">
        <f t="shared" si="136"/>
        <v>177083.5</v>
      </c>
      <c r="AS126" s="3">
        <f t="shared" si="136"/>
        <v>167283.95000000001</v>
      </c>
      <c r="AT126" s="3">
        <f t="shared" si="136"/>
        <v>8818.93</v>
      </c>
      <c r="AU126" s="3">
        <f t="shared" si="136"/>
        <v>980.62</v>
      </c>
      <c r="AV126" s="3">
        <f t="shared" si="136"/>
        <v>164494.41</v>
      </c>
      <c r="AW126" s="3">
        <f t="shared" si="136"/>
        <v>164494.41</v>
      </c>
      <c r="AX126" s="3">
        <f t="shared" si="136"/>
        <v>0</v>
      </c>
      <c r="AY126" s="3">
        <f t="shared" si="136"/>
        <v>164494.41</v>
      </c>
      <c r="AZ126" s="3">
        <f t="shared" si="136"/>
        <v>0</v>
      </c>
      <c r="BA126" s="3">
        <f t="shared" si="136"/>
        <v>0</v>
      </c>
      <c r="BB126" s="3">
        <f t="shared" si="136"/>
        <v>0</v>
      </c>
      <c r="BC126" s="3">
        <f t="shared" si="136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37">ROUND(DG97,2)</f>
        <v>1341274.83</v>
      </c>
      <c r="DH126" s="4">
        <f t="shared" si="137"/>
        <v>1233707.94</v>
      </c>
      <c r="DI126" s="4">
        <f t="shared" si="137"/>
        <v>39871.21</v>
      </c>
      <c r="DJ126" s="4">
        <f t="shared" si="137"/>
        <v>7591.86</v>
      </c>
      <c r="DK126" s="4">
        <f t="shared" si="137"/>
        <v>67695.679999999993</v>
      </c>
      <c r="DL126" s="4">
        <f t="shared" si="137"/>
        <v>0</v>
      </c>
      <c r="DM126" s="4">
        <f>DM97</f>
        <v>388.66154999999998</v>
      </c>
      <c r="DN126" s="4">
        <f>DN97</f>
        <v>30.470429999999997</v>
      </c>
      <c r="DO126" s="4">
        <f>ROUND(DO97,2)</f>
        <v>0</v>
      </c>
      <c r="DP126" s="4">
        <f>ROUND(DP97,2)</f>
        <v>52225.17</v>
      </c>
      <c r="DQ126" s="4">
        <f>ROUND(DQ97,2)</f>
        <v>34290.97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38">ROUND(EG97,2)</f>
        <v>0</v>
      </c>
      <c r="EH126" s="4">
        <f t="shared" si="138"/>
        <v>0</v>
      </c>
      <c r="EI126" s="4">
        <f t="shared" si="138"/>
        <v>0</v>
      </c>
      <c r="EJ126" s="4">
        <f t="shared" si="138"/>
        <v>1427790.97</v>
      </c>
      <c r="EK126" s="4">
        <f t="shared" si="138"/>
        <v>1276656.1200000001</v>
      </c>
      <c r="EL126" s="4">
        <f t="shared" si="138"/>
        <v>134765.22</v>
      </c>
      <c r="EM126" s="4">
        <f t="shared" si="138"/>
        <v>16369.63</v>
      </c>
      <c r="EN126" s="4">
        <f t="shared" si="138"/>
        <v>1233707.94</v>
      </c>
      <c r="EO126" s="4">
        <f t="shared" si="138"/>
        <v>1233707.94</v>
      </c>
      <c r="EP126" s="4">
        <f t="shared" si="138"/>
        <v>0</v>
      </c>
      <c r="EQ126" s="4">
        <f t="shared" si="138"/>
        <v>1233707.94</v>
      </c>
      <c r="ER126" s="4">
        <f t="shared" si="138"/>
        <v>0</v>
      </c>
      <c r="ES126" s="4">
        <f t="shared" si="138"/>
        <v>0</v>
      </c>
      <c r="ET126" s="4">
        <f t="shared" si="138"/>
        <v>0</v>
      </c>
      <c r="EU126" s="4">
        <f t="shared" si="138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171383.33</v>
      </c>
      <c r="G128" s="5" t="s">
        <v>180</v>
      </c>
      <c r="H128" s="5" t="s">
        <v>181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1341274.83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164494.41</v>
      </c>
      <c r="G129" s="5" t="s">
        <v>182</v>
      </c>
      <c r="H129" s="5" t="s">
        <v>183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1233707.94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184</v>
      </c>
      <c r="H130" s="5" t="s">
        <v>185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164494.41</v>
      </c>
      <c r="G131" s="5" t="s">
        <v>186</v>
      </c>
      <c r="H131" s="5" t="s">
        <v>187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1233707.94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164494.41</v>
      </c>
      <c r="G132" s="5" t="s">
        <v>188</v>
      </c>
      <c r="H132" s="5" t="s">
        <v>189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1233707.94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190</v>
      </c>
      <c r="H133" s="5" t="s">
        <v>191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164494.41</v>
      </c>
      <c r="G134" s="5" t="s">
        <v>192</v>
      </c>
      <c r="H134" s="5" t="s">
        <v>193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1233707.94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194</v>
      </c>
      <c r="H135" s="5" t="s">
        <v>195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196</v>
      </c>
      <c r="H136" s="5" t="s">
        <v>197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198</v>
      </c>
      <c r="H137" s="5" t="s">
        <v>199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3189.71</v>
      </c>
      <c r="G138" s="5" t="s">
        <v>200</v>
      </c>
      <c r="H138" s="5" t="s">
        <v>201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39871.21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202</v>
      </c>
      <c r="H139" s="5" t="s">
        <v>203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414.85</v>
      </c>
      <c r="G140" s="5" t="s">
        <v>204</v>
      </c>
      <c r="H140" s="5" t="s">
        <v>205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7591.86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3699.21</v>
      </c>
      <c r="G141" s="5" t="s">
        <v>206</v>
      </c>
      <c r="H141" s="5" t="s">
        <v>207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67695.679999999993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208</v>
      </c>
      <c r="H142" s="5" t="s">
        <v>209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167283.95000000001</v>
      </c>
      <c r="G143" s="5" t="s">
        <v>210</v>
      </c>
      <c r="H143" s="5" t="s">
        <v>211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1276656.1200000001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8818.93</v>
      </c>
      <c r="G144" s="5" t="s">
        <v>212</v>
      </c>
      <c r="H144" s="5" t="s">
        <v>213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134765.22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980.62</v>
      </c>
      <c r="G145" s="5" t="s">
        <v>214</v>
      </c>
      <c r="H145" s="5" t="s">
        <v>215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16369.63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216</v>
      </c>
      <c r="H146" s="5" t="s">
        <v>217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218</v>
      </c>
      <c r="H147" s="5" t="s">
        <v>219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388.66154999999998</v>
      </c>
      <c r="G148" s="5" t="s">
        <v>220</v>
      </c>
      <c r="H148" s="5" t="s">
        <v>221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388.66154999999998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30.470429999999997</v>
      </c>
      <c r="G149" s="5" t="s">
        <v>222</v>
      </c>
      <c r="H149" s="5" t="s">
        <v>223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30.470429999999997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224</v>
      </c>
      <c r="H150" s="5" t="s">
        <v>225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3357.87</v>
      </c>
      <c r="G151" s="5" t="s">
        <v>226</v>
      </c>
      <c r="H151" s="5" t="s">
        <v>227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52225.17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2342.3000000000002</v>
      </c>
      <c r="G152" s="5" t="s">
        <v>228</v>
      </c>
      <c r="H152" s="5" t="s">
        <v>229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34290.97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177083.5</v>
      </c>
      <c r="G153" s="5" t="s">
        <v>230</v>
      </c>
      <c r="H153" s="5" t="s">
        <v>231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1427790.97</v>
      </c>
      <c r="Q153" s="5"/>
      <c r="R153" s="5"/>
      <c r="S153" s="5"/>
      <c r="T153" s="5"/>
      <c r="U153" s="5"/>
      <c r="V153" s="5"/>
      <c r="W153" s="5"/>
    </row>
    <row r="156" spans="1:23" x14ac:dyDescent="0.2">
      <c r="A156">
        <v>70</v>
      </c>
      <c r="B156">
        <v>1</v>
      </c>
      <c r="D156">
        <v>1</v>
      </c>
      <c r="E156" t="s">
        <v>232</v>
      </c>
      <c r="F156" t="s">
        <v>233</v>
      </c>
      <c r="G156">
        <v>1</v>
      </c>
      <c r="H156">
        <v>0</v>
      </c>
      <c r="I156" t="s">
        <v>234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23" x14ac:dyDescent="0.2">
      <c r="A157">
        <v>70</v>
      </c>
      <c r="B157">
        <v>1</v>
      </c>
      <c r="D157">
        <v>2</v>
      </c>
      <c r="E157" t="s">
        <v>235</v>
      </c>
      <c r="F157" t="s">
        <v>236</v>
      </c>
      <c r="G157">
        <v>0</v>
      </c>
      <c r="H157">
        <v>0</v>
      </c>
      <c r="I157" t="s">
        <v>234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8" spans="1:23" x14ac:dyDescent="0.2">
      <c r="A158">
        <v>70</v>
      </c>
      <c r="B158">
        <v>1</v>
      </c>
      <c r="D158">
        <v>3</v>
      </c>
      <c r="E158" t="s">
        <v>237</v>
      </c>
      <c r="F158" t="s">
        <v>238</v>
      </c>
      <c r="G158">
        <v>0</v>
      </c>
      <c r="H158">
        <v>0</v>
      </c>
      <c r="I158" t="s">
        <v>234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</row>
    <row r="159" spans="1:23" x14ac:dyDescent="0.2">
      <c r="A159">
        <v>70</v>
      </c>
      <c r="B159">
        <v>1</v>
      </c>
      <c r="D159">
        <v>4</v>
      </c>
      <c r="E159" t="s">
        <v>239</v>
      </c>
      <c r="F159" t="s">
        <v>240</v>
      </c>
      <c r="G159">
        <v>0</v>
      </c>
      <c r="H159">
        <v>0</v>
      </c>
      <c r="I159" t="s">
        <v>234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5</v>
      </c>
      <c r="E160" t="s">
        <v>241</v>
      </c>
      <c r="F160" t="s">
        <v>242</v>
      </c>
      <c r="G160">
        <v>0</v>
      </c>
      <c r="H160">
        <v>0</v>
      </c>
      <c r="I160" t="s">
        <v>234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6</v>
      </c>
      <c r="E161" t="s">
        <v>243</v>
      </c>
      <c r="F161" t="s">
        <v>244</v>
      </c>
      <c r="G161">
        <v>0</v>
      </c>
      <c r="H161">
        <v>0</v>
      </c>
      <c r="I161" t="s">
        <v>234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7</v>
      </c>
      <c r="E162" t="s">
        <v>245</v>
      </c>
      <c r="F162" t="s">
        <v>246</v>
      </c>
      <c r="G162">
        <v>0</v>
      </c>
      <c r="H162">
        <v>0</v>
      </c>
      <c r="I162" t="s">
        <v>234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8</v>
      </c>
      <c r="E163" t="s">
        <v>247</v>
      </c>
      <c r="F163" t="s">
        <v>248</v>
      </c>
      <c r="G163">
        <v>0</v>
      </c>
      <c r="H163">
        <v>0</v>
      </c>
      <c r="I163" t="s">
        <v>234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9</v>
      </c>
      <c r="E164" t="s">
        <v>249</v>
      </c>
      <c r="F164" t="s">
        <v>250</v>
      </c>
      <c r="G164">
        <v>0</v>
      </c>
      <c r="H164">
        <v>0</v>
      </c>
      <c r="I164" t="s">
        <v>234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1</v>
      </c>
      <c r="E165" t="s">
        <v>251</v>
      </c>
      <c r="F165" t="s">
        <v>252</v>
      </c>
      <c r="G165">
        <v>1</v>
      </c>
      <c r="H165">
        <v>1</v>
      </c>
      <c r="I165" t="s">
        <v>234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15" x14ac:dyDescent="0.2">
      <c r="A166">
        <v>70</v>
      </c>
      <c r="B166">
        <v>1</v>
      </c>
      <c r="D166">
        <v>2</v>
      </c>
      <c r="E166" t="s">
        <v>253</v>
      </c>
      <c r="F166" t="s">
        <v>254</v>
      </c>
      <c r="G166">
        <v>1</v>
      </c>
      <c r="H166">
        <v>1</v>
      </c>
      <c r="I166" t="s">
        <v>234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3</v>
      </c>
      <c r="E167" t="s">
        <v>255</v>
      </c>
      <c r="F167" t="s">
        <v>256</v>
      </c>
      <c r="G167">
        <v>1</v>
      </c>
      <c r="H167">
        <v>0</v>
      </c>
      <c r="I167" t="s">
        <v>234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4</v>
      </c>
      <c r="E168" t="s">
        <v>257</v>
      </c>
      <c r="F168" t="s">
        <v>258</v>
      </c>
      <c r="G168">
        <v>1</v>
      </c>
      <c r="H168">
        <v>0</v>
      </c>
      <c r="I168" t="s">
        <v>234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5</v>
      </c>
      <c r="E169" t="s">
        <v>259</v>
      </c>
      <c r="F169" t="s">
        <v>260</v>
      </c>
      <c r="G169">
        <v>1</v>
      </c>
      <c r="H169">
        <v>0</v>
      </c>
      <c r="I169" t="s">
        <v>234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</row>
    <row r="170" spans="1:15" x14ac:dyDescent="0.2">
      <c r="A170">
        <v>70</v>
      </c>
      <c r="B170">
        <v>1</v>
      </c>
      <c r="D170">
        <v>6</v>
      </c>
      <c r="E170" t="s">
        <v>261</v>
      </c>
      <c r="F170" t="s">
        <v>262</v>
      </c>
      <c r="G170">
        <v>1</v>
      </c>
      <c r="H170">
        <v>0</v>
      </c>
      <c r="I170" t="s">
        <v>234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</row>
    <row r="171" spans="1:15" x14ac:dyDescent="0.2">
      <c r="A171">
        <v>70</v>
      </c>
      <c r="B171">
        <v>1</v>
      </c>
      <c r="D171">
        <v>7</v>
      </c>
      <c r="E171" t="s">
        <v>263</v>
      </c>
      <c r="F171" t="s">
        <v>264</v>
      </c>
      <c r="G171">
        <v>1</v>
      </c>
      <c r="H171">
        <v>0</v>
      </c>
      <c r="I171" t="s">
        <v>234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8</v>
      </c>
      <c r="E172" t="s">
        <v>265</v>
      </c>
      <c r="F172" t="s">
        <v>266</v>
      </c>
      <c r="G172">
        <v>1</v>
      </c>
      <c r="H172">
        <v>0.8</v>
      </c>
      <c r="I172" t="s">
        <v>234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9</v>
      </c>
      <c r="E173" t="s">
        <v>267</v>
      </c>
      <c r="F173" t="s">
        <v>268</v>
      </c>
      <c r="G173">
        <v>1</v>
      </c>
      <c r="H173">
        <v>0.85</v>
      </c>
      <c r="I173" t="s">
        <v>234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10</v>
      </c>
      <c r="E174" t="s">
        <v>269</v>
      </c>
      <c r="F174" t="s">
        <v>270</v>
      </c>
      <c r="G174">
        <v>1</v>
      </c>
      <c r="H174">
        <v>0</v>
      </c>
      <c r="I174" t="s">
        <v>234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11</v>
      </c>
      <c r="E175" t="s">
        <v>271</v>
      </c>
      <c r="F175" t="s">
        <v>272</v>
      </c>
      <c r="G175">
        <v>1</v>
      </c>
      <c r="H175">
        <v>0</v>
      </c>
      <c r="I175" t="s">
        <v>234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</row>
    <row r="176" spans="1:15" x14ac:dyDescent="0.2">
      <c r="A176">
        <v>70</v>
      </c>
      <c r="B176">
        <v>1</v>
      </c>
      <c r="D176">
        <v>12</v>
      </c>
      <c r="E176" t="s">
        <v>273</v>
      </c>
      <c r="F176" t="s">
        <v>274</v>
      </c>
      <c r="G176">
        <v>1</v>
      </c>
      <c r="H176">
        <v>0</v>
      </c>
      <c r="I176" t="s">
        <v>234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</row>
    <row r="177" spans="1:34" x14ac:dyDescent="0.2">
      <c r="A177">
        <v>70</v>
      </c>
      <c r="B177">
        <v>1</v>
      </c>
      <c r="D177">
        <v>13</v>
      </c>
      <c r="E177" t="s">
        <v>275</v>
      </c>
      <c r="F177" t="s">
        <v>276</v>
      </c>
      <c r="G177">
        <v>0.6</v>
      </c>
      <c r="H177">
        <v>0</v>
      </c>
      <c r="I177" t="s">
        <v>234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</row>
    <row r="178" spans="1:34" x14ac:dyDescent="0.2">
      <c r="A178">
        <v>70</v>
      </c>
      <c r="B178">
        <v>1</v>
      </c>
      <c r="D178">
        <v>14</v>
      </c>
      <c r="E178" t="s">
        <v>277</v>
      </c>
      <c r="F178" t="s">
        <v>278</v>
      </c>
      <c r="G178">
        <v>1</v>
      </c>
      <c r="H178">
        <v>0</v>
      </c>
      <c r="I178" t="s">
        <v>234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</row>
    <row r="179" spans="1:34" x14ac:dyDescent="0.2">
      <c r="A179">
        <v>70</v>
      </c>
      <c r="B179">
        <v>1</v>
      </c>
      <c r="D179">
        <v>15</v>
      </c>
      <c r="E179" t="s">
        <v>279</v>
      </c>
      <c r="F179" t="s">
        <v>280</v>
      </c>
      <c r="G179">
        <v>1.2</v>
      </c>
      <c r="H179">
        <v>0</v>
      </c>
      <c r="I179" t="s">
        <v>234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</row>
    <row r="180" spans="1:34" x14ac:dyDescent="0.2">
      <c r="A180">
        <v>70</v>
      </c>
      <c r="B180">
        <v>1</v>
      </c>
      <c r="D180">
        <v>16</v>
      </c>
      <c r="E180" t="s">
        <v>281</v>
      </c>
      <c r="F180" t="s">
        <v>282</v>
      </c>
      <c r="G180">
        <v>1</v>
      </c>
      <c r="H180">
        <v>0</v>
      </c>
      <c r="I180" t="s">
        <v>234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</row>
    <row r="181" spans="1:34" x14ac:dyDescent="0.2">
      <c r="A181">
        <v>70</v>
      </c>
      <c r="B181">
        <v>1</v>
      </c>
      <c r="D181">
        <v>17</v>
      </c>
      <c r="E181" t="s">
        <v>283</v>
      </c>
      <c r="F181" t="s">
        <v>284</v>
      </c>
      <c r="G181">
        <v>1</v>
      </c>
      <c r="H181">
        <v>0</v>
      </c>
      <c r="I181" t="s">
        <v>234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</row>
    <row r="182" spans="1:34" x14ac:dyDescent="0.2">
      <c r="A182">
        <v>70</v>
      </c>
      <c r="B182">
        <v>1</v>
      </c>
      <c r="D182">
        <v>18</v>
      </c>
      <c r="E182" t="s">
        <v>285</v>
      </c>
      <c r="F182" t="s">
        <v>286</v>
      </c>
      <c r="G182">
        <v>1</v>
      </c>
      <c r="H182">
        <v>0</v>
      </c>
      <c r="I182" t="s">
        <v>234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</row>
    <row r="183" spans="1:34" x14ac:dyDescent="0.2">
      <c r="A183">
        <v>70</v>
      </c>
      <c r="B183">
        <v>1</v>
      </c>
      <c r="D183">
        <v>19</v>
      </c>
      <c r="E183" t="s">
        <v>287</v>
      </c>
      <c r="F183" t="s">
        <v>284</v>
      </c>
      <c r="G183">
        <v>1</v>
      </c>
      <c r="H183">
        <v>0</v>
      </c>
      <c r="I183" t="s">
        <v>234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</row>
    <row r="184" spans="1:34" x14ac:dyDescent="0.2">
      <c r="A184">
        <v>70</v>
      </c>
      <c r="B184">
        <v>1</v>
      </c>
      <c r="D184">
        <v>20</v>
      </c>
      <c r="E184" t="s">
        <v>288</v>
      </c>
      <c r="F184" t="s">
        <v>286</v>
      </c>
      <c r="G184">
        <v>1</v>
      </c>
      <c r="H184">
        <v>0</v>
      </c>
      <c r="I184" t="s">
        <v>234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</row>
    <row r="185" spans="1:34" x14ac:dyDescent="0.2">
      <c r="A185">
        <v>70</v>
      </c>
      <c r="B185">
        <v>1</v>
      </c>
      <c r="D185">
        <v>21</v>
      </c>
      <c r="E185" t="s">
        <v>289</v>
      </c>
      <c r="F185" t="s">
        <v>290</v>
      </c>
      <c r="G185">
        <v>0</v>
      </c>
      <c r="H185">
        <v>0</v>
      </c>
      <c r="I185" t="s">
        <v>234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</row>
    <row r="187" spans="1:34" x14ac:dyDescent="0.2">
      <c r="A187">
        <v>-1</v>
      </c>
    </row>
    <row r="189" spans="1:34" x14ac:dyDescent="0.2">
      <c r="A189" s="4">
        <v>75</v>
      </c>
      <c r="B189" s="4" t="s">
        <v>291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34696433</v>
      </c>
      <c r="O189" s="4">
        <v>1</v>
      </c>
    </row>
    <row r="190" spans="1:34" x14ac:dyDescent="0.2">
      <c r="A190" s="4">
        <v>75</v>
      </c>
      <c r="B190" s="4" t="s">
        <v>292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34696434</v>
      </c>
      <c r="O190" s="4">
        <v>2</v>
      </c>
    </row>
    <row r="191" spans="1:34" x14ac:dyDescent="0.2">
      <c r="A191" s="6">
        <v>3</v>
      </c>
      <c r="B191" s="6" t="s">
        <v>293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18.3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18.3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</row>
    <row r="195" spans="1:5" x14ac:dyDescent="0.2">
      <c r="A195">
        <v>65</v>
      </c>
      <c r="C195">
        <v>1</v>
      </c>
      <c r="D195">
        <v>0</v>
      </c>
      <c r="E19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34696433</v>
      </c>
      <c r="E14" s="1">
        <v>34696434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(Source!F114)/1000</f>
        <v>167.28395</v>
      </c>
      <c r="F16" s="8">
        <f>(Source!F115)/1000</f>
        <v>8.8189299999999999</v>
      </c>
      <c r="G16" s="8">
        <f>(Source!F106)/1000</f>
        <v>0</v>
      </c>
      <c r="H16" s="8">
        <f>(Source!F116)/1000+(Source!F117)/1000</f>
        <v>0.98062000000000005</v>
      </c>
      <c r="I16" s="8">
        <f>E16+F16+G16+H16</f>
        <v>177.08349999999999</v>
      </c>
      <c r="J16" s="8">
        <f>(Source!F112)/1000</f>
        <v>3.6992099999999999</v>
      </c>
      <c r="T16" s="9">
        <f>(Source!P114)/1000</f>
        <v>1276.6561200000001</v>
      </c>
      <c r="U16" s="9">
        <f>(Source!P115)/1000</f>
        <v>134.76522</v>
      </c>
      <c r="V16" s="9">
        <f>(Source!P106)/1000</f>
        <v>0</v>
      </c>
      <c r="W16" s="9">
        <f>(Source!P116)/1000+(Source!P117)/1000</f>
        <v>16.369630000000001</v>
      </c>
      <c r="X16" s="9">
        <f>T16+U16+V16+W16</f>
        <v>1427.79097</v>
      </c>
      <c r="Y16" s="9">
        <f>(Source!P112)/1000</f>
        <v>67.695679999999996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171383.33</v>
      </c>
      <c r="AU16" s="8">
        <v>164494.41</v>
      </c>
      <c r="AV16" s="8">
        <v>0</v>
      </c>
      <c r="AW16" s="8">
        <v>0</v>
      </c>
      <c r="AX16" s="8">
        <v>0</v>
      </c>
      <c r="AY16" s="8">
        <v>3189.71</v>
      </c>
      <c r="AZ16" s="8">
        <v>414.85</v>
      </c>
      <c r="BA16" s="8">
        <v>3699.21</v>
      </c>
      <c r="BB16" s="8">
        <v>167283.95000000001</v>
      </c>
      <c r="BC16" s="8">
        <v>8818.93</v>
      </c>
      <c r="BD16" s="8">
        <v>980.62</v>
      </c>
      <c r="BE16" s="8">
        <v>0</v>
      </c>
      <c r="BF16" s="8">
        <v>388.66154999999998</v>
      </c>
      <c r="BG16" s="8">
        <v>30.470429999999997</v>
      </c>
      <c r="BH16" s="8">
        <v>0</v>
      </c>
      <c r="BI16" s="8">
        <v>3357.87</v>
      </c>
      <c r="BJ16" s="8">
        <v>2342.3000000000002</v>
      </c>
      <c r="BK16" s="8">
        <v>177083.5</v>
      </c>
      <c r="BR16" s="9">
        <v>1341274.9099999999</v>
      </c>
      <c r="BS16" s="9">
        <v>1233708.02</v>
      </c>
      <c r="BT16" s="9">
        <v>0</v>
      </c>
      <c r="BU16" s="9">
        <v>0</v>
      </c>
      <c r="BV16" s="9">
        <v>0</v>
      </c>
      <c r="BW16" s="9">
        <v>39871.21</v>
      </c>
      <c r="BX16" s="9">
        <v>7591.86</v>
      </c>
      <c r="BY16" s="9">
        <v>67695.679999999993</v>
      </c>
      <c r="BZ16" s="9">
        <v>1276656.1200000001</v>
      </c>
      <c r="CA16" s="9">
        <v>134765.29999999999</v>
      </c>
      <c r="CB16" s="9">
        <v>16369.63</v>
      </c>
      <c r="CC16" s="9">
        <v>0</v>
      </c>
      <c r="CD16" s="9">
        <v>388.66154999999998</v>
      </c>
      <c r="CE16" s="9">
        <v>30.470429999999997</v>
      </c>
      <c r="CF16" s="9">
        <v>0</v>
      </c>
      <c r="CG16" s="9">
        <v>52225.17</v>
      </c>
      <c r="CH16" s="9">
        <v>34290.97</v>
      </c>
      <c r="CI16" s="9">
        <v>1427791.05</v>
      </c>
    </row>
    <row r="18" spans="1:40" x14ac:dyDescent="0.2">
      <c r="A18">
        <v>51</v>
      </c>
      <c r="E18" s="10">
        <f>SUMIF(A16:A17,3,E16:E17)</f>
        <v>167.28395</v>
      </c>
      <c r="F18" s="10">
        <f>SUMIF(A16:A17,3,F16:F17)</f>
        <v>8.8189299999999999</v>
      </c>
      <c r="G18" s="10">
        <f>SUMIF(A16:A17,3,G16:G17)</f>
        <v>0</v>
      </c>
      <c r="H18" s="10">
        <f>SUMIF(A16:A17,3,H16:H17)</f>
        <v>0.98062000000000005</v>
      </c>
      <c r="I18" s="10">
        <f>SUMIF(A16:A17,3,I16:I17)</f>
        <v>177.08349999999999</v>
      </c>
      <c r="J18" s="10">
        <f>SUMIF(A16:A17,3,J16:J17)</f>
        <v>3.6992099999999999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1276.6561200000001</v>
      </c>
      <c r="U18" s="3">
        <f>SUMIF(A16:A17,3,U16:U17)</f>
        <v>134.76522</v>
      </c>
      <c r="V18" s="3">
        <f>SUMIF(A16:A17,3,V16:V17)</f>
        <v>0</v>
      </c>
      <c r="W18" s="3">
        <f>SUMIF(A16:A17,3,W16:W17)</f>
        <v>16.369630000000001</v>
      </c>
      <c r="X18" s="3">
        <f>SUMIF(A16:A17,3,X16:X17)</f>
        <v>1427.79097</v>
      </c>
      <c r="Y18" s="3">
        <f>SUMIF(A16:A17,3,Y16:Y17)</f>
        <v>67.695679999999996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171383.33</v>
      </c>
      <c r="G20" s="5" t="s">
        <v>180</v>
      </c>
      <c r="H20" s="5" t="s">
        <v>181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1341274.9099999999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164494.41</v>
      </c>
      <c r="G21" s="5" t="s">
        <v>182</v>
      </c>
      <c r="H21" s="5" t="s">
        <v>183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1233708.02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184</v>
      </c>
      <c r="H22" s="5" t="s">
        <v>185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164494.41</v>
      </c>
      <c r="G23" s="5" t="s">
        <v>186</v>
      </c>
      <c r="H23" s="5" t="s">
        <v>187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1233708.02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164494.41</v>
      </c>
      <c r="G24" s="5" t="s">
        <v>188</v>
      </c>
      <c r="H24" s="5" t="s">
        <v>189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1233708.02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190</v>
      </c>
      <c r="H25" s="5" t="s">
        <v>191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164494.41</v>
      </c>
      <c r="G26" s="5" t="s">
        <v>192</v>
      </c>
      <c r="H26" s="5" t="s">
        <v>193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1233708.02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194</v>
      </c>
      <c r="H27" s="5" t="s">
        <v>195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196</v>
      </c>
      <c r="H28" s="5" t="s">
        <v>197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198</v>
      </c>
      <c r="H29" s="5" t="s">
        <v>199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3189.71</v>
      </c>
      <c r="G30" s="5" t="s">
        <v>200</v>
      </c>
      <c r="H30" s="5" t="s">
        <v>201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39871.21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202</v>
      </c>
      <c r="H31" s="5" t="s">
        <v>203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414.85</v>
      </c>
      <c r="G32" s="5" t="s">
        <v>204</v>
      </c>
      <c r="H32" s="5" t="s">
        <v>205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7591.86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3699.21</v>
      </c>
      <c r="G33" s="5" t="s">
        <v>206</v>
      </c>
      <c r="H33" s="5" t="s">
        <v>207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67695.679999999993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208</v>
      </c>
      <c r="H34" s="5" t="s">
        <v>209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167283.95000000001</v>
      </c>
      <c r="G35" s="5" t="s">
        <v>210</v>
      </c>
      <c r="H35" s="5" t="s">
        <v>211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1276656.1200000001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8818.93</v>
      </c>
      <c r="G36" s="5" t="s">
        <v>212</v>
      </c>
      <c r="H36" s="5" t="s">
        <v>213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134765.29999999999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980.62</v>
      </c>
      <c r="G37" s="5" t="s">
        <v>214</v>
      </c>
      <c r="H37" s="5" t="s">
        <v>215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16369.63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216</v>
      </c>
      <c r="H38" s="5" t="s">
        <v>217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218</v>
      </c>
      <c r="H39" s="5" t="s">
        <v>219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388.66154999999998</v>
      </c>
      <c r="G40" s="5" t="s">
        <v>220</v>
      </c>
      <c r="H40" s="5" t="s">
        <v>221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388.66154999999998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30.470429999999997</v>
      </c>
      <c r="G41" s="5" t="s">
        <v>222</v>
      </c>
      <c r="H41" s="5" t="s">
        <v>223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30.470429999999997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224</v>
      </c>
      <c r="H42" s="5" t="s">
        <v>225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3357.87</v>
      </c>
      <c r="G43" s="5" t="s">
        <v>226</v>
      </c>
      <c r="H43" s="5" t="s">
        <v>227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52225.17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2342.3000000000002</v>
      </c>
      <c r="G44" s="5" t="s">
        <v>228</v>
      </c>
      <c r="H44" s="5" t="s">
        <v>229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34290.97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177083.5</v>
      </c>
      <c r="G45" s="5" t="s">
        <v>230</v>
      </c>
      <c r="H45" s="5" t="s">
        <v>231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1427791.05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34696433</v>
      </c>
      <c r="O50" s="4">
        <v>1</v>
      </c>
    </row>
    <row r="51" spans="1:34" x14ac:dyDescent="0.2">
      <c r="A51" s="4">
        <v>75</v>
      </c>
      <c r="B51" s="4" t="s">
        <v>292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34696434</v>
      </c>
      <c r="O51" s="4">
        <v>2</v>
      </c>
    </row>
    <row r="52" spans="1:34" x14ac:dyDescent="0.2">
      <c r="A52" s="6">
        <v>3</v>
      </c>
      <c r="B52" s="6" t="s">
        <v>293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34696433</v>
      </c>
      <c r="C1">
        <v>34696496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34696500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0.62422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34696433</v>
      </c>
      <c r="C2">
        <v>34696496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34696501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1.357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34696433</v>
      </c>
      <c r="C3">
        <v>34696496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34696502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1.357</v>
      </c>
      <c r="CY3">
        <f>AB3</f>
        <v>100</v>
      </c>
      <c r="CZ3">
        <f>AF3</f>
        <v>100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34696434</v>
      </c>
      <c r="C4">
        <v>34696496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34696500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0.62422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34696434</v>
      </c>
      <c r="C5">
        <v>34696496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34696501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1.357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34696434</v>
      </c>
      <c r="C6">
        <v>34696496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34696502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1.357</v>
      </c>
      <c r="CY6">
        <f>AB6</f>
        <v>1250</v>
      </c>
      <c r="CZ6">
        <f>AF6</f>
        <v>100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34696433</v>
      </c>
      <c r="C7">
        <v>34696503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34696506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0.40801999999999994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ROW(Source!A26)</f>
        <v>26</v>
      </c>
      <c r="B8">
        <v>34696433</v>
      </c>
      <c r="C8">
        <v>34696503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34696507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0.40801999999999994</v>
      </c>
      <c r="CY8">
        <f>AB8</f>
        <v>59.47</v>
      </c>
      <c r="CZ8">
        <f>AF8</f>
        <v>59.47</v>
      </c>
      <c r="DA8">
        <f>AJ8</f>
        <v>1</v>
      </c>
      <c r="DB8">
        <v>0</v>
      </c>
    </row>
    <row r="9" spans="1:106" x14ac:dyDescent="0.2">
      <c r="A9">
        <f>ROW(Source!A27)</f>
        <v>27</v>
      </c>
      <c r="B9">
        <v>34696434</v>
      </c>
      <c r="C9">
        <v>34696503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34696506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0.40801999999999994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2">
      <c r="A10">
        <f>ROW(Source!A27)</f>
        <v>27</v>
      </c>
      <c r="B10">
        <v>34696434</v>
      </c>
      <c r="C10">
        <v>34696503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34696507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0.40801999999999994</v>
      </c>
      <c r="CY10">
        <f>AB10</f>
        <v>743.38</v>
      </c>
      <c r="CZ10">
        <f>AF10</f>
        <v>59.47</v>
      </c>
      <c r="DA10">
        <f>AJ10</f>
        <v>12.5</v>
      </c>
      <c r="DB10">
        <v>0</v>
      </c>
    </row>
    <row r="11" spans="1:106" x14ac:dyDescent="0.2">
      <c r="A11">
        <f>ROW(Source!A28)</f>
        <v>28</v>
      </c>
      <c r="B11">
        <v>34696433</v>
      </c>
      <c r="C11">
        <v>34696508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34696510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18.900000000000002</v>
      </c>
      <c r="CY11">
        <f>AD11</f>
        <v>8.3800000000000008</v>
      </c>
      <c r="CZ11">
        <f>AH11</f>
        <v>8.3800000000000008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34696434</v>
      </c>
      <c r="C12">
        <v>34696508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34696510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18.900000000000002</v>
      </c>
      <c r="CY12">
        <f>AD12</f>
        <v>153.35</v>
      </c>
      <c r="CZ12">
        <f>AH12</f>
        <v>8.3800000000000008</v>
      </c>
      <c r="DA12">
        <f>AL12</f>
        <v>18.3</v>
      </c>
      <c r="DB12">
        <v>0</v>
      </c>
    </row>
    <row r="13" spans="1:106" x14ac:dyDescent="0.2">
      <c r="A13">
        <f>ROW(Source!A30)</f>
        <v>30</v>
      </c>
      <c r="B13">
        <v>34696433</v>
      </c>
      <c r="C13">
        <v>34696511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34696517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10.56</v>
      </c>
      <c r="CY13">
        <f>AD13</f>
        <v>8.17</v>
      </c>
      <c r="CZ13">
        <f>AH13</f>
        <v>8.17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34696433</v>
      </c>
      <c r="C14">
        <v>34696511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34696518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2.3760000000000003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34696433</v>
      </c>
      <c r="C15">
        <v>34696511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34696519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0.35200000000000004</v>
      </c>
      <c r="CY15">
        <f>AB15</f>
        <v>90.4</v>
      </c>
      <c r="CZ15">
        <f>AF15</f>
        <v>90.4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34696433</v>
      </c>
      <c r="C16">
        <v>34696511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34696520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4.0480000000000009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34696433</v>
      </c>
      <c r="C17">
        <v>34696511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34696521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2.0240000000000005</v>
      </c>
      <c r="CY17">
        <f>AB17</f>
        <v>90</v>
      </c>
      <c r="CZ17">
        <f>AF17</f>
        <v>90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34696434</v>
      </c>
      <c r="C18">
        <v>34696511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309</v>
      </c>
      <c r="J18" t="s">
        <v>3</v>
      </c>
      <c r="K18" t="s">
        <v>310</v>
      </c>
      <c r="L18">
        <v>1191</v>
      </c>
      <c r="N18">
        <v>1013</v>
      </c>
      <c r="O18" t="s">
        <v>297</v>
      </c>
      <c r="P18" t="s">
        <v>297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34696517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10.56</v>
      </c>
      <c r="CY18">
        <f>AD18</f>
        <v>149.51</v>
      </c>
      <c r="CZ18">
        <f>AH18</f>
        <v>8.17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34696434</v>
      </c>
      <c r="C19">
        <v>34696511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298</v>
      </c>
      <c r="J19" t="s">
        <v>3</v>
      </c>
      <c r="K19" t="s">
        <v>299</v>
      </c>
      <c r="L19">
        <v>1191</v>
      </c>
      <c r="N19">
        <v>1013</v>
      </c>
      <c r="O19" t="s">
        <v>297</v>
      </c>
      <c r="P19" t="s">
        <v>297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34696518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2.3760000000000003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34696434</v>
      </c>
      <c r="C20">
        <v>34696511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311</v>
      </c>
      <c r="J20" t="s">
        <v>312</v>
      </c>
      <c r="K20" t="s">
        <v>313</v>
      </c>
      <c r="L20">
        <v>1368</v>
      </c>
      <c r="N20">
        <v>1011</v>
      </c>
      <c r="O20" t="s">
        <v>303</v>
      </c>
      <c r="P20" t="s">
        <v>303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34696519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0.35200000000000004</v>
      </c>
      <c r="CY20">
        <f>AB20</f>
        <v>1130</v>
      </c>
      <c r="CZ20">
        <f>AF20</f>
        <v>90.4</v>
      </c>
      <c r="DA20">
        <f>AJ20</f>
        <v>12.5</v>
      </c>
      <c r="DB20">
        <v>0</v>
      </c>
    </row>
    <row r="21" spans="1:106" x14ac:dyDescent="0.2">
      <c r="A21">
        <f>ROW(Source!A31)</f>
        <v>31</v>
      </c>
      <c r="B21">
        <v>34696434</v>
      </c>
      <c r="C21">
        <v>34696511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314</v>
      </c>
      <c r="J21" t="s">
        <v>315</v>
      </c>
      <c r="K21" t="s">
        <v>316</v>
      </c>
      <c r="L21">
        <v>1368</v>
      </c>
      <c r="N21">
        <v>1011</v>
      </c>
      <c r="O21" t="s">
        <v>303</v>
      </c>
      <c r="P21" t="s">
        <v>303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34696520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4.0480000000000009</v>
      </c>
      <c r="CY21">
        <f>AB21</f>
        <v>6.88</v>
      </c>
      <c r="CZ21">
        <f>AF21</f>
        <v>0.55000000000000004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34696434</v>
      </c>
      <c r="C22">
        <v>34696511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317</v>
      </c>
      <c r="J22" t="s">
        <v>318</v>
      </c>
      <c r="K22" t="s">
        <v>319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34696521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2.0240000000000005</v>
      </c>
      <c r="CY22">
        <f>AB22</f>
        <v>1125</v>
      </c>
      <c r="CZ22">
        <f>AF22</f>
        <v>90</v>
      </c>
      <c r="DA22">
        <f>AJ22</f>
        <v>12.5</v>
      </c>
      <c r="DB22">
        <v>0</v>
      </c>
    </row>
    <row r="23" spans="1:106" x14ac:dyDescent="0.2">
      <c r="A23">
        <f>ROW(Source!A32)</f>
        <v>32</v>
      </c>
      <c r="B23">
        <v>34696433</v>
      </c>
      <c r="C23">
        <v>34696524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295</v>
      </c>
      <c r="J23" t="s">
        <v>3</v>
      </c>
      <c r="K23" t="s">
        <v>296</v>
      </c>
      <c r="L23">
        <v>1191</v>
      </c>
      <c r="N23">
        <v>1013</v>
      </c>
      <c r="O23" t="s">
        <v>297</v>
      </c>
      <c r="P23" t="s">
        <v>297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34696530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7.92</v>
      </c>
      <c r="CY23">
        <f>AD23</f>
        <v>7.8</v>
      </c>
      <c r="CZ23">
        <f>AH23</f>
        <v>7.8</v>
      </c>
      <c r="DA23">
        <f>AL23</f>
        <v>1</v>
      </c>
      <c r="DB23">
        <v>0</v>
      </c>
    </row>
    <row r="24" spans="1:106" x14ac:dyDescent="0.2">
      <c r="A24">
        <f>ROW(Source!A32)</f>
        <v>32</v>
      </c>
      <c r="B24">
        <v>34696433</v>
      </c>
      <c r="C24">
        <v>34696524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298</v>
      </c>
      <c r="J24" t="s">
        <v>3</v>
      </c>
      <c r="K24" t="s">
        <v>299</v>
      </c>
      <c r="L24">
        <v>1191</v>
      </c>
      <c r="N24">
        <v>1013</v>
      </c>
      <c r="O24" t="s">
        <v>297</v>
      </c>
      <c r="P24" t="s">
        <v>297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34696531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0.79771999999999987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ROW(Source!A32)</f>
        <v>32</v>
      </c>
      <c r="B25">
        <v>34696433</v>
      </c>
      <c r="C25">
        <v>34696524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320</v>
      </c>
      <c r="J25" t="s">
        <v>321</v>
      </c>
      <c r="K25" t="s">
        <v>322</v>
      </c>
      <c r="L25">
        <v>1368</v>
      </c>
      <c r="N25">
        <v>1011</v>
      </c>
      <c r="O25" t="s">
        <v>303</v>
      </c>
      <c r="P25" t="s">
        <v>303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34696532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0.79199999999999993</v>
      </c>
      <c r="CY25">
        <f>AB25</f>
        <v>86.4</v>
      </c>
      <c r="CZ25">
        <f>AF25</f>
        <v>86.4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34696433</v>
      </c>
      <c r="C26">
        <v>34696524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323</v>
      </c>
      <c r="J26" t="s">
        <v>324</v>
      </c>
      <c r="K26" t="s">
        <v>325</v>
      </c>
      <c r="L26">
        <v>1368</v>
      </c>
      <c r="N26">
        <v>1011</v>
      </c>
      <c r="O26" t="s">
        <v>303</v>
      </c>
      <c r="P26" t="s">
        <v>303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34696533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2.1120000000000001</v>
      </c>
      <c r="CY26">
        <f>AB26</f>
        <v>0.5</v>
      </c>
      <c r="CZ26">
        <f>AF26</f>
        <v>0.5</v>
      </c>
      <c r="DA26">
        <f>AJ26</f>
        <v>1</v>
      </c>
      <c r="DB26">
        <v>0</v>
      </c>
    </row>
    <row r="27" spans="1:106" x14ac:dyDescent="0.2">
      <c r="A27">
        <f>ROW(Source!A32)</f>
        <v>32</v>
      </c>
      <c r="B27">
        <v>34696433</v>
      </c>
      <c r="C27">
        <v>34696524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326</v>
      </c>
      <c r="J27" t="s">
        <v>327</v>
      </c>
      <c r="K27" t="s">
        <v>328</v>
      </c>
      <c r="L27">
        <v>1368</v>
      </c>
      <c r="N27">
        <v>1011</v>
      </c>
      <c r="O27" t="s">
        <v>303</v>
      </c>
      <c r="P27" t="s">
        <v>303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34696534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5.7200000000000003E-3</v>
      </c>
      <c r="CY27">
        <f>AB27</f>
        <v>65.709999999999994</v>
      </c>
      <c r="CZ27">
        <f>AF27</f>
        <v>65.709999999999994</v>
      </c>
      <c r="DA27">
        <f>AJ27</f>
        <v>1</v>
      </c>
      <c r="DB27">
        <v>0</v>
      </c>
    </row>
    <row r="28" spans="1:106" x14ac:dyDescent="0.2">
      <c r="A28">
        <f>ROW(Source!A33)</f>
        <v>33</v>
      </c>
      <c r="B28">
        <v>34696434</v>
      </c>
      <c r="C28">
        <v>34696524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295</v>
      </c>
      <c r="J28" t="s">
        <v>3</v>
      </c>
      <c r="K28" t="s">
        <v>296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34696530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7.92</v>
      </c>
      <c r="CY28">
        <f>AD28</f>
        <v>142.74</v>
      </c>
      <c r="CZ28">
        <f>AH28</f>
        <v>7.8</v>
      </c>
      <c r="DA28">
        <f>AL28</f>
        <v>18.3</v>
      </c>
      <c r="DB28">
        <v>0</v>
      </c>
    </row>
    <row r="29" spans="1:106" x14ac:dyDescent="0.2">
      <c r="A29">
        <f>ROW(Source!A33)</f>
        <v>33</v>
      </c>
      <c r="B29">
        <v>34696434</v>
      </c>
      <c r="C29">
        <v>34696524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298</v>
      </c>
      <c r="J29" t="s">
        <v>3</v>
      </c>
      <c r="K29" t="s">
        <v>299</v>
      </c>
      <c r="L29">
        <v>1191</v>
      </c>
      <c r="N29">
        <v>1013</v>
      </c>
      <c r="O29" t="s">
        <v>297</v>
      </c>
      <c r="P29" t="s">
        <v>297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34696531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0.79771999999999987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x14ac:dyDescent="0.2">
      <c r="A30">
        <f>ROW(Source!A33)</f>
        <v>33</v>
      </c>
      <c r="B30">
        <v>34696434</v>
      </c>
      <c r="C30">
        <v>34696524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320</v>
      </c>
      <c r="J30" t="s">
        <v>321</v>
      </c>
      <c r="K30" t="s">
        <v>322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34696532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0.79199999999999993</v>
      </c>
      <c r="CY30">
        <f>AB30</f>
        <v>1080</v>
      </c>
      <c r="CZ30">
        <f>AF30</f>
        <v>86.4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34696434</v>
      </c>
      <c r="C31">
        <v>34696524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323</v>
      </c>
      <c r="J31" t="s">
        <v>324</v>
      </c>
      <c r="K31" t="s">
        <v>325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34696533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2.1120000000000001</v>
      </c>
      <c r="CY31">
        <f>AB31</f>
        <v>6.25</v>
      </c>
      <c r="CZ31">
        <f>AF31</f>
        <v>0.5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34696434</v>
      </c>
      <c r="C32">
        <v>34696524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326</v>
      </c>
      <c r="J32" t="s">
        <v>327</v>
      </c>
      <c r="K32" t="s">
        <v>328</v>
      </c>
      <c r="L32">
        <v>1368</v>
      </c>
      <c r="N32">
        <v>1011</v>
      </c>
      <c r="O32" t="s">
        <v>303</v>
      </c>
      <c r="P32" t="s">
        <v>303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34696534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5.7200000000000003E-3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34696433</v>
      </c>
      <c r="C33">
        <v>34696538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329</v>
      </c>
      <c r="J33" t="s">
        <v>3</v>
      </c>
      <c r="K33" t="s">
        <v>330</v>
      </c>
      <c r="L33">
        <v>1191</v>
      </c>
      <c r="N33">
        <v>1013</v>
      </c>
      <c r="O33" t="s">
        <v>297</v>
      </c>
      <c r="P33" t="s">
        <v>297</v>
      </c>
      <c r="Q33">
        <v>1</v>
      </c>
      <c r="W33">
        <v>0</v>
      </c>
      <c r="X33">
        <v>1069510174</v>
      </c>
      <c r="Y33">
        <v>242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242</v>
      </c>
      <c r="AU33" t="s">
        <v>3</v>
      </c>
      <c r="AV33">
        <v>1</v>
      </c>
      <c r="AW33">
        <v>2</v>
      </c>
      <c r="AX33">
        <v>34696546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242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34696433</v>
      </c>
      <c r="C34">
        <v>34696538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298</v>
      </c>
      <c r="J34" t="s">
        <v>3</v>
      </c>
      <c r="K34" t="s">
        <v>299</v>
      </c>
      <c r="L34">
        <v>1191</v>
      </c>
      <c r="N34">
        <v>1013</v>
      </c>
      <c r="O34" t="s">
        <v>297</v>
      </c>
      <c r="P34" t="s">
        <v>297</v>
      </c>
      <c r="Q34">
        <v>1</v>
      </c>
      <c r="W34">
        <v>0</v>
      </c>
      <c r="X34">
        <v>-1417349443</v>
      </c>
      <c r="Y34">
        <v>22.68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22.68</v>
      </c>
      <c r="AU34" t="s">
        <v>3</v>
      </c>
      <c r="AV34">
        <v>2</v>
      </c>
      <c r="AW34">
        <v>2</v>
      </c>
      <c r="AX34">
        <v>34696547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22.68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34696433</v>
      </c>
      <c r="C35">
        <v>34696538</v>
      </c>
      <c r="D35">
        <v>31526765</v>
      </c>
      <c r="E35">
        <v>1</v>
      </c>
      <c r="F35">
        <v>1</v>
      </c>
      <c r="G35">
        <v>1</v>
      </c>
      <c r="H35">
        <v>2</v>
      </c>
      <c r="I35" t="s">
        <v>331</v>
      </c>
      <c r="J35" t="s">
        <v>332</v>
      </c>
      <c r="K35" t="s">
        <v>333</v>
      </c>
      <c r="L35">
        <v>1368</v>
      </c>
      <c r="N35">
        <v>1011</v>
      </c>
      <c r="O35" t="s">
        <v>303</v>
      </c>
      <c r="P35" t="s">
        <v>303</v>
      </c>
      <c r="Q35">
        <v>1</v>
      </c>
      <c r="W35">
        <v>0</v>
      </c>
      <c r="X35">
        <v>1604609147</v>
      </c>
      <c r="Y35">
        <v>4.59</v>
      </c>
      <c r="AA35">
        <v>0</v>
      </c>
      <c r="AB35">
        <v>120.04</v>
      </c>
      <c r="AC35">
        <v>13.5</v>
      </c>
      <c r="AD35">
        <v>0</v>
      </c>
      <c r="AE35">
        <v>0</v>
      </c>
      <c r="AF35">
        <v>120.04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4.59</v>
      </c>
      <c r="AU35" t="s">
        <v>3</v>
      </c>
      <c r="AV35">
        <v>0</v>
      </c>
      <c r="AW35">
        <v>2</v>
      </c>
      <c r="AX35">
        <v>34696548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4.59</v>
      </c>
      <c r="CY35">
        <f>AB35</f>
        <v>120.04</v>
      </c>
      <c r="CZ35">
        <f>AF35</f>
        <v>120.04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34696433</v>
      </c>
      <c r="C36">
        <v>34696538</v>
      </c>
      <c r="D36">
        <v>31526801</v>
      </c>
      <c r="E36">
        <v>1</v>
      </c>
      <c r="F36">
        <v>1</v>
      </c>
      <c r="G36">
        <v>1</v>
      </c>
      <c r="H36">
        <v>2</v>
      </c>
      <c r="I36" t="s">
        <v>334</v>
      </c>
      <c r="J36" t="s">
        <v>335</v>
      </c>
      <c r="K36" t="s">
        <v>336</v>
      </c>
      <c r="L36">
        <v>1368</v>
      </c>
      <c r="N36">
        <v>1011</v>
      </c>
      <c r="O36" t="s">
        <v>303</v>
      </c>
      <c r="P36" t="s">
        <v>303</v>
      </c>
      <c r="Q36">
        <v>1</v>
      </c>
      <c r="W36">
        <v>0</v>
      </c>
      <c r="X36">
        <v>2041762507</v>
      </c>
      <c r="Y36">
        <v>14.38</v>
      </c>
      <c r="AA36">
        <v>0</v>
      </c>
      <c r="AB36">
        <v>102.51</v>
      </c>
      <c r="AC36">
        <v>14.4</v>
      </c>
      <c r="AD36">
        <v>0</v>
      </c>
      <c r="AE36">
        <v>0</v>
      </c>
      <c r="AF36">
        <v>102.51</v>
      </c>
      <c r="AG36">
        <v>14.4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14.38</v>
      </c>
      <c r="AU36" t="s">
        <v>3</v>
      </c>
      <c r="AV36">
        <v>0</v>
      </c>
      <c r="AW36">
        <v>2</v>
      </c>
      <c r="AX36">
        <v>34696549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14.38</v>
      </c>
      <c r="CY36">
        <f>AB36</f>
        <v>102.51</v>
      </c>
      <c r="CZ36">
        <f>AF36</f>
        <v>102.51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34696433</v>
      </c>
      <c r="C37">
        <v>34696538</v>
      </c>
      <c r="D37">
        <v>31528230</v>
      </c>
      <c r="E37">
        <v>1</v>
      </c>
      <c r="F37">
        <v>1</v>
      </c>
      <c r="G37">
        <v>1</v>
      </c>
      <c r="H37">
        <v>2</v>
      </c>
      <c r="I37" t="s">
        <v>337</v>
      </c>
      <c r="J37" t="s">
        <v>338</v>
      </c>
      <c r="K37" t="s">
        <v>339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W37">
        <v>0</v>
      </c>
      <c r="X37">
        <v>580415507</v>
      </c>
      <c r="Y37">
        <v>3.71</v>
      </c>
      <c r="AA37">
        <v>0</v>
      </c>
      <c r="AB37">
        <v>83.1</v>
      </c>
      <c r="AC37">
        <v>14.4</v>
      </c>
      <c r="AD37">
        <v>0</v>
      </c>
      <c r="AE37">
        <v>0</v>
      </c>
      <c r="AF37">
        <v>83.1</v>
      </c>
      <c r="AG37">
        <v>14.4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3.71</v>
      </c>
      <c r="AU37" t="s">
        <v>3</v>
      </c>
      <c r="AV37">
        <v>0</v>
      </c>
      <c r="AW37">
        <v>2</v>
      </c>
      <c r="AX37">
        <v>34696550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3.71</v>
      </c>
      <c r="CY37">
        <f>AB37</f>
        <v>83.1</v>
      </c>
      <c r="CZ37">
        <f>AF37</f>
        <v>83.1</v>
      </c>
      <c r="DA37">
        <f>AJ37</f>
        <v>1</v>
      </c>
      <c r="DB37">
        <v>0</v>
      </c>
    </row>
    <row r="38" spans="1:106" x14ac:dyDescent="0.2">
      <c r="A38">
        <f>ROW(Source!A34)</f>
        <v>34</v>
      </c>
      <c r="B38">
        <v>34696433</v>
      </c>
      <c r="C38">
        <v>34696538</v>
      </c>
      <c r="D38">
        <v>31528377</v>
      </c>
      <c r="E38">
        <v>1</v>
      </c>
      <c r="F38">
        <v>1</v>
      </c>
      <c r="G38">
        <v>1</v>
      </c>
      <c r="H38">
        <v>2</v>
      </c>
      <c r="I38" t="s">
        <v>340</v>
      </c>
      <c r="J38" t="s">
        <v>341</v>
      </c>
      <c r="K38" t="s">
        <v>342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W38">
        <v>0</v>
      </c>
      <c r="X38">
        <v>792402865</v>
      </c>
      <c r="Y38">
        <v>0.97</v>
      </c>
      <c r="AA38">
        <v>0</v>
      </c>
      <c r="AB38">
        <v>1.2</v>
      </c>
      <c r="AC38">
        <v>0</v>
      </c>
      <c r="AD38">
        <v>0</v>
      </c>
      <c r="AE38">
        <v>0</v>
      </c>
      <c r="AF38">
        <v>1.2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0.97</v>
      </c>
      <c r="AU38" t="s">
        <v>3</v>
      </c>
      <c r="AV38">
        <v>0</v>
      </c>
      <c r="AW38">
        <v>2</v>
      </c>
      <c r="AX38">
        <v>34696551</v>
      </c>
      <c r="AY38">
        <v>1</v>
      </c>
      <c r="AZ38">
        <v>0</v>
      </c>
      <c r="BA38">
        <v>48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0.97</v>
      </c>
      <c r="CY38">
        <f>AB38</f>
        <v>1.2</v>
      </c>
      <c r="CZ38">
        <f>AF38</f>
        <v>1.2</v>
      </c>
      <c r="DA38">
        <f>AJ38</f>
        <v>1</v>
      </c>
      <c r="DB38">
        <v>0</v>
      </c>
    </row>
    <row r="39" spans="1:106" x14ac:dyDescent="0.2">
      <c r="A39">
        <f>ROW(Source!A34)</f>
        <v>34</v>
      </c>
      <c r="B39">
        <v>34696433</v>
      </c>
      <c r="C39">
        <v>34696538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343</v>
      </c>
      <c r="J39" t="s">
        <v>344</v>
      </c>
      <c r="K39" t="s">
        <v>345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W39">
        <v>0</v>
      </c>
      <c r="X39">
        <v>-353815937</v>
      </c>
      <c r="Y39">
        <v>11.09</v>
      </c>
      <c r="AA39">
        <v>0</v>
      </c>
      <c r="AB39">
        <v>8.1</v>
      </c>
      <c r="AC39">
        <v>0</v>
      </c>
      <c r="AD39">
        <v>0</v>
      </c>
      <c r="AE39">
        <v>0</v>
      </c>
      <c r="AF39">
        <v>8.1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11.09</v>
      </c>
      <c r="AU39" t="s">
        <v>3</v>
      </c>
      <c r="AV39">
        <v>0</v>
      </c>
      <c r="AW39">
        <v>2</v>
      </c>
      <c r="AX39">
        <v>34696552</v>
      </c>
      <c r="AY39">
        <v>1</v>
      </c>
      <c r="AZ39">
        <v>0</v>
      </c>
      <c r="BA39">
        <v>49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11.09</v>
      </c>
      <c r="CY39">
        <f>AB39</f>
        <v>8.1</v>
      </c>
      <c r="CZ39">
        <f>AF39</f>
        <v>8.1</v>
      </c>
      <c r="DA39">
        <f>AJ39</f>
        <v>1</v>
      </c>
      <c r="DB39">
        <v>0</v>
      </c>
    </row>
    <row r="40" spans="1:106" x14ac:dyDescent="0.2">
      <c r="A40">
        <f>ROW(Source!A35)</f>
        <v>35</v>
      </c>
      <c r="B40">
        <v>34696434</v>
      </c>
      <c r="C40">
        <v>34696538</v>
      </c>
      <c r="D40">
        <v>31715651</v>
      </c>
      <c r="E40">
        <v>1</v>
      </c>
      <c r="F40">
        <v>1</v>
      </c>
      <c r="G40">
        <v>1</v>
      </c>
      <c r="H40">
        <v>1</v>
      </c>
      <c r="I40" t="s">
        <v>329</v>
      </c>
      <c r="J40" t="s">
        <v>3</v>
      </c>
      <c r="K40" t="s">
        <v>330</v>
      </c>
      <c r="L40">
        <v>1191</v>
      </c>
      <c r="N40">
        <v>1013</v>
      </c>
      <c r="O40" t="s">
        <v>297</v>
      </c>
      <c r="P40" t="s">
        <v>297</v>
      </c>
      <c r="Q40">
        <v>1</v>
      </c>
      <c r="W40">
        <v>0</v>
      </c>
      <c r="X40">
        <v>1069510174</v>
      </c>
      <c r="Y40">
        <v>242</v>
      </c>
      <c r="AA40">
        <v>0</v>
      </c>
      <c r="AB40">
        <v>0</v>
      </c>
      <c r="AC40">
        <v>0</v>
      </c>
      <c r="AD40">
        <v>176.05</v>
      </c>
      <c r="AE40">
        <v>0</v>
      </c>
      <c r="AF40">
        <v>0</v>
      </c>
      <c r="AG40">
        <v>0</v>
      </c>
      <c r="AH40">
        <v>9.6199999999999992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242</v>
      </c>
      <c r="AU40" t="s">
        <v>3</v>
      </c>
      <c r="AV40">
        <v>1</v>
      </c>
      <c r="AW40">
        <v>2</v>
      </c>
      <c r="AX40">
        <v>34696546</v>
      </c>
      <c r="AY40">
        <v>1</v>
      </c>
      <c r="AZ40">
        <v>0</v>
      </c>
      <c r="BA40">
        <v>57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242</v>
      </c>
      <c r="CY40">
        <f>AD40</f>
        <v>176.05</v>
      </c>
      <c r="CZ40">
        <f>AH40</f>
        <v>9.6199999999999992</v>
      </c>
      <c r="DA40">
        <f>AL40</f>
        <v>18.3</v>
      </c>
      <c r="DB40">
        <v>0</v>
      </c>
    </row>
    <row r="41" spans="1:106" x14ac:dyDescent="0.2">
      <c r="A41">
        <f>ROW(Source!A35)</f>
        <v>35</v>
      </c>
      <c r="B41">
        <v>34696434</v>
      </c>
      <c r="C41">
        <v>34696538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298</v>
      </c>
      <c r="J41" t="s">
        <v>3</v>
      </c>
      <c r="K41" t="s">
        <v>299</v>
      </c>
      <c r="L41">
        <v>1191</v>
      </c>
      <c r="N41">
        <v>1013</v>
      </c>
      <c r="O41" t="s">
        <v>297</v>
      </c>
      <c r="P41" t="s">
        <v>297</v>
      </c>
      <c r="Q41">
        <v>1</v>
      </c>
      <c r="W41">
        <v>0</v>
      </c>
      <c r="X41">
        <v>-1417349443</v>
      </c>
      <c r="Y41">
        <v>22.68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22.68</v>
      </c>
      <c r="AU41" t="s">
        <v>3</v>
      </c>
      <c r="AV41">
        <v>2</v>
      </c>
      <c r="AW41">
        <v>2</v>
      </c>
      <c r="AX41">
        <v>34696547</v>
      </c>
      <c r="AY41">
        <v>1</v>
      </c>
      <c r="AZ41">
        <v>0</v>
      </c>
      <c r="BA41">
        <v>58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22.68</v>
      </c>
      <c r="CY41">
        <f>AD41</f>
        <v>0</v>
      </c>
      <c r="CZ41">
        <f>AH41</f>
        <v>0</v>
      </c>
      <c r="DA41">
        <f>AL41</f>
        <v>1</v>
      </c>
      <c r="DB41">
        <v>0</v>
      </c>
    </row>
    <row r="42" spans="1:106" x14ac:dyDescent="0.2">
      <c r="A42">
        <f>ROW(Source!A35)</f>
        <v>35</v>
      </c>
      <c r="B42">
        <v>34696434</v>
      </c>
      <c r="C42">
        <v>34696538</v>
      </c>
      <c r="D42">
        <v>31526765</v>
      </c>
      <c r="E42">
        <v>1</v>
      </c>
      <c r="F42">
        <v>1</v>
      </c>
      <c r="G42">
        <v>1</v>
      </c>
      <c r="H42">
        <v>2</v>
      </c>
      <c r="I42" t="s">
        <v>331</v>
      </c>
      <c r="J42" t="s">
        <v>332</v>
      </c>
      <c r="K42" t="s">
        <v>333</v>
      </c>
      <c r="L42">
        <v>1368</v>
      </c>
      <c r="N42">
        <v>1011</v>
      </c>
      <c r="O42" t="s">
        <v>303</v>
      </c>
      <c r="P42" t="s">
        <v>303</v>
      </c>
      <c r="Q42">
        <v>1</v>
      </c>
      <c r="W42">
        <v>0</v>
      </c>
      <c r="X42">
        <v>1604609147</v>
      </c>
      <c r="Y42">
        <v>4.59</v>
      </c>
      <c r="AA42">
        <v>0</v>
      </c>
      <c r="AB42">
        <v>1500.5</v>
      </c>
      <c r="AC42">
        <v>247.05</v>
      </c>
      <c r="AD42">
        <v>0</v>
      </c>
      <c r="AE42">
        <v>0</v>
      </c>
      <c r="AF42">
        <v>120.04</v>
      </c>
      <c r="AG42">
        <v>13.5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4.59</v>
      </c>
      <c r="AU42" t="s">
        <v>3</v>
      </c>
      <c r="AV42">
        <v>0</v>
      </c>
      <c r="AW42">
        <v>2</v>
      </c>
      <c r="AX42">
        <v>34696548</v>
      </c>
      <c r="AY42">
        <v>1</v>
      </c>
      <c r="AZ42">
        <v>0</v>
      </c>
      <c r="BA42">
        <v>59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4.59</v>
      </c>
      <c r="CY42">
        <f>AB42</f>
        <v>1500.5</v>
      </c>
      <c r="CZ42">
        <f>AF42</f>
        <v>120.04</v>
      </c>
      <c r="DA42">
        <f>AJ42</f>
        <v>12.5</v>
      </c>
      <c r="DB42">
        <v>0</v>
      </c>
    </row>
    <row r="43" spans="1:106" x14ac:dyDescent="0.2">
      <c r="A43">
        <f>ROW(Source!A35)</f>
        <v>35</v>
      </c>
      <c r="B43">
        <v>34696434</v>
      </c>
      <c r="C43">
        <v>34696538</v>
      </c>
      <c r="D43">
        <v>31526801</v>
      </c>
      <c r="E43">
        <v>1</v>
      </c>
      <c r="F43">
        <v>1</v>
      </c>
      <c r="G43">
        <v>1</v>
      </c>
      <c r="H43">
        <v>2</v>
      </c>
      <c r="I43" t="s">
        <v>334</v>
      </c>
      <c r="J43" t="s">
        <v>335</v>
      </c>
      <c r="K43" t="s">
        <v>336</v>
      </c>
      <c r="L43">
        <v>1368</v>
      </c>
      <c r="N43">
        <v>1011</v>
      </c>
      <c r="O43" t="s">
        <v>303</v>
      </c>
      <c r="P43" t="s">
        <v>303</v>
      </c>
      <c r="Q43">
        <v>1</v>
      </c>
      <c r="W43">
        <v>0</v>
      </c>
      <c r="X43">
        <v>2041762507</v>
      </c>
      <c r="Y43">
        <v>14.38</v>
      </c>
      <c r="AA43">
        <v>0</v>
      </c>
      <c r="AB43">
        <v>1281.3800000000001</v>
      </c>
      <c r="AC43">
        <v>263.52</v>
      </c>
      <c r="AD43">
        <v>0</v>
      </c>
      <c r="AE43">
        <v>0</v>
      </c>
      <c r="AF43">
        <v>102.51</v>
      </c>
      <c r="AG43">
        <v>14.4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14.38</v>
      </c>
      <c r="AU43" t="s">
        <v>3</v>
      </c>
      <c r="AV43">
        <v>0</v>
      </c>
      <c r="AW43">
        <v>2</v>
      </c>
      <c r="AX43">
        <v>34696549</v>
      </c>
      <c r="AY43">
        <v>1</v>
      </c>
      <c r="AZ43">
        <v>0</v>
      </c>
      <c r="BA43">
        <v>60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14.38</v>
      </c>
      <c r="CY43">
        <f>AB43</f>
        <v>1281.3800000000001</v>
      </c>
      <c r="CZ43">
        <f>AF43</f>
        <v>102.51</v>
      </c>
      <c r="DA43">
        <f>AJ43</f>
        <v>12.5</v>
      </c>
      <c r="DB43">
        <v>0</v>
      </c>
    </row>
    <row r="44" spans="1:106" x14ac:dyDescent="0.2">
      <c r="A44">
        <f>ROW(Source!A35)</f>
        <v>35</v>
      </c>
      <c r="B44">
        <v>34696434</v>
      </c>
      <c r="C44">
        <v>34696538</v>
      </c>
      <c r="D44">
        <v>31528230</v>
      </c>
      <c r="E44">
        <v>1</v>
      </c>
      <c r="F44">
        <v>1</v>
      </c>
      <c r="G44">
        <v>1</v>
      </c>
      <c r="H44">
        <v>2</v>
      </c>
      <c r="I44" t="s">
        <v>337</v>
      </c>
      <c r="J44" t="s">
        <v>338</v>
      </c>
      <c r="K44" t="s">
        <v>339</v>
      </c>
      <c r="L44">
        <v>1368</v>
      </c>
      <c r="N44">
        <v>1011</v>
      </c>
      <c r="O44" t="s">
        <v>303</v>
      </c>
      <c r="P44" t="s">
        <v>303</v>
      </c>
      <c r="Q44">
        <v>1</v>
      </c>
      <c r="W44">
        <v>0</v>
      </c>
      <c r="X44">
        <v>580415507</v>
      </c>
      <c r="Y44">
        <v>3.71</v>
      </c>
      <c r="AA44">
        <v>0</v>
      </c>
      <c r="AB44">
        <v>1038.75</v>
      </c>
      <c r="AC44">
        <v>263.52</v>
      </c>
      <c r="AD44">
        <v>0</v>
      </c>
      <c r="AE44">
        <v>0</v>
      </c>
      <c r="AF44">
        <v>83.1</v>
      </c>
      <c r="AG44">
        <v>14.4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3.71</v>
      </c>
      <c r="AU44" t="s">
        <v>3</v>
      </c>
      <c r="AV44">
        <v>0</v>
      </c>
      <c r="AW44">
        <v>2</v>
      </c>
      <c r="AX44">
        <v>34696550</v>
      </c>
      <c r="AY44">
        <v>1</v>
      </c>
      <c r="AZ44">
        <v>0</v>
      </c>
      <c r="BA44">
        <v>61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3.71</v>
      </c>
      <c r="CY44">
        <f>AB44</f>
        <v>1038.75</v>
      </c>
      <c r="CZ44">
        <f>AF44</f>
        <v>83.1</v>
      </c>
      <c r="DA44">
        <f>AJ44</f>
        <v>12.5</v>
      </c>
      <c r="DB44">
        <v>0</v>
      </c>
    </row>
    <row r="45" spans="1:106" x14ac:dyDescent="0.2">
      <c r="A45">
        <f>ROW(Source!A35)</f>
        <v>35</v>
      </c>
      <c r="B45">
        <v>34696434</v>
      </c>
      <c r="C45">
        <v>34696538</v>
      </c>
      <c r="D45">
        <v>31528377</v>
      </c>
      <c r="E45">
        <v>1</v>
      </c>
      <c r="F45">
        <v>1</v>
      </c>
      <c r="G45">
        <v>1</v>
      </c>
      <c r="H45">
        <v>2</v>
      </c>
      <c r="I45" t="s">
        <v>340</v>
      </c>
      <c r="J45" t="s">
        <v>341</v>
      </c>
      <c r="K45" t="s">
        <v>342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W45">
        <v>0</v>
      </c>
      <c r="X45">
        <v>792402865</v>
      </c>
      <c r="Y45">
        <v>0.97</v>
      </c>
      <c r="AA45">
        <v>0</v>
      </c>
      <c r="AB45">
        <v>15</v>
      </c>
      <c r="AC45">
        <v>0</v>
      </c>
      <c r="AD45">
        <v>0</v>
      </c>
      <c r="AE45">
        <v>0</v>
      </c>
      <c r="AF45">
        <v>1.2</v>
      </c>
      <c r="AG45">
        <v>0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0.97</v>
      </c>
      <c r="AU45" t="s">
        <v>3</v>
      </c>
      <c r="AV45">
        <v>0</v>
      </c>
      <c r="AW45">
        <v>2</v>
      </c>
      <c r="AX45">
        <v>34696551</v>
      </c>
      <c r="AY45">
        <v>1</v>
      </c>
      <c r="AZ45">
        <v>0</v>
      </c>
      <c r="BA45">
        <v>62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0.97</v>
      </c>
      <c r="CY45">
        <f>AB45</f>
        <v>15</v>
      </c>
      <c r="CZ45">
        <f>AF45</f>
        <v>1.2</v>
      </c>
      <c r="DA45">
        <f>AJ45</f>
        <v>12.5</v>
      </c>
      <c r="DB45">
        <v>0</v>
      </c>
    </row>
    <row r="46" spans="1:106" x14ac:dyDescent="0.2">
      <c r="A46">
        <f>ROW(Source!A35)</f>
        <v>35</v>
      </c>
      <c r="B46">
        <v>34696434</v>
      </c>
      <c r="C46">
        <v>34696538</v>
      </c>
      <c r="D46">
        <v>31528446</v>
      </c>
      <c r="E46">
        <v>1</v>
      </c>
      <c r="F46">
        <v>1</v>
      </c>
      <c r="G46">
        <v>1</v>
      </c>
      <c r="H46">
        <v>2</v>
      </c>
      <c r="I46" t="s">
        <v>343</v>
      </c>
      <c r="J46" t="s">
        <v>344</v>
      </c>
      <c r="K46" t="s">
        <v>345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W46">
        <v>0</v>
      </c>
      <c r="X46">
        <v>-353815937</v>
      </c>
      <c r="Y46">
        <v>11.09</v>
      </c>
      <c r="AA46">
        <v>0</v>
      </c>
      <c r="AB46">
        <v>101.25</v>
      </c>
      <c r="AC46">
        <v>0</v>
      </c>
      <c r="AD46">
        <v>0</v>
      </c>
      <c r="AE46">
        <v>0</v>
      </c>
      <c r="AF46">
        <v>8.1</v>
      </c>
      <c r="AG46">
        <v>0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11.09</v>
      </c>
      <c r="AU46" t="s">
        <v>3</v>
      </c>
      <c r="AV46">
        <v>0</v>
      </c>
      <c r="AW46">
        <v>2</v>
      </c>
      <c r="AX46">
        <v>34696552</v>
      </c>
      <c r="AY46">
        <v>1</v>
      </c>
      <c r="AZ46">
        <v>0</v>
      </c>
      <c r="BA46">
        <v>63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11.09</v>
      </c>
      <c r="CY46">
        <f>AB46</f>
        <v>101.25</v>
      </c>
      <c r="CZ46">
        <f>AF46</f>
        <v>8.1</v>
      </c>
      <c r="DA46">
        <f>AJ46</f>
        <v>12.5</v>
      </c>
      <c r="DB46">
        <v>0</v>
      </c>
    </row>
    <row r="47" spans="1:106" x14ac:dyDescent="0.2">
      <c r="A47">
        <f>ROW(Source!A36)</f>
        <v>36</v>
      </c>
      <c r="B47">
        <v>34696433</v>
      </c>
      <c r="C47">
        <v>34696560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298</v>
      </c>
      <c r="J47" t="s">
        <v>3</v>
      </c>
      <c r="K47" t="s">
        <v>299</v>
      </c>
      <c r="L47">
        <v>1191</v>
      </c>
      <c r="N47">
        <v>1013</v>
      </c>
      <c r="O47" t="s">
        <v>297</v>
      </c>
      <c r="P47" t="s">
        <v>297</v>
      </c>
      <c r="Q47">
        <v>1</v>
      </c>
      <c r="W47">
        <v>0</v>
      </c>
      <c r="X47">
        <v>-1417349443</v>
      </c>
      <c r="Y47">
        <v>8.8699999999999992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8.8699999999999992</v>
      </c>
      <c r="AU47" t="s">
        <v>3</v>
      </c>
      <c r="AV47">
        <v>2</v>
      </c>
      <c r="AW47">
        <v>2</v>
      </c>
      <c r="AX47">
        <v>34696563</v>
      </c>
      <c r="AY47">
        <v>1</v>
      </c>
      <c r="AZ47">
        <v>0</v>
      </c>
      <c r="BA47">
        <v>71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0.22175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2">
      <c r="A48">
        <f>ROW(Source!A36)</f>
        <v>36</v>
      </c>
      <c r="B48">
        <v>34696433</v>
      </c>
      <c r="C48">
        <v>34696560</v>
      </c>
      <c r="D48">
        <v>31525947</v>
      </c>
      <c r="E48">
        <v>1</v>
      </c>
      <c r="F48">
        <v>1</v>
      </c>
      <c r="G48">
        <v>1</v>
      </c>
      <c r="H48">
        <v>2</v>
      </c>
      <c r="I48" t="s">
        <v>304</v>
      </c>
      <c r="J48" t="s">
        <v>305</v>
      </c>
      <c r="K48" t="s">
        <v>306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W48">
        <v>0</v>
      </c>
      <c r="X48">
        <v>-1734052855</v>
      </c>
      <c r="Y48">
        <v>8.8699999999999992</v>
      </c>
      <c r="AA48">
        <v>0</v>
      </c>
      <c r="AB48">
        <v>59.47</v>
      </c>
      <c r="AC48">
        <v>11.6</v>
      </c>
      <c r="AD48">
        <v>0</v>
      </c>
      <c r="AE48">
        <v>0</v>
      </c>
      <c r="AF48">
        <v>59.47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8.8699999999999992</v>
      </c>
      <c r="AU48" t="s">
        <v>3</v>
      </c>
      <c r="AV48">
        <v>0</v>
      </c>
      <c r="AW48">
        <v>2</v>
      </c>
      <c r="AX48">
        <v>34696564</v>
      </c>
      <c r="AY48">
        <v>1</v>
      </c>
      <c r="AZ48">
        <v>0</v>
      </c>
      <c r="BA48">
        <v>72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0.22175</v>
      </c>
      <c r="CY48">
        <f>AB48</f>
        <v>59.47</v>
      </c>
      <c r="CZ48">
        <f>AF48</f>
        <v>59.47</v>
      </c>
      <c r="DA48">
        <f>AJ48</f>
        <v>1</v>
      </c>
      <c r="DB48">
        <v>0</v>
      </c>
    </row>
    <row r="49" spans="1:106" x14ac:dyDescent="0.2">
      <c r="A49">
        <f>ROW(Source!A37)</f>
        <v>37</v>
      </c>
      <c r="B49">
        <v>34696434</v>
      </c>
      <c r="C49">
        <v>34696560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298</v>
      </c>
      <c r="J49" t="s">
        <v>3</v>
      </c>
      <c r="K49" t="s">
        <v>299</v>
      </c>
      <c r="L49">
        <v>1191</v>
      </c>
      <c r="N49">
        <v>1013</v>
      </c>
      <c r="O49" t="s">
        <v>297</v>
      </c>
      <c r="P49" t="s">
        <v>297</v>
      </c>
      <c r="Q49">
        <v>1</v>
      </c>
      <c r="W49">
        <v>0</v>
      </c>
      <c r="X49">
        <v>-1417349443</v>
      </c>
      <c r="Y49">
        <v>8.8699999999999992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8.8699999999999992</v>
      </c>
      <c r="AU49" t="s">
        <v>3</v>
      </c>
      <c r="AV49">
        <v>2</v>
      </c>
      <c r="AW49">
        <v>2</v>
      </c>
      <c r="AX49">
        <v>34696563</v>
      </c>
      <c r="AY49">
        <v>1</v>
      </c>
      <c r="AZ49">
        <v>0</v>
      </c>
      <c r="BA49">
        <v>73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0.22175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34696434</v>
      </c>
      <c r="C50">
        <v>34696560</v>
      </c>
      <c r="D50">
        <v>31525947</v>
      </c>
      <c r="E50">
        <v>1</v>
      </c>
      <c r="F50">
        <v>1</v>
      </c>
      <c r="G50">
        <v>1</v>
      </c>
      <c r="H50">
        <v>2</v>
      </c>
      <c r="I50" t="s">
        <v>304</v>
      </c>
      <c r="J50" t="s">
        <v>305</v>
      </c>
      <c r="K50" t="s">
        <v>306</v>
      </c>
      <c r="L50">
        <v>1368</v>
      </c>
      <c r="N50">
        <v>1011</v>
      </c>
      <c r="O50" t="s">
        <v>303</v>
      </c>
      <c r="P50" t="s">
        <v>303</v>
      </c>
      <c r="Q50">
        <v>1</v>
      </c>
      <c r="W50">
        <v>0</v>
      </c>
      <c r="X50">
        <v>-1734052855</v>
      </c>
      <c r="Y50">
        <v>8.8699999999999992</v>
      </c>
      <c r="AA50">
        <v>0</v>
      </c>
      <c r="AB50">
        <v>743.38</v>
      </c>
      <c r="AC50">
        <v>212.28</v>
      </c>
      <c r="AD50">
        <v>0</v>
      </c>
      <c r="AE50">
        <v>0</v>
      </c>
      <c r="AF50">
        <v>59.47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8.8699999999999992</v>
      </c>
      <c r="AU50" t="s">
        <v>3</v>
      </c>
      <c r="AV50">
        <v>0</v>
      </c>
      <c r="AW50">
        <v>2</v>
      </c>
      <c r="AX50">
        <v>34696564</v>
      </c>
      <c r="AY50">
        <v>1</v>
      </c>
      <c r="AZ50">
        <v>0</v>
      </c>
      <c r="BA50">
        <v>74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0.22175</v>
      </c>
      <c r="CY50">
        <f>AB50</f>
        <v>743.38</v>
      </c>
      <c r="CZ50">
        <f>AF50</f>
        <v>59.47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34696433</v>
      </c>
      <c r="C51">
        <v>34696565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298</v>
      </c>
      <c r="J51" t="s">
        <v>3</v>
      </c>
      <c r="K51" t="s">
        <v>299</v>
      </c>
      <c r="L51">
        <v>1191</v>
      </c>
      <c r="N51">
        <v>1013</v>
      </c>
      <c r="O51" t="s">
        <v>297</v>
      </c>
      <c r="P51" t="s">
        <v>297</v>
      </c>
      <c r="Q51">
        <v>1</v>
      </c>
      <c r="W51">
        <v>0</v>
      </c>
      <c r="X51">
        <v>-1417349443</v>
      </c>
      <c r="Y51">
        <v>1.73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2</v>
      </c>
      <c r="AW51">
        <v>2</v>
      </c>
      <c r="AX51">
        <v>34696568</v>
      </c>
      <c r="AY51">
        <v>1</v>
      </c>
      <c r="AZ51">
        <v>0</v>
      </c>
      <c r="BA51">
        <v>75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4.3250000000000004E-2</v>
      </c>
      <c r="CY51">
        <f>AD51</f>
        <v>0</v>
      </c>
      <c r="CZ51">
        <f>AH51</f>
        <v>0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34696433</v>
      </c>
      <c r="C52">
        <v>34696565</v>
      </c>
      <c r="D52">
        <v>31525949</v>
      </c>
      <c r="E52">
        <v>1</v>
      </c>
      <c r="F52">
        <v>1</v>
      </c>
      <c r="G52">
        <v>1</v>
      </c>
      <c r="H52">
        <v>2</v>
      </c>
      <c r="I52" t="s">
        <v>346</v>
      </c>
      <c r="J52" t="s">
        <v>347</v>
      </c>
      <c r="K52" t="s">
        <v>348</v>
      </c>
      <c r="L52">
        <v>1368</v>
      </c>
      <c r="N52">
        <v>1011</v>
      </c>
      <c r="O52" t="s">
        <v>303</v>
      </c>
      <c r="P52" t="s">
        <v>303</v>
      </c>
      <c r="Q52">
        <v>1</v>
      </c>
      <c r="W52">
        <v>0</v>
      </c>
      <c r="X52">
        <v>-1071764843</v>
      </c>
      <c r="Y52">
        <v>1.73</v>
      </c>
      <c r="AA52">
        <v>0</v>
      </c>
      <c r="AB52">
        <v>79.069999999999993</v>
      </c>
      <c r="AC52">
        <v>13.5</v>
      </c>
      <c r="AD52">
        <v>0</v>
      </c>
      <c r="AE52">
        <v>0</v>
      </c>
      <c r="AF52">
        <v>79.069999999999993</v>
      </c>
      <c r="AG52">
        <v>13.5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34696569</v>
      </c>
      <c r="AY52">
        <v>1</v>
      </c>
      <c r="AZ52">
        <v>0</v>
      </c>
      <c r="BA52">
        <v>76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4.3250000000000004E-2</v>
      </c>
      <c r="CY52">
        <f>AB52</f>
        <v>79.069999999999993</v>
      </c>
      <c r="CZ52">
        <f>AF52</f>
        <v>79.069999999999993</v>
      </c>
      <c r="DA52">
        <f>AJ52</f>
        <v>1</v>
      </c>
      <c r="DB52">
        <v>0</v>
      </c>
    </row>
    <row r="53" spans="1:106" x14ac:dyDescent="0.2">
      <c r="A53">
        <f>ROW(Source!A39)</f>
        <v>39</v>
      </c>
      <c r="B53">
        <v>34696434</v>
      </c>
      <c r="C53">
        <v>34696565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298</v>
      </c>
      <c r="J53" t="s">
        <v>3</v>
      </c>
      <c r="K53" t="s">
        <v>299</v>
      </c>
      <c r="L53">
        <v>1191</v>
      </c>
      <c r="N53">
        <v>1013</v>
      </c>
      <c r="O53" t="s">
        <v>297</v>
      </c>
      <c r="P53" t="s">
        <v>297</v>
      </c>
      <c r="Q53">
        <v>1</v>
      </c>
      <c r="W53">
        <v>0</v>
      </c>
      <c r="X53">
        <v>-1417349443</v>
      </c>
      <c r="Y53">
        <v>1.73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1.73</v>
      </c>
      <c r="AU53" t="s">
        <v>3</v>
      </c>
      <c r="AV53">
        <v>2</v>
      </c>
      <c r="AW53">
        <v>2</v>
      </c>
      <c r="AX53">
        <v>34696568</v>
      </c>
      <c r="AY53">
        <v>1</v>
      </c>
      <c r="AZ53">
        <v>0</v>
      </c>
      <c r="BA53">
        <v>77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4.3250000000000004E-2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x14ac:dyDescent="0.2">
      <c r="A54">
        <f>ROW(Source!A39)</f>
        <v>39</v>
      </c>
      <c r="B54">
        <v>34696434</v>
      </c>
      <c r="C54">
        <v>34696565</v>
      </c>
      <c r="D54">
        <v>31525949</v>
      </c>
      <c r="E54">
        <v>1</v>
      </c>
      <c r="F54">
        <v>1</v>
      </c>
      <c r="G54">
        <v>1</v>
      </c>
      <c r="H54">
        <v>2</v>
      </c>
      <c r="I54" t="s">
        <v>346</v>
      </c>
      <c r="J54" t="s">
        <v>347</v>
      </c>
      <c r="K54" t="s">
        <v>348</v>
      </c>
      <c r="L54">
        <v>1368</v>
      </c>
      <c r="N54">
        <v>1011</v>
      </c>
      <c r="O54" t="s">
        <v>303</v>
      </c>
      <c r="P54" t="s">
        <v>303</v>
      </c>
      <c r="Q54">
        <v>1</v>
      </c>
      <c r="W54">
        <v>0</v>
      </c>
      <c r="X54">
        <v>-1071764843</v>
      </c>
      <c r="Y54">
        <v>1.73</v>
      </c>
      <c r="AA54">
        <v>0</v>
      </c>
      <c r="AB54">
        <v>988.38</v>
      </c>
      <c r="AC54">
        <v>247.05</v>
      </c>
      <c r="AD54">
        <v>0</v>
      </c>
      <c r="AE54">
        <v>0</v>
      </c>
      <c r="AF54">
        <v>79.069999999999993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1.73</v>
      </c>
      <c r="AU54" t="s">
        <v>3</v>
      </c>
      <c r="AV54">
        <v>0</v>
      </c>
      <c r="AW54">
        <v>2</v>
      </c>
      <c r="AX54">
        <v>34696569</v>
      </c>
      <c r="AY54">
        <v>1</v>
      </c>
      <c r="AZ54">
        <v>0</v>
      </c>
      <c r="BA54">
        <v>78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4.3250000000000004E-2</v>
      </c>
      <c r="CY54">
        <f>AB54</f>
        <v>988.38</v>
      </c>
      <c r="CZ54">
        <f>AF54</f>
        <v>79.069999999999993</v>
      </c>
      <c r="DA54">
        <f>AJ54</f>
        <v>12.5</v>
      </c>
      <c r="DB54">
        <v>0</v>
      </c>
    </row>
    <row r="55" spans="1:106" x14ac:dyDescent="0.2">
      <c r="A55">
        <f>ROW(Source!A40)</f>
        <v>40</v>
      </c>
      <c r="B55">
        <v>34696433</v>
      </c>
      <c r="C55">
        <v>34696570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349</v>
      </c>
      <c r="J55" t="s">
        <v>3</v>
      </c>
      <c r="K55" t="s">
        <v>350</v>
      </c>
      <c r="L55">
        <v>1191</v>
      </c>
      <c r="N55">
        <v>1013</v>
      </c>
      <c r="O55" t="s">
        <v>297</v>
      </c>
      <c r="P55" t="s">
        <v>297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8.5299999999999994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34696575</v>
      </c>
      <c r="AY55">
        <v>1</v>
      </c>
      <c r="AZ55">
        <v>0</v>
      </c>
      <c r="BA55">
        <v>79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Y55*Source!I40</f>
        <v>3.1324999999999998</v>
      </c>
      <c r="CY55">
        <f>AD55</f>
        <v>8.5299999999999994</v>
      </c>
      <c r="CZ55">
        <f>AH55</f>
        <v>8.5299999999999994</v>
      </c>
      <c r="DA55">
        <f>AL55</f>
        <v>1</v>
      </c>
      <c r="DB55">
        <v>0</v>
      </c>
    </row>
    <row r="56" spans="1:106" x14ac:dyDescent="0.2">
      <c r="A56">
        <f>ROW(Source!A40)</f>
        <v>40</v>
      </c>
      <c r="B56">
        <v>34696433</v>
      </c>
      <c r="C56">
        <v>34696570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298</v>
      </c>
      <c r="J56" t="s">
        <v>3</v>
      </c>
      <c r="K56" t="s">
        <v>299</v>
      </c>
      <c r="L56">
        <v>1191</v>
      </c>
      <c r="N56">
        <v>1013</v>
      </c>
      <c r="O56" t="s">
        <v>297</v>
      </c>
      <c r="P56" t="s">
        <v>297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34696576</v>
      </c>
      <c r="AY56">
        <v>1</v>
      </c>
      <c r="AZ56">
        <v>0</v>
      </c>
      <c r="BA56">
        <v>80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Y56*Source!I40</f>
        <v>0.76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ROW(Source!A40)</f>
        <v>40</v>
      </c>
      <c r="B57">
        <v>34696433</v>
      </c>
      <c r="C57">
        <v>34696570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314</v>
      </c>
      <c r="J57" t="s">
        <v>315</v>
      </c>
      <c r="K57" t="s">
        <v>316</v>
      </c>
      <c r="L57">
        <v>1368</v>
      </c>
      <c r="N57">
        <v>1011</v>
      </c>
      <c r="O57" t="s">
        <v>303</v>
      </c>
      <c r="P57" t="s">
        <v>303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0.55000000000000004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34696577</v>
      </c>
      <c r="AY57">
        <v>1</v>
      </c>
      <c r="AZ57">
        <v>0</v>
      </c>
      <c r="BA57">
        <v>81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3.0449999999999999</v>
      </c>
      <c r="CY57">
        <f>AB57</f>
        <v>0.55000000000000004</v>
      </c>
      <c r="CZ57">
        <f>AF57</f>
        <v>0.55000000000000004</v>
      </c>
      <c r="DA57">
        <f>AJ57</f>
        <v>1</v>
      </c>
      <c r="DB57">
        <v>0</v>
      </c>
    </row>
    <row r="58" spans="1:106" x14ac:dyDescent="0.2">
      <c r="A58">
        <f>ROW(Source!A40)</f>
        <v>40</v>
      </c>
      <c r="B58">
        <v>34696433</v>
      </c>
      <c r="C58">
        <v>34696570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317</v>
      </c>
      <c r="J58" t="s">
        <v>318</v>
      </c>
      <c r="K58" t="s">
        <v>319</v>
      </c>
      <c r="L58">
        <v>1368</v>
      </c>
      <c r="N58">
        <v>1011</v>
      </c>
      <c r="O58" t="s">
        <v>303</v>
      </c>
      <c r="P58" t="s">
        <v>303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90</v>
      </c>
      <c r="AC58">
        <v>10.06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34696578</v>
      </c>
      <c r="AY58">
        <v>1</v>
      </c>
      <c r="AZ58">
        <v>0</v>
      </c>
      <c r="BA58">
        <v>82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0.76</v>
      </c>
      <c r="CY58">
        <f>AB58</f>
        <v>90</v>
      </c>
      <c r="CZ58">
        <f>AF58</f>
        <v>90</v>
      </c>
      <c r="DA58">
        <f>AJ58</f>
        <v>1</v>
      </c>
      <c r="DB58">
        <v>0</v>
      </c>
    </row>
    <row r="59" spans="1:106" x14ac:dyDescent="0.2">
      <c r="A59">
        <f>ROW(Source!A41)</f>
        <v>41</v>
      </c>
      <c r="B59">
        <v>34696434</v>
      </c>
      <c r="C59">
        <v>34696570</v>
      </c>
      <c r="D59">
        <v>31709863</v>
      </c>
      <c r="E59">
        <v>1</v>
      </c>
      <c r="F59">
        <v>1</v>
      </c>
      <c r="G59">
        <v>1</v>
      </c>
      <c r="H59">
        <v>1</v>
      </c>
      <c r="I59" t="s">
        <v>349</v>
      </c>
      <c r="J59" t="s">
        <v>3</v>
      </c>
      <c r="K59" t="s">
        <v>350</v>
      </c>
      <c r="L59">
        <v>1191</v>
      </c>
      <c r="N59">
        <v>1013</v>
      </c>
      <c r="O59" t="s">
        <v>297</v>
      </c>
      <c r="P59" t="s">
        <v>297</v>
      </c>
      <c r="Q59">
        <v>1</v>
      </c>
      <c r="W59">
        <v>0</v>
      </c>
      <c r="X59">
        <v>-400197608</v>
      </c>
      <c r="Y59">
        <v>12.53</v>
      </c>
      <c r="AA59">
        <v>0</v>
      </c>
      <c r="AB59">
        <v>0</v>
      </c>
      <c r="AC59">
        <v>0</v>
      </c>
      <c r="AD59">
        <v>156.1</v>
      </c>
      <c r="AE59">
        <v>0</v>
      </c>
      <c r="AF59">
        <v>0</v>
      </c>
      <c r="AG59">
        <v>0</v>
      </c>
      <c r="AH59">
        <v>8.5299999999999994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12.53</v>
      </c>
      <c r="AU59" t="s">
        <v>3</v>
      </c>
      <c r="AV59">
        <v>1</v>
      </c>
      <c r="AW59">
        <v>2</v>
      </c>
      <c r="AX59">
        <v>34696575</v>
      </c>
      <c r="AY59">
        <v>1</v>
      </c>
      <c r="AZ59">
        <v>0</v>
      </c>
      <c r="BA59">
        <v>83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3.1324999999999998</v>
      </c>
      <c r="CY59">
        <f>AD59</f>
        <v>156.1</v>
      </c>
      <c r="CZ59">
        <f>AH59</f>
        <v>8.5299999999999994</v>
      </c>
      <c r="DA59">
        <f>AL59</f>
        <v>18.3</v>
      </c>
      <c r="DB59">
        <v>0</v>
      </c>
    </row>
    <row r="60" spans="1:106" x14ac:dyDescent="0.2">
      <c r="A60">
        <f>ROW(Source!A41)</f>
        <v>41</v>
      </c>
      <c r="B60">
        <v>34696434</v>
      </c>
      <c r="C60">
        <v>34696570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298</v>
      </c>
      <c r="J60" t="s">
        <v>3</v>
      </c>
      <c r="K60" t="s">
        <v>299</v>
      </c>
      <c r="L60">
        <v>1191</v>
      </c>
      <c r="N60">
        <v>1013</v>
      </c>
      <c r="O60" t="s">
        <v>297</v>
      </c>
      <c r="P60" t="s">
        <v>297</v>
      </c>
      <c r="Q60">
        <v>1</v>
      </c>
      <c r="W60">
        <v>0</v>
      </c>
      <c r="X60">
        <v>-1417349443</v>
      </c>
      <c r="Y60">
        <v>3.04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3.04</v>
      </c>
      <c r="AU60" t="s">
        <v>3</v>
      </c>
      <c r="AV60">
        <v>2</v>
      </c>
      <c r="AW60">
        <v>2</v>
      </c>
      <c r="AX60">
        <v>34696576</v>
      </c>
      <c r="AY60">
        <v>1</v>
      </c>
      <c r="AZ60">
        <v>0</v>
      </c>
      <c r="BA60">
        <v>84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0.76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ROW(Source!A41)</f>
        <v>41</v>
      </c>
      <c r="B61">
        <v>34696434</v>
      </c>
      <c r="C61">
        <v>34696570</v>
      </c>
      <c r="D61">
        <v>31527482</v>
      </c>
      <c r="E61">
        <v>1</v>
      </c>
      <c r="F61">
        <v>1</v>
      </c>
      <c r="G61">
        <v>1</v>
      </c>
      <c r="H61">
        <v>2</v>
      </c>
      <c r="I61" t="s">
        <v>314</v>
      </c>
      <c r="J61" t="s">
        <v>315</v>
      </c>
      <c r="K61" t="s">
        <v>316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W61">
        <v>0</v>
      </c>
      <c r="X61">
        <v>-1806095485</v>
      </c>
      <c r="Y61">
        <v>12.18</v>
      </c>
      <c r="AA61">
        <v>0</v>
      </c>
      <c r="AB61">
        <v>6.88</v>
      </c>
      <c r="AC61">
        <v>0</v>
      </c>
      <c r="AD61">
        <v>0</v>
      </c>
      <c r="AE61">
        <v>0</v>
      </c>
      <c r="AF61">
        <v>0.55000000000000004</v>
      </c>
      <c r="AG61">
        <v>0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12.18</v>
      </c>
      <c r="AU61" t="s">
        <v>3</v>
      </c>
      <c r="AV61">
        <v>0</v>
      </c>
      <c r="AW61">
        <v>2</v>
      </c>
      <c r="AX61">
        <v>34696577</v>
      </c>
      <c r="AY61">
        <v>1</v>
      </c>
      <c r="AZ61">
        <v>0</v>
      </c>
      <c r="BA61">
        <v>85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Y61*Source!I41</f>
        <v>3.0449999999999999</v>
      </c>
      <c r="CY61">
        <f>AB61</f>
        <v>6.88</v>
      </c>
      <c r="CZ61">
        <f>AF61</f>
        <v>0.55000000000000004</v>
      </c>
      <c r="DA61">
        <f>AJ61</f>
        <v>12.5</v>
      </c>
      <c r="DB61">
        <v>0</v>
      </c>
    </row>
    <row r="62" spans="1:106" x14ac:dyDescent="0.2">
      <c r="A62">
        <f>ROW(Source!A41)</f>
        <v>41</v>
      </c>
      <c r="B62">
        <v>34696434</v>
      </c>
      <c r="C62">
        <v>34696570</v>
      </c>
      <c r="D62">
        <v>31528466</v>
      </c>
      <c r="E62">
        <v>1</v>
      </c>
      <c r="F62">
        <v>1</v>
      </c>
      <c r="G62">
        <v>1</v>
      </c>
      <c r="H62">
        <v>2</v>
      </c>
      <c r="I62" t="s">
        <v>317</v>
      </c>
      <c r="J62" t="s">
        <v>318</v>
      </c>
      <c r="K62" t="s">
        <v>319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W62">
        <v>0</v>
      </c>
      <c r="X62">
        <v>-1589061407</v>
      </c>
      <c r="Y62">
        <v>3.04</v>
      </c>
      <c r="AA62">
        <v>0</v>
      </c>
      <c r="AB62">
        <v>1125</v>
      </c>
      <c r="AC62">
        <v>184.1</v>
      </c>
      <c r="AD62">
        <v>0</v>
      </c>
      <c r="AE62">
        <v>0</v>
      </c>
      <c r="AF62">
        <v>90</v>
      </c>
      <c r="AG62">
        <v>10.06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3.04</v>
      </c>
      <c r="AU62" t="s">
        <v>3</v>
      </c>
      <c r="AV62">
        <v>0</v>
      </c>
      <c r="AW62">
        <v>2</v>
      </c>
      <c r="AX62">
        <v>34696578</v>
      </c>
      <c r="AY62">
        <v>1</v>
      </c>
      <c r="AZ62">
        <v>0</v>
      </c>
      <c r="BA62">
        <v>86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Y62*Source!I41</f>
        <v>0.76</v>
      </c>
      <c r="CY62">
        <f>AB62</f>
        <v>1125</v>
      </c>
      <c r="CZ62">
        <f>AF62</f>
        <v>90</v>
      </c>
      <c r="DA62">
        <f>AJ62</f>
        <v>12.5</v>
      </c>
      <c r="DB62">
        <v>0</v>
      </c>
    </row>
    <row r="63" spans="1:106" x14ac:dyDescent="0.2">
      <c r="A63">
        <f>ROW(Source!A42)</f>
        <v>42</v>
      </c>
      <c r="B63">
        <v>34696433</v>
      </c>
      <c r="C63">
        <v>34696579</v>
      </c>
      <c r="D63">
        <v>31709613</v>
      </c>
      <c r="E63">
        <v>1</v>
      </c>
      <c r="F63">
        <v>1</v>
      </c>
      <c r="G63">
        <v>1</v>
      </c>
      <c r="H63">
        <v>1</v>
      </c>
      <c r="I63" t="s">
        <v>295</v>
      </c>
      <c r="J63" t="s">
        <v>3</v>
      </c>
      <c r="K63" t="s">
        <v>296</v>
      </c>
      <c r="L63">
        <v>1191</v>
      </c>
      <c r="N63">
        <v>1013</v>
      </c>
      <c r="O63" t="s">
        <v>297</v>
      </c>
      <c r="P63" t="s">
        <v>297</v>
      </c>
      <c r="Q63">
        <v>1</v>
      </c>
      <c r="W63">
        <v>0</v>
      </c>
      <c r="X63">
        <v>735429535</v>
      </c>
      <c r="Y63">
        <v>154</v>
      </c>
      <c r="AA63">
        <v>0</v>
      </c>
      <c r="AB63">
        <v>0</v>
      </c>
      <c r="AC63">
        <v>0</v>
      </c>
      <c r="AD63">
        <v>7.8</v>
      </c>
      <c r="AE63">
        <v>0</v>
      </c>
      <c r="AF63">
        <v>0</v>
      </c>
      <c r="AG63">
        <v>0</v>
      </c>
      <c r="AH63">
        <v>7.8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154</v>
      </c>
      <c r="AU63" t="s">
        <v>3</v>
      </c>
      <c r="AV63">
        <v>1</v>
      </c>
      <c r="AW63">
        <v>2</v>
      </c>
      <c r="AX63">
        <v>34696581</v>
      </c>
      <c r="AY63">
        <v>1</v>
      </c>
      <c r="AZ63">
        <v>0</v>
      </c>
      <c r="BA63">
        <v>87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30.8</v>
      </c>
      <c r="CY63">
        <f>AD63</f>
        <v>7.8</v>
      </c>
      <c r="CZ63">
        <f>AH63</f>
        <v>7.8</v>
      </c>
      <c r="DA63">
        <f>AL63</f>
        <v>1</v>
      </c>
      <c r="DB63">
        <v>0</v>
      </c>
    </row>
    <row r="64" spans="1:106" x14ac:dyDescent="0.2">
      <c r="A64">
        <f>ROW(Source!A43)</f>
        <v>43</v>
      </c>
      <c r="B64">
        <v>34696434</v>
      </c>
      <c r="C64">
        <v>34696579</v>
      </c>
      <c r="D64">
        <v>31709613</v>
      </c>
      <c r="E64">
        <v>1</v>
      </c>
      <c r="F64">
        <v>1</v>
      </c>
      <c r="G64">
        <v>1</v>
      </c>
      <c r="H64">
        <v>1</v>
      </c>
      <c r="I64" t="s">
        <v>295</v>
      </c>
      <c r="J64" t="s">
        <v>3</v>
      </c>
      <c r="K64" t="s">
        <v>296</v>
      </c>
      <c r="L64">
        <v>1191</v>
      </c>
      <c r="N64">
        <v>1013</v>
      </c>
      <c r="O64" t="s">
        <v>297</v>
      </c>
      <c r="P64" t="s">
        <v>297</v>
      </c>
      <c r="Q64">
        <v>1</v>
      </c>
      <c r="W64">
        <v>0</v>
      </c>
      <c r="X64">
        <v>735429535</v>
      </c>
      <c r="Y64">
        <v>154</v>
      </c>
      <c r="AA64">
        <v>0</v>
      </c>
      <c r="AB64">
        <v>0</v>
      </c>
      <c r="AC64">
        <v>0</v>
      </c>
      <c r="AD64">
        <v>142.74</v>
      </c>
      <c r="AE64">
        <v>0</v>
      </c>
      <c r="AF64">
        <v>0</v>
      </c>
      <c r="AG64">
        <v>0</v>
      </c>
      <c r="AH64">
        <v>7.8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154</v>
      </c>
      <c r="AU64" t="s">
        <v>3</v>
      </c>
      <c r="AV64">
        <v>1</v>
      </c>
      <c r="AW64">
        <v>2</v>
      </c>
      <c r="AX64">
        <v>34696581</v>
      </c>
      <c r="AY64">
        <v>1</v>
      </c>
      <c r="AZ64">
        <v>0</v>
      </c>
      <c r="BA64">
        <v>88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30.8</v>
      </c>
      <c r="CY64">
        <f>AD64</f>
        <v>142.74</v>
      </c>
      <c r="CZ64">
        <f>AH64</f>
        <v>7.8</v>
      </c>
      <c r="DA64">
        <f>AL64</f>
        <v>18.3</v>
      </c>
      <c r="DB64">
        <v>0</v>
      </c>
    </row>
    <row r="65" spans="1:106" x14ac:dyDescent="0.2">
      <c r="A65">
        <f>ROW(Source!A44)</f>
        <v>44</v>
      </c>
      <c r="B65">
        <v>34696433</v>
      </c>
      <c r="C65">
        <v>34696582</v>
      </c>
      <c r="D65">
        <v>31716117</v>
      </c>
      <c r="E65">
        <v>1</v>
      </c>
      <c r="F65">
        <v>1</v>
      </c>
      <c r="G65">
        <v>1</v>
      </c>
      <c r="H65">
        <v>1</v>
      </c>
      <c r="I65" t="s">
        <v>351</v>
      </c>
      <c r="J65" t="s">
        <v>3</v>
      </c>
      <c r="K65" t="s">
        <v>352</v>
      </c>
      <c r="L65">
        <v>1191</v>
      </c>
      <c r="N65">
        <v>1013</v>
      </c>
      <c r="O65" t="s">
        <v>297</v>
      </c>
      <c r="P65" t="s">
        <v>297</v>
      </c>
      <c r="Q65">
        <v>1</v>
      </c>
      <c r="W65">
        <v>0</v>
      </c>
      <c r="X65">
        <v>-1972610816</v>
      </c>
      <c r="Y65">
        <v>97.2</v>
      </c>
      <c r="AA65">
        <v>0</v>
      </c>
      <c r="AB65">
        <v>0</v>
      </c>
      <c r="AC65">
        <v>0</v>
      </c>
      <c r="AD65">
        <v>7.5</v>
      </c>
      <c r="AE65">
        <v>0</v>
      </c>
      <c r="AF65">
        <v>0</v>
      </c>
      <c r="AG65">
        <v>0</v>
      </c>
      <c r="AH65">
        <v>7.5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97.2</v>
      </c>
      <c r="AU65" t="s">
        <v>3</v>
      </c>
      <c r="AV65">
        <v>1</v>
      </c>
      <c r="AW65">
        <v>2</v>
      </c>
      <c r="AX65">
        <v>34696584</v>
      </c>
      <c r="AY65">
        <v>1</v>
      </c>
      <c r="AZ65">
        <v>0</v>
      </c>
      <c r="BA65">
        <v>89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Y65*Source!I44</f>
        <v>19.440000000000001</v>
      </c>
      <c r="CY65">
        <f>AD65</f>
        <v>7.5</v>
      </c>
      <c r="CZ65">
        <f>AH65</f>
        <v>7.5</v>
      </c>
      <c r="DA65">
        <f>AL65</f>
        <v>1</v>
      </c>
      <c r="DB65">
        <v>0</v>
      </c>
    </row>
    <row r="66" spans="1:106" x14ac:dyDescent="0.2">
      <c r="A66">
        <f>ROW(Source!A45)</f>
        <v>45</v>
      </c>
      <c r="B66">
        <v>34696434</v>
      </c>
      <c r="C66">
        <v>34696582</v>
      </c>
      <c r="D66">
        <v>31716117</v>
      </c>
      <c r="E66">
        <v>1</v>
      </c>
      <c r="F66">
        <v>1</v>
      </c>
      <c r="G66">
        <v>1</v>
      </c>
      <c r="H66">
        <v>1</v>
      </c>
      <c r="I66" t="s">
        <v>351</v>
      </c>
      <c r="J66" t="s">
        <v>3</v>
      </c>
      <c r="K66" t="s">
        <v>352</v>
      </c>
      <c r="L66">
        <v>1191</v>
      </c>
      <c r="N66">
        <v>1013</v>
      </c>
      <c r="O66" t="s">
        <v>297</v>
      </c>
      <c r="P66" t="s">
        <v>297</v>
      </c>
      <c r="Q66">
        <v>1</v>
      </c>
      <c r="W66">
        <v>0</v>
      </c>
      <c r="X66">
        <v>-1972610816</v>
      </c>
      <c r="Y66">
        <v>97.2</v>
      </c>
      <c r="AA66">
        <v>0</v>
      </c>
      <c r="AB66">
        <v>0</v>
      </c>
      <c r="AC66">
        <v>0</v>
      </c>
      <c r="AD66">
        <v>137.25</v>
      </c>
      <c r="AE66">
        <v>0</v>
      </c>
      <c r="AF66">
        <v>0</v>
      </c>
      <c r="AG66">
        <v>0</v>
      </c>
      <c r="AH66">
        <v>7.5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97.2</v>
      </c>
      <c r="AU66" t="s">
        <v>3</v>
      </c>
      <c r="AV66">
        <v>1</v>
      </c>
      <c r="AW66">
        <v>2</v>
      </c>
      <c r="AX66">
        <v>34696584</v>
      </c>
      <c r="AY66">
        <v>1</v>
      </c>
      <c r="AZ66">
        <v>0</v>
      </c>
      <c r="BA66">
        <v>90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Y66*Source!I45</f>
        <v>19.440000000000001</v>
      </c>
      <c r="CY66">
        <f>AD66</f>
        <v>137.25</v>
      </c>
      <c r="CZ66">
        <f>AH66</f>
        <v>7.5</v>
      </c>
      <c r="DA66">
        <f>AL66</f>
        <v>18.3</v>
      </c>
      <c r="DB66">
        <v>0</v>
      </c>
    </row>
    <row r="67" spans="1:106" x14ac:dyDescent="0.2">
      <c r="A67">
        <f>ROW(Source!A46)</f>
        <v>46</v>
      </c>
      <c r="B67">
        <v>34696433</v>
      </c>
      <c r="C67">
        <v>34696585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298</v>
      </c>
      <c r="J67" t="s">
        <v>3</v>
      </c>
      <c r="K67" t="s">
        <v>299</v>
      </c>
      <c r="L67">
        <v>1191</v>
      </c>
      <c r="N67">
        <v>1013</v>
      </c>
      <c r="O67" t="s">
        <v>297</v>
      </c>
      <c r="P67" t="s">
        <v>297</v>
      </c>
      <c r="Q67">
        <v>1</v>
      </c>
      <c r="W67">
        <v>0</v>
      </c>
      <c r="X67">
        <v>-1417349443</v>
      </c>
      <c r="Y67">
        <v>1.1000000000000001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1.1000000000000001</v>
      </c>
      <c r="AU67" t="s">
        <v>3</v>
      </c>
      <c r="AV67">
        <v>2</v>
      </c>
      <c r="AW67">
        <v>2</v>
      </c>
      <c r="AX67">
        <v>34696589</v>
      </c>
      <c r="AY67">
        <v>1</v>
      </c>
      <c r="AZ67">
        <v>0</v>
      </c>
      <c r="BA67">
        <v>91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4.9500000000000002E-2</v>
      </c>
      <c r="CY67">
        <f>AD67</f>
        <v>0</v>
      </c>
      <c r="CZ67">
        <f>AH67</f>
        <v>0</v>
      </c>
      <c r="DA67">
        <f>AL67</f>
        <v>1</v>
      </c>
      <c r="DB67">
        <v>0</v>
      </c>
    </row>
    <row r="68" spans="1:106" x14ac:dyDescent="0.2">
      <c r="A68">
        <f>ROW(Source!A46)</f>
        <v>46</v>
      </c>
      <c r="B68">
        <v>34696433</v>
      </c>
      <c r="C68">
        <v>34696585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346</v>
      </c>
      <c r="J68" t="s">
        <v>347</v>
      </c>
      <c r="K68" t="s">
        <v>348</v>
      </c>
      <c r="L68">
        <v>1368</v>
      </c>
      <c r="N68">
        <v>1011</v>
      </c>
      <c r="O68" t="s">
        <v>303</v>
      </c>
      <c r="P68" t="s">
        <v>303</v>
      </c>
      <c r="Q68">
        <v>1</v>
      </c>
      <c r="W68">
        <v>0</v>
      </c>
      <c r="X68">
        <v>-1071764843</v>
      </c>
      <c r="Y68">
        <v>0.67</v>
      </c>
      <c r="AA68">
        <v>0</v>
      </c>
      <c r="AB68">
        <v>79.069999999999993</v>
      </c>
      <c r="AC68">
        <v>13.5</v>
      </c>
      <c r="AD68">
        <v>0</v>
      </c>
      <c r="AE68">
        <v>0</v>
      </c>
      <c r="AF68">
        <v>79.069999999999993</v>
      </c>
      <c r="AG68">
        <v>13.5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0.67</v>
      </c>
      <c r="AU68" t="s">
        <v>3</v>
      </c>
      <c r="AV68">
        <v>0</v>
      </c>
      <c r="AW68">
        <v>2</v>
      </c>
      <c r="AX68">
        <v>34696590</v>
      </c>
      <c r="AY68">
        <v>1</v>
      </c>
      <c r="AZ68">
        <v>0</v>
      </c>
      <c r="BA68">
        <v>92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Y68*Source!I46</f>
        <v>3.015E-2</v>
      </c>
      <c r="CY68">
        <f>AB68</f>
        <v>79.069999999999993</v>
      </c>
      <c r="CZ68">
        <f>AF68</f>
        <v>79.069999999999993</v>
      </c>
      <c r="DA68">
        <f>AJ68</f>
        <v>1</v>
      </c>
      <c r="DB68">
        <v>0</v>
      </c>
    </row>
    <row r="69" spans="1:106" x14ac:dyDescent="0.2">
      <c r="A69">
        <f>ROW(Source!A46)</f>
        <v>46</v>
      </c>
      <c r="B69">
        <v>34696433</v>
      </c>
      <c r="C69">
        <v>34696585</v>
      </c>
      <c r="D69">
        <v>31525973</v>
      </c>
      <c r="E69">
        <v>1</v>
      </c>
      <c r="F69">
        <v>1</v>
      </c>
      <c r="G69">
        <v>1</v>
      </c>
      <c r="H69">
        <v>2</v>
      </c>
      <c r="I69" t="s">
        <v>353</v>
      </c>
      <c r="J69" t="s">
        <v>354</v>
      </c>
      <c r="K69" t="s">
        <v>355</v>
      </c>
      <c r="L69">
        <v>1368</v>
      </c>
      <c r="N69">
        <v>1011</v>
      </c>
      <c r="O69" t="s">
        <v>303</v>
      </c>
      <c r="P69" t="s">
        <v>303</v>
      </c>
      <c r="Q69">
        <v>1</v>
      </c>
      <c r="W69">
        <v>0</v>
      </c>
      <c r="X69">
        <v>645023554</v>
      </c>
      <c r="Y69">
        <v>0.43</v>
      </c>
      <c r="AA69">
        <v>0</v>
      </c>
      <c r="AB69">
        <v>123</v>
      </c>
      <c r="AC69">
        <v>13.5</v>
      </c>
      <c r="AD69">
        <v>0</v>
      </c>
      <c r="AE69">
        <v>0</v>
      </c>
      <c r="AF69">
        <v>123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0.43</v>
      </c>
      <c r="AU69" t="s">
        <v>3</v>
      </c>
      <c r="AV69">
        <v>0</v>
      </c>
      <c r="AW69">
        <v>2</v>
      </c>
      <c r="AX69">
        <v>34696591</v>
      </c>
      <c r="AY69">
        <v>1</v>
      </c>
      <c r="AZ69">
        <v>0</v>
      </c>
      <c r="BA69">
        <v>93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1.9349999999999999E-2</v>
      </c>
      <c r="CY69">
        <f>AB69</f>
        <v>123</v>
      </c>
      <c r="CZ69">
        <f>AF69</f>
        <v>123</v>
      </c>
      <c r="DA69">
        <f>AJ69</f>
        <v>1</v>
      </c>
      <c r="DB69">
        <v>0</v>
      </c>
    </row>
    <row r="70" spans="1:106" x14ac:dyDescent="0.2">
      <c r="A70">
        <f>ROW(Source!A47)</f>
        <v>47</v>
      </c>
      <c r="B70">
        <v>34696434</v>
      </c>
      <c r="C70">
        <v>34696585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298</v>
      </c>
      <c r="J70" t="s">
        <v>3</v>
      </c>
      <c r="K70" t="s">
        <v>299</v>
      </c>
      <c r="L70">
        <v>1191</v>
      </c>
      <c r="N70">
        <v>1013</v>
      </c>
      <c r="O70" t="s">
        <v>297</v>
      </c>
      <c r="P70" t="s">
        <v>297</v>
      </c>
      <c r="Q70">
        <v>1</v>
      </c>
      <c r="W70">
        <v>0</v>
      </c>
      <c r="X70">
        <v>-1417349443</v>
      </c>
      <c r="Y70">
        <v>1.1000000000000001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1.1000000000000001</v>
      </c>
      <c r="AU70" t="s">
        <v>3</v>
      </c>
      <c r="AV70">
        <v>2</v>
      </c>
      <c r="AW70">
        <v>2</v>
      </c>
      <c r="AX70">
        <v>34696589</v>
      </c>
      <c r="AY70">
        <v>1</v>
      </c>
      <c r="AZ70">
        <v>0</v>
      </c>
      <c r="BA70">
        <v>94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4.9500000000000002E-2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ROW(Source!A47)</f>
        <v>47</v>
      </c>
      <c r="B71">
        <v>34696434</v>
      </c>
      <c r="C71">
        <v>34696585</v>
      </c>
      <c r="D71">
        <v>31525949</v>
      </c>
      <c r="E71">
        <v>1</v>
      </c>
      <c r="F71">
        <v>1</v>
      </c>
      <c r="G71">
        <v>1</v>
      </c>
      <c r="H71">
        <v>2</v>
      </c>
      <c r="I71" t="s">
        <v>346</v>
      </c>
      <c r="J71" t="s">
        <v>347</v>
      </c>
      <c r="K71" t="s">
        <v>348</v>
      </c>
      <c r="L71">
        <v>1368</v>
      </c>
      <c r="N71">
        <v>1011</v>
      </c>
      <c r="O71" t="s">
        <v>303</v>
      </c>
      <c r="P71" t="s">
        <v>303</v>
      </c>
      <c r="Q71">
        <v>1</v>
      </c>
      <c r="W71">
        <v>0</v>
      </c>
      <c r="X71">
        <v>-1071764843</v>
      </c>
      <c r="Y71">
        <v>0.67</v>
      </c>
      <c r="AA71">
        <v>0</v>
      </c>
      <c r="AB71">
        <v>988.38</v>
      </c>
      <c r="AC71">
        <v>247.05</v>
      </c>
      <c r="AD71">
        <v>0</v>
      </c>
      <c r="AE71">
        <v>0</v>
      </c>
      <c r="AF71">
        <v>79.069999999999993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0.67</v>
      </c>
      <c r="AU71" t="s">
        <v>3</v>
      </c>
      <c r="AV71">
        <v>0</v>
      </c>
      <c r="AW71">
        <v>2</v>
      </c>
      <c r="AX71">
        <v>34696590</v>
      </c>
      <c r="AY71">
        <v>1</v>
      </c>
      <c r="AZ71">
        <v>0</v>
      </c>
      <c r="BA71">
        <v>95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</f>
        <v>3.015E-2</v>
      </c>
      <c r="CY71">
        <f>AB71</f>
        <v>988.38</v>
      </c>
      <c r="CZ71">
        <f>AF71</f>
        <v>79.069999999999993</v>
      </c>
      <c r="DA71">
        <f>AJ71</f>
        <v>12.5</v>
      </c>
      <c r="DB71">
        <v>0</v>
      </c>
    </row>
    <row r="72" spans="1:106" x14ac:dyDescent="0.2">
      <c r="A72">
        <f>ROW(Source!A47)</f>
        <v>47</v>
      </c>
      <c r="B72">
        <v>34696434</v>
      </c>
      <c r="C72">
        <v>34696585</v>
      </c>
      <c r="D72">
        <v>31525973</v>
      </c>
      <c r="E72">
        <v>1</v>
      </c>
      <c r="F72">
        <v>1</v>
      </c>
      <c r="G72">
        <v>1</v>
      </c>
      <c r="H72">
        <v>2</v>
      </c>
      <c r="I72" t="s">
        <v>353</v>
      </c>
      <c r="J72" t="s">
        <v>354</v>
      </c>
      <c r="K72" t="s">
        <v>355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W72">
        <v>0</v>
      </c>
      <c r="X72">
        <v>645023554</v>
      </c>
      <c r="Y72">
        <v>0.43</v>
      </c>
      <c r="AA72">
        <v>0</v>
      </c>
      <c r="AB72">
        <v>1537.5</v>
      </c>
      <c r="AC72">
        <v>247.05</v>
      </c>
      <c r="AD72">
        <v>0</v>
      </c>
      <c r="AE72">
        <v>0</v>
      </c>
      <c r="AF72">
        <v>123</v>
      </c>
      <c r="AG72">
        <v>13.5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0.43</v>
      </c>
      <c r="AU72" t="s">
        <v>3</v>
      </c>
      <c r="AV72">
        <v>0</v>
      </c>
      <c r="AW72">
        <v>2</v>
      </c>
      <c r="AX72">
        <v>34696591</v>
      </c>
      <c r="AY72">
        <v>1</v>
      </c>
      <c r="AZ72">
        <v>0</v>
      </c>
      <c r="BA72">
        <v>96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1.9349999999999999E-2</v>
      </c>
      <c r="CY72">
        <f>AB72</f>
        <v>1537.5</v>
      </c>
      <c r="CZ72">
        <f>AF72</f>
        <v>123</v>
      </c>
      <c r="DA72">
        <f>AJ72</f>
        <v>12.5</v>
      </c>
      <c r="DB72">
        <v>0</v>
      </c>
    </row>
    <row r="73" spans="1:106" x14ac:dyDescent="0.2">
      <c r="A73">
        <f>ROW(Source!A48)</f>
        <v>48</v>
      </c>
      <c r="B73">
        <v>34696433</v>
      </c>
      <c r="C73">
        <v>34696592</v>
      </c>
      <c r="D73">
        <v>31711106</v>
      </c>
      <c r="E73">
        <v>1</v>
      </c>
      <c r="F73">
        <v>1</v>
      </c>
      <c r="G73">
        <v>1</v>
      </c>
      <c r="H73">
        <v>1</v>
      </c>
      <c r="I73" t="s">
        <v>356</v>
      </c>
      <c r="J73" t="s">
        <v>3</v>
      </c>
      <c r="K73" t="s">
        <v>357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W73">
        <v>0</v>
      </c>
      <c r="X73">
        <v>-228054128</v>
      </c>
      <c r="Y73">
        <v>15.72</v>
      </c>
      <c r="AA73">
        <v>0</v>
      </c>
      <c r="AB73">
        <v>0</v>
      </c>
      <c r="AC73">
        <v>0</v>
      </c>
      <c r="AD73">
        <v>8.02</v>
      </c>
      <c r="AE73">
        <v>0</v>
      </c>
      <c r="AF73">
        <v>0</v>
      </c>
      <c r="AG73">
        <v>0</v>
      </c>
      <c r="AH73">
        <v>8.02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15.72</v>
      </c>
      <c r="AU73" t="s">
        <v>3</v>
      </c>
      <c r="AV73">
        <v>1</v>
      </c>
      <c r="AW73">
        <v>2</v>
      </c>
      <c r="AX73">
        <v>34696599</v>
      </c>
      <c r="AY73">
        <v>1</v>
      </c>
      <c r="AZ73">
        <v>0</v>
      </c>
      <c r="BA73">
        <v>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0.45588000000000006</v>
      </c>
      <c r="CY73">
        <f>AD73</f>
        <v>8.02</v>
      </c>
      <c r="CZ73">
        <f>AH73</f>
        <v>8.02</v>
      </c>
      <c r="DA73">
        <f>AL73</f>
        <v>1</v>
      </c>
      <c r="DB73">
        <v>0</v>
      </c>
    </row>
    <row r="74" spans="1:106" x14ac:dyDescent="0.2">
      <c r="A74">
        <f>ROW(Source!A48)</f>
        <v>48</v>
      </c>
      <c r="B74">
        <v>34696433</v>
      </c>
      <c r="C74">
        <v>34696592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298</v>
      </c>
      <c r="J74" t="s">
        <v>3</v>
      </c>
      <c r="K74" t="s">
        <v>299</v>
      </c>
      <c r="L74">
        <v>1191</v>
      </c>
      <c r="N74">
        <v>1013</v>
      </c>
      <c r="O74" t="s">
        <v>297</v>
      </c>
      <c r="P74" t="s">
        <v>297</v>
      </c>
      <c r="Q74">
        <v>1</v>
      </c>
      <c r="W74">
        <v>0</v>
      </c>
      <c r="X74">
        <v>-1417349443</v>
      </c>
      <c r="Y74">
        <v>13.88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13.88</v>
      </c>
      <c r="AU74" t="s">
        <v>3</v>
      </c>
      <c r="AV74">
        <v>2</v>
      </c>
      <c r="AW74">
        <v>2</v>
      </c>
      <c r="AX74">
        <v>34696600</v>
      </c>
      <c r="AY74">
        <v>1</v>
      </c>
      <c r="AZ74">
        <v>0</v>
      </c>
      <c r="BA74">
        <v>98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0.40252000000000004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ROW(Source!A48)</f>
        <v>48</v>
      </c>
      <c r="B75">
        <v>34696433</v>
      </c>
      <c r="C75">
        <v>34696592</v>
      </c>
      <c r="D75">
        <v>31525973</v>
      </c>
      <c r="E75">
        <v>1</v>
      </c>
      <c r="F75">
        <v>1</v>
      </c>
      <c r="G75">
        <v>1</v>
      </c>
      <c r="H75">
        <v>2</v>
      </c>
      <c r="I75" t="s">
        <v>353</v>
      </c>
      <c r="J75" t="s">
        <v>354</v>
      </c>
      <c r="K75" t="s">
        <v>355</v>
      </c>
      <c r="L75">
        <v>1368</v>
      </c>
      <c r="N75">
        <v>1011</v>
      </c>
      <c r="O75" t="s">
        <v>303</v>
      </c>
      <c r="P75" t="s">
        <v>303</v>
      </c>
      <c r="Q75">
        <v>1</v>
      </c>
      <c r="W75">
        <v>0</v>
      </c>
      <c r="X75">
        <v>645023554</v>
      </c>
      <c r="Y75">
        <v>1.77</v>
      </c>
      <c r="AA75">
        <v>0</v>
      </c>
      <c r="AB75">
        <v>123</v>
      </c>
      <c r="AC75">
        <v>13.5</v>
      </c>
      <c r="AD75">
        <v>0</v>
      </c>
      <c r="AE75">
        <v>0</v>
      </c>
      <c r="AF75">
        <v>123</v>
      </c>
      <c r="AG75">
        <v>13.5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1.77</v>
      </c>
      <c r="AU75" t="s">
        <v>3</v>
      </c>
      <c r="AV75">
        <v>0</v>
      </c>
      <c r="AW75">
        <v>2</v>
      </c>
      <c r="AX75">
        <v>34696601</v>
      </c>
      <c r="AY75">
        <v>1</v>
      </c>
      <c r="AZ75">
        <v>0</v>
      </c>
      <c r="BA75">
        <v>99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Y75*Source!I48</f>
        <v>5.1330000000000001E-2</v>
      </c>
      <c r="CY75">
        <f>AB75</f>
        <v>123</v>
      </c>
      <c r="CZ75">
        <f>AF75</f>
        <v>123</v>
      </c>
      <c r="DA75">
        <f>AJ75</f>
        <v>1</v>
      </c>
      <c r="DB75">
        <v>0</v>
      </c>
    </row>
    <row r="76" spans="1:106" x14ac:dyDescent="0.2">
      <c r="A76">
        <f>ROW(Source!A48)</f>
        <v>48</v>
      </c>
      <c r="B76">
        <v>34696433</v>
      </c>
      <c r="C76">
        <v>34696592</v>
      </c>
      <c r="D76">
        <v>31526978</v>
      </c>
      <c r="E76">
        <v>1</v>
      </c>
      <c r="F76">
        <v>1</v>
      </c>
      <c r="G76">
        <v>1</v>
      </c>
      <c r="H76">
        <v>2</v>
      </c>
      <c r="I76" t="s">
        <v>358</v>
      </c>
      <c r="J76" t="s">
        <v>359</v>
      </c>
      <c r="K76" t="s">
        <v>360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W76">
        <v>0</v>
      </c>
      <c r="X76">
        <v>1225731627</v>
      </c>
      <c r="Y76">
        <v>4.29</v>
      </c>
      <c r="AA76">
        <v>0</v>
      </c>
      <c r="AB76">
        <v>89.99</v>
      </c>
      <c r="AC76">
        <v>10.06</v>
      </c>
      <c r="AD76">
        <v>0</v>
      </c>
      <c r="AE76">
        <v>0</v>
      </c>
      <c r="AF76">
        <v>89.99</v>
      </c>
      <c r="AG76">
        <v>10.06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4.29</v>
      </c>
      <c r="AU76" t="s">
        <v>3</v>
      </c>
      <c r="AV76">
        <v>0</v>
      </c>
      <c r="AW76">
        <v>2</v>
      </c>
      <c r="AX76">
        <v>34696602</v>
      </c>
      <c r="AY76">
        <v>1</v>
      </c>
      <c r="AZ76">
        <v>0</v>
      </c>
      <c r="BA76">
        <v>100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Y76*Source!I48</f>
        <v>0.12441000000000001</v>
      </c>
      <c r="CY76">
        <f>AB76</f>
        <v>89.99</v>
      </c>
      <c r="CZ76">
        <f>AF76</f>
        <v>89.99</v>
      </c>
      <c r="DA76">
        <f>AJ76</f>
        <v>1</v>
      </c>
      <c r="DB76">
        <v>0</v>
      </c>
    </row>
    <row r="77" spans="1:106" x14ac:dyDescent="0.2">
      <c r="A77">
        <f>ROW(Source!A48)</f>
        <v>48</v>
      </c>
      <c r="B77">
        <v>34696433</v>
      </c>
      <c r="C77">
        <v>34696592</v>
      </c>
      <c r="D77">
        <v>31527342</v>
      </c>
      <c r="E77">
        <v>1</v>
      </c>
      <c r="F77">
        <v>1</v>
      </c>
      <c r="G77">
        <v>1</v>
      </c>
      <c r="H77">
        <v>2</v>
      </c>
      <c r="I77" t="s">
        <v>361</v>
      </c>
      <c r="J77" t="s">
        <v>362</v>
      </c>
      <c r="K77" t="s">
        <v>363</v>
      </c>
      <c r="L77">
        <v>1368</v>
      </c>
      <c r="N77">
        <v>1011</v>
      </c>
      <c r="O77" t="s">
        <v>303</v>
      </c>
      <c r="P77" t="s">
        <v>303</v>
      </c>
      <c r="Q77">
        <v>1</v>
      </c>
      <c r="W77">
        <v>0</v>
      </c>
      <c r="X77">
        <v>1663826256</v>
      </c>
      <c r="Y77">
        <v>7.08</v>
      </c>
      <c r="AA77">
        <v>0</v>
      </c>
      <c r="AB77">
        <v>206.01</v>
      </c>
      <c r="AC77">
        <v>14.4</v>
      </c>
      <c r="AD77">
        <v>0</v>
      </c>
      <c r="AE77">
        <v>0</v>
      </c>
      <c r="AF77">
        <v>206.01</v>
      </c>
      <c r="AG77">
        <v>14.4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7.08</v>
      </c>
      <c r="AU77" t="s">
        <v>3</v>
      </c>
      <c r="AV77">
        <v>0</v>
      </c>
      <c r="AW77">
        <v>2</v>
      </c>
      <c r="AX77">
        <v>34696603</v>
      </c>
      <c r="AY77">
        <v>1</v>
      </c>
      <c r="AZ77">
        <v>0</v>
      </c>
      <c r="BA77">
        <v>101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Y77*Source!I48</f>
        <v>0.20532</v>
      </c>
      <c r="CY77">
        <f>AB77</f>
        <v>206.01</v>
      </c>
      <c r="CZ77">
        <f>AF77</f>
        <v>206.01</v>
      </c>
      <c r="DA77">
        <f>AJ77</f>
        <v>1</v>
      </c>
      <c r="DB77">
        <v>0</v>
      </c>
    </row>
    <row r="78" spans="1:106" x14ac:dyDescent="0.2">
      <c r="A78">
        <f>ROW(Source!A48)</f>
        <v>48</v>
      </c>
      <c r="B78">
        <v>34696433</v>
      </c>
      <c r="C78">
        <v>34696592</v>
      </c>
      <c r="D78">
        <v>31528071</v>
      </c>
      <c r="E78">
        <v>1</v>
      </c>
      <c r="F78">
        <v>1</v>
      </c>
      <c r="G78">
        <v>1</v>
      </c>
      <c r="H78">
        <v>2</v>
      </c>
      <c r="I78" t="s">
        <v>364</v>
      </c>
      <c r="J78" t="s">
        <v>365</v>
      </c>
      <c r="K78" t="s">
        <v>366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W78">
        <v>0</v>
      </c>
      <c r="X78">
        <v>529073949</v>
      </c>
      <c r="Y78">
        <v>0.74</v>
      </c>
      <c r="AA78">
        <v>0</v>
      </c>
      <c r="AB78">
        <v>110</v>
      </c>
      <c r="AC78">
        <v>11.6</v>
      </c>
      <c r="AD78">
        <v>0</v>
      </c>
      <c r="AE78">
        <v>0</v>
      </c>
      <c r="AF78">
        <v>110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0.74</v>
      </c>
      <c r="AU78" t="s">
        <v>3</v>
      </c>
      <c r="AV78">
        <v>0</v>
      </c>
      <c r="AW78">
        <v>2</v>
      </c>
      <c r="AX78">
        <v>34696604</v>
      </c>
      <c r="AY78">
        <v>1</v>
      </c>
      <c r="AZ78">
        <v>0</v>
      </c>
      <c r="BA78">
        <v>102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Y78*Source!I48</f>
        <v>2.146E-2</v>
      </c>
      <c r="CY78">
        <f>AB78</f>
        <v>110</v>
      </c>
      <c r="CZ78">
        <f>AF78</f>
        <v>110</v>
      </c>
      <c r="DA78">
        <f>AJ78</f>
        <v>1</v>
      </c>
      <c r="DB78">
        <v>0</v>
      </c>
    </row>
    <row r="79" spans="1:106" x14ac:dyDescent="0.2">
      <c r="A79">
        <f>ROW(Source!A49)</f>
        <v>49</v>
      </c>
      <c r="B79">
        <v>34696434</v>
      </c>
      <c r="C79">
        <v>34696592</v>
      </c>
      <c r="D79">
        <v>31711106</v>
      </c>
      <c r="E79">
        <v>1</v>
      </c>
      <c r="F79">
        <v>1</v>
      </c>
      <c r="G79">
        <v>1</v>
      </c>
      <c r="H79">
        <v>1</v>
      </c>
      <c r="I79" t="s">
        <v>356</v>
      </c>
      <c r="J79" t="s">
        <v>3</v>
      </c>
      <c r="K79" t="s">
        <v>357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W79">
        <v>0</v>
      </c>
      <c r="X79">
        <v>-228054128</v>
      </c>
      <c r="Y79">
        <v>15.72</v>
      </c>
      <c r="AA79">
        <v>0</v>
      </c>
      <c r="AB79">
        <v>0</v>
      </c>
      <c r="AC79">
        <v>0</v>
      </c>
      <c r="AD79">
        <v>146.77000000000001</v>
      </c>
      <c r="AE79">
        <v>0</v>
      </c>
      <c r="AF79">
        <v>0</v>
      </c>
      <c r="AG79">
        <v>0</v>
      </c>
      <c r="AH79">
        <v>8.02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15.72</v>
      </c>
      <c r="AU79" t="s">
        <v>3</v>
      </c>
      <c r="AV79">
        <v>1</v>
      </c>
      <c r="AW79">
        <v>2</v>
      </c>
      <c r="AX79">
        <v>34696599</v>
      </c>
      <c r="AY79">
        <v>1</v>
      </c>
      <c r="AZ79">
        <v>0</v>
      </c>
      <c r="BA79">
        <v>105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0.45588000000000006</v>
      </c>
      <c r="CY79">
        <f>AD79</f>
        <v>146.77000000000001</v>
      </c>
      <c r="CZ79">
        <f>AH79</f>
        <v>8.02</v>
      </c>
      <c r="DA79">
        <f>AL79</f>
        <v>18.3</v>
      </c>
      <c r="DB79">
        <v>0</v>
      </c>
    </row>
    <row r="80" spans="1:106" x14ac:dyDescent="0.2">
      <c r="A80">
        <f>ROW(Source!A49)</f>
        <v>49</v>
      </c>
      <c r="B80">
        <v>34696434</v>
      </c>
      <c r="C80">
        <v>34696592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W80">
        <v>0</v>
      </c>
      <c r="X80">
        <v>-1417349443</v>
      </c>
      <c r="Y80">
        <v>13.88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13.88</v>
      </c>
      <c r="AU80" t="s">
        <v>3</v>
      </c>
      <c r="AV80">
        <v>2</v>
      </c>
      <c r="AW80">
        <v>2</v>
      </c>
      <c r="AX80">
        <v>34696600</v>
      </c>
      <c r="AY80">
        <v>1</v>
      </c>
      <c r="AZ80">
        <v>0</v>
      </c>
      <c r="BA80">
        <v>106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0.40252000000000004</v>
      </c>
      <c r="CY80">
        <f>AD80</f>
        <v>0</v>
      </c>
      <c r="CZ80">
        <f>AH80</f>
        <v>0</v>
      </c>
      <c r="DA80">
        <f>AL80</f>
        <v>1</v>
      </c>
      <c r="DB80">
        <v>0</v>
      </c>
    </row>
    <row r="81" spans="1:106" x14ac:dyDescent="0.2">
      <c r="A81">
        <f>ROW(Source!A49)</f>
        <v>49</v>
      </c>
      <c r="B81">
        <v>34696434</v>
      </c>
      <c r="C81">
        <v>34696592</v>
      </c>
      <c r="D81">
        <v>31525973</v>
      </c>
      <c r="E81">
        <v>1</v>
      </c>
      <c r="F81">
        <v>1</v>
      </c>
      <c r="G81">
        <v>1</v>
      </c>
      <c r="H81">
        <v>2</v>
      </c>
      <c r="I81" t="s">
        <v>353</v>
      </c>
      <c r="J81" t="s">
        <v>354</v>
      </c>
      <c r="K81" t="s">
        <v>355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W81">
        <v>0</v>
      </c>
      <c r="X81">
        <v>645023554</v>
      </c>
      <c r="Y81">
        <v>1.77</v>
      </c>
      <c r="AA81">
        <v>0</v>
      </c>
      <c r="AB81">
        <v>1537.5</v>
      </c>
      <c r="AC81">
        <v>247.05</v>
      </c>
      <c r="AD81">
        <v>0</v>
      </c>
      <c r="AE81">
        <v>0</v>
      </c>
      <c r="AF81">
        <v>123</v>
      </c>
      <c r="AG81">
        <v>13.5</v>
      </c>
      <c r="AH81">
        <v>0</v>
      </c>
      <c r="AI81">
        <v>1</v>
      </c>
      <c r="AJ81">
        <v>12.5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1.77</v>
      </c>
      <c r="AU81" t="s">
        <v>3</v>
      </c>
      <c r="AV81">
        <v>0</v>
      </c>
      <c r="AW81">
        <v>2</v>
      </c>
      <c r="AX81">
        <v>34696601</v>
      </c>
      <c r="AY81">
        <v>1</v>
      </c>
      <c r="AZ81">
        <v>0</v>
      </c>
      <c r="BA81">
        <v>107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Y81*Source!I49</f>
        <v>5.1330000000000001E-2</v>
      </c>
      <c r="CY81">
        <f>AB81</f>
        <v>1537.5</v>
      </c>
      <c r="CZ81">
        <f>AF81</f>
        <v>123</v>
      </c>
      <c r="DA81">
        <f>AJ81</f>
        <v>12.5</v>
      </c>
      <c r="DB81">
        <v>0</v>
      </c>
    </row>
    <row r="82" spans="1:106" x14ac:dyDescent="0.2">
      <c r="A82">
        <f>ROW(Source!A49)</f>
        <v>49</v>
      </c>
      <c r="B82">
        <v>34696434</v>
      </c>
      <c r="C82">
        <v>34696592</v>
      </c>
      <c r="D82">
        <v>31526978</v>
      </c>
      <c r="E82">
        <v>1</v>
      </c>
      <c r="F82">
        <v>1</v>
      </c>
      <c r="G82">
        <v>1</v>
      </c>
      <c r="H82">
        <v>2</v>
      </c>
      <c r="I82" t="s">
        <v>358</v>
      </c>
      <c r="J82" t="s">
        <v>359</v>
      </c>
      <c r="K82" t="s">
        <v>360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W82">
        <v>0</v>
      </c>
      <c r="X82">
        <v>1225731627</v>
      </c>
      <c r="Y82">
        <v>4.29</v>
      </c>
      <c r="AA82">
        <v>0</v>
      </c>
      <c r="AB82">
        <v>1124.8800000000001</v>
      </c>
      <c r="AC82">
        <v>184.1</v>
      </c>
      <c r="AD82">
        <v>0</v>
      </c>
      <c r="AE82">
        <v>0</v>
      </c>
      <c r="AF82">
        <v>89.99</v>
      </c>
      <c r="AG82">
        <v>10.06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4.29</v>
      </c>
      <c r="AU82" t="s">
        <v>3</v>
      </c>
      <c r="AV82">
        <v>0</v>
      </c>
      <c r="AW82">
        <v>2</v>
      </c>
      <c r="AX82">
        <v>34696602</v>
      </c>
      <c r="AY82">
        <v>1</v>
      </c>
      <c r="AZ82">
        <v>0</v>
      </c>
      <c r="BA82">
        <v>108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Y82*Source!I49</f>
        <v>0.12441000000000001</v>
      </c>
      <c r="CY82">
        <f>AB82</f>
        <v>1124.8800000000001</v>
      </c>
      <c r="CZ82">
        <f>AF82</f>
        <v>89.99</v>
      </c>
      <c r="DA82">
        <f>AJ82</f>
        <v>12.5</v>
      </c>
      <c r="DB82">
        <v>0</v>
      </c>
    </row>
    <row r="83" spans="1:106" x14ac:dyDescent="0.2">
      <c r="A83">
        <f>ROW(Source!A49)</f>
        <v>49</v>
      </c>
      <c r="B83">
        <v>34696434</v>
      </c>
      <c r="C83">
        <v>34696592</v>
      </c>
      <c r="D83">
        <v>31527342</v>
      </c>
      <c r="E83">
        <v>1</v>
      </c>
      <c r="F83">
        <v>1</v>
      </c>
      <c r="G83">
        <v>1</v>
      </c>
      <c r="H83">
        <v>2</v>
      </c>
      <c r="I83" t="s">
        <v>361</v>
      </c>
      <c r="J83" t="s">
        <v>362</v>
      </c>
      <c r="K83" t="s">
        <v>363</v>
      </c>
      <c r="L83">
        <v>1368</v>
      </c>
      <c r="N83">
        <v>1011</v>
      </c>
      <c r="O83" t="s">
        <v>303</v>
      </c>
      <c r="P83" t="s">
        <v>303</v>
      </c>
      <c r="Q83">
        <v>1</v>
      </c>
      <c r="W83">
        <v>0</v>
      </c>
      <c r="X83">
        <v>1663826256</v>
      </c>
      <c r="Y83">
        <v>7.08</v>
      </c>
      <c r="AA83">
        <v>0</v>
      </c>
      <c r="AB83">
        <v>2575.13</v>
      </c>
      <c r="AC83">
        <v>263.52</v>
      </c>
      <c r="AD83">
        <v>0</v>
      </c>
      <c r="AE83">
        <v>0</v>
      </c>
      <c r="AF83">
        <v>206.01</v>
      </c>
      <c r="AG83">
        <v>14.4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7.08</v>
      </c>
      <c r="AU83" t="s">
        <v>3</v>
      </c>
      <c r="AV83">
        <v>0</v>
      </c>
      <c r="AW83">
        <v>2</v>
      </c>
      <c r="AX83">
        <v>34696603</v>
      </c>
      <c r="AY83">
        <v>1</v>
      </c>
      <c r="AZ83">
        <v>0</v>
      </c>
      <c r="BA83">
        <v>109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Y83*Source!I49</f>
        <v>0.20532</v>
      </c>
      <c r="CY83">
        <f>AB83</f>
        <v>2575.13</v>
      </c>
      <c r="CZ83">
        <f>AF83</f>
        <v>206.01</v>
      </c>
      <c r="DA83">
        <f>AJ83</f>
        <v>12.5</v>
      </c>
      <c r="DB83">
        <v>0</v>
      </c>
    </row>
    <row r="84" spans="1:106" x14ac:dyDescent="0.2">
      <c r="A84">
        <f>ROW(Source!A49)</f>
        <v>49</v>
      </c>
      <c r="B84">
        <v>34696434</v>
      </c>
      <c r="C84">
        <v>34696592</v>
      </c>
      <c r="D84">
        <v>31528071</v>
      </c>
      <c r="E84">
        <v>1</v>
      </c>
      <c r="F84">
        <v>1</v>
      </c>
      <c r="G84">
        <v>1</v>
      </c>
      <c r="H84">
        <v>2</v>
      </c>
      <c r="I84" t="s">
        <v>364</v>
      </c>
      <c r="J84" t="s">
        <v>365</v>
      </c>
      <c r="K84" t="s">
        <v>366</v>
      </c>
      <c r="L84">
        <v>1368</v>
      </c>
      <c r="N84">
        <v>1011</v>
      </c>
      <c r="O84" t="s">
        <v>303</v>
      </c>
      <c r="P84" t="s">
        <v>303</v>
      </c>
      <c r="Q84">
        <v>1</v>
      </c>
      <c r="W84">
        <v>0</v>
      </c>
      <c r="X84">
        <v>529073949</v>
      </c>
      <c r="Y84">
        <v>0.74</v>
      </c>
      <c r="AA84">
        <v>0</v>
      </c>
      <c r="AB84">
        <v>1375</v>
      </c>
      <c r="AC84">
        <v>212.28</v>
      </c>
      <c r="AD84">
        <v>0</v>
      </c>
      <c r="AE84">
        <v>0</v>
      </c>
      <c r="AF84">
        <v>110</v>
      </c>
      <c r="AG84">
        <v>11.6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0.74</v>
      </c>
      <c r="AU84" t="s">
        <v>3</v>
      </c>
      <c r="AV84">
        <v>0</v>
      </c>
      <c r="AW84">
        <v>2</v>
      </c>
      <c r="AX84">
        <v>34696604</v>
      </c>
      <c r="AY84">
        <v>1</v>
      </c>
      <c r="AZ84">
        <v>0</v>
      </c>
      <c r="BA84">
        <v>110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Y84*Source!I49</f>
        <v>2.146E-2</v>
      </c>
      <c r="CY84">
        <f>AB84</f>
        <v>1375</v>
      </c>
      <c r="CZ84">
        <f>AF84</f>
        <v>110</v>
      </c>
      <c r="DA84">
        <f>AJ84</f>
        <v>12.5</v>
      </c>
      <c r="DB84">
        <v>0</v>
      </c>
    </row>
    <row r="85" spans="1:106" x14ac:dyDescent="0.2">
      <c r="A85">
        <f>ROW(Source!A50)</f>
        <v>50</v>
      </c>
      <c r="B85">
        <v>34696433</v>
      </c>
      <c r="C85">
        <v>34696607</v>
      </c>
      <c r="D85">
        <v>31711332</v>
      </c>
      <c r="E85">
        <v>1</v>
      </c>
      <c r="F85">
        <v>1</v>
      </c>
      <c r="G85">
        <v>1</v>
      </c>
      <c r="H85">
        <v>1</v>
      </c>
      <c r="I85" t="s">
        <v>309</v>
      </c>
      <c r="J85" t="s">
        <v>3</v>
      </c>
      <c r="K85" t="s">
        <v>310</v>
      </c>
      <c r="L85">
        <v>1191</v>
      </c>
      <c r="N85">
        <v>1013</v>
      </c>
      <c r="O85" t="s">
        <v>297</v>
      </c>
      <c r="P85" t="s">
        <v>297</v>
      </c>
      <c r="Q85">
        <v>1</v>
      </c>
      <c r="W85">
        <v>0</v>
      </c>
      <c r="X85">
        <v>-509590494</v>
      </c>
      <c r="Y85">
        <v>33.15</v>
      </c>
      <c r="AA85">
        <v>0</v>
      </c>
      <c r="AB85">
        <v>0</v>
      </c>
      <c r="AC85">
        <v>0</v>
      </c>
      <c r="AD85">
        <v>8.17</v>
      </c>
      <c r="AE85">
        <v>0</v>
      </c>
      <c r="AF85">
        <v>0</v>
      </c>
      <c r="AG85">
        <v>0</v>
      </c>
      <c r="AH85">
        <v>8.17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33.15</v>
      </c>
      <c r="AU85" t="s">
        <v>3</v>
      </c>
      <c r="AV85">
        <v>1</v>
      </c>
      <c r="AW85">
        <v>2</v>
      </c>
      <c r="AX85">
        <v>34696616</v>
      </c>
      <c r="AY85">
        <v>1</v>
      </c>
      <c r="AZ85">
        <v>0</v>
      </c>
      <c r="BA85">
        <v>113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0.96135000000000004</v>
      </c>
      <c r="CY85">
        <f>AD85</f>
        <v>8.17</v>
      </c>
      <c r="CZ85">
        <f>AH85</f>
        <v>8.17</v>
      </c>
      <c r="DA85">
        <f>AL85</f>
        <v>1</v>
      </c>
      <c r="DB85">
        <v>0</v>
      </c>
    </row>
    <row r="86" spans="1:106" x14ac:dyDescent="0.2">
      <c r="A86">
        <f>ROW(Source!A50)</f>
        <v>50</v>
      </c>
      <c r="B86">
        <v>34696433</v>
      </c>
      <c r="C86">
        <v>34696607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298</v>
      </c>
      <c r="J86" t="s">
        <v>3</v>
      </c>
      <c r="K86" t="s">
        <v>299</v>
      </c>
      <c r="L86">
        <v>1191</v>
      </c>
      <c r="N86">
        <v>1013</v>
      </c>
      <c r="O86" t="s">
        <v>297</v>
      </c>
      <c r="P86" t="s">
        <v>297</v>
      </c>
      <c r="Q86">
        <v>1</v>
      </c>
      <c r="W86">
        <v>0</v>
      </c>
      <c r="X86">
        <v>-1417349443</v>
      </c>
      <c r="Y86">
        <v>29.53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29.53</v>
      </c>
      <c r="AU86" t="s">
        <v>3</v>
      </c>
      <c r="AV86">
        <v>2</v>
      </c>
      <c r="AW86">
        <v>2</v>
      </c>
      <c r="AX86">
        <v>34696617</v>
      </c>
      <c r="AY86">
        <v>1</v>
      </c>
      <c r="AZ86">
        <v>0</v>
      </c>
      <c r="BA86">
        <v>114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0.85637000000000008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ROW(Source!A50)</f>
        <v>50</v>
      </c>
      <c r="B87">
        <v>34696433</v>
      </c>
      <c r="C87">
        <v>34696607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346</v>
      </c>
      <c r="J87" t="s">
        <v>347</v>
      </c>
      <c r="K87" t="s">
        <v>348</v>
      </c>
      <c r="L87">
        <v>1368</v>
      </c>
      <c r="N87">
        <v>1011</v>
      </c>
      <c r="O87" t="s">
        <v>303</v>
      </c>
      <c r="P87" t="s">
        <v>303</v>
      </c>
      <c r="Q87">
        <v>1</v>
      </c>
      <c r="W87">
        <v>0</v>
      </c>
      <c r="X87">
        <v>-1071764843</v>
      </c>
      <c r="Y87">
        <v>2.59</v>
      </c>
      <c r="AA87">
        <v>0</v>
      </c>
      <c r="AB87">
        <v>79.069999999999993</v>
      </c>
      <c r="AC87">
        <v>13.5</v>
      </c>
      <c r="AD87">
        <v>0</v>
      </c>
      <c r="AE87">
        <v>0</v>
      </c>
      <c r="AF87">
        <v>79.069999999999993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2.59</v>
      </c>
      <c r="AU87" t="s">
        <v>3</v>
      </c>
      <c r="AV87">
        <v>0</v>
      </c>
      <c r="AW87">
        <v>2</v>
      </c>
      <c r="AX87">
        <v>34696618</v>
      </c>
      <c r="AY87">
        <v>1</v>
      </c>
      <c r="AZ87">
        <v>0</v>
      </c>
      <c r="BA87">
        <v>115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7.5109999999999996E-2</v>
      </c>
      <c r="CY87">
        <f t="shared" ref="CY87:CY92" si="0">AB87</f>
        <v>79.069999999999993</v>
      </c>
      <c r="CZ87">
        <f t="shared" ref="CZ87:CZ92" si="1">AF87</f>
        <v>79.069999999999993</v>
      </c>
      <c r="DA87">
        <f t="shared" ref="DA87:DA92" si="2">AJ87</f>
        <v>1</v>
      </c>
      <c r="DB87">
        <v>0</v>
      </c>
    </row>
    <row r="88" spans="1:106" x14ac:dyDescent="0.2">
      <c r="A88">
        <f>ROW(Source!A50)</f>
        <v>50</v>
      </c>
      <c r="B88">
        <v>34696433</v>
      </c>
      <c r="C88">
        <v>34696607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353</v>
      </c>
      <c r="J88" t="s">
        <v>354</v>
      </c>
      <c r="K88" t="s">
        <v>355</v>
      </c>
      <c r="L88">
        <v>1368</v>
      </c>
      <c r="N88">
        <v>1011</v>
      </c>
      <c r="O88" t="s">
        <v>303</v>
      </c>
      <c r="P88" t="s">
        <v>303</v>
      </c>
      <c r="Q88">
        <v>1</v>
      </c>
      <c r="W88">
        <v>0</v>
      </c>
      <c r="X88">
        <v>645023554</v>
      </c>
      <c r="Y88">
        <v>0.41</v>
      </c>
      <c r="AA88">
        <v>0</v>
      </c>
      <c r="AB88">
        <v>123</v>
      </c>
      <c r="AC88">
        <v>13.5</v>
      </c>
      <c r="AD88">
        <v>0</v>
      </c>
      <c r="AE88">
        <v>0</v>
      </c>
      <c r="AF88">
        <v>123</v>
      </c>
      <c r="AG88">
        <v>13.5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0.41</v>
      </c>
      <c r="AU88" t="s">
        <v>3</v>
      </c>
      <c r="AV88">
        <v>0</v>
      </c>
      <c r="AW88">
        <v>2</v>
      </c>
      <c r="AX88">
        <v>34696619</v>
      </c>
      <c r="AY88">
        <v>1</v>
      </c>
      <c r="AZ88">
        <v>0</v>
      </c>
      <c r="BA88">
        <v>116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1.189E-2</v>
      </c>
      <c r="CY88">
        <f t="shared" si="0"/>
        <v>123</v>
      </c>
      <c r="CZ88">
        <f t="shared" si="1"/>
        <v>123</v>
      </c>
      <c r="DA88">
        <f t="shared" si="2"/>
        <v>1</v>
      </c>
      <c r="DB88">
        <v>0</v>
      </c>
    </row>
    <row r="89" spans="1:106" x14ac:dyDescent="0.2">
      <c r="A89">
        <f>ROW(Source!A50)</f>
        <v>50</v>
      </c>
      <c r="B89">
        <v>34696433</v>
      </c>
      <c r="C89">
        <v>34696607</v>
      </c>
      <c r="D89">
        <v>31526978</v>
      </c>
      <c r="E89">
        <v>1</v>
      </c>
      <c r="F89">
        <v>1</v>
      </c>
      <c r="G89">
        <v>1</v>
      </c>
      <c r="H89">
        <v>2</v>
      </c>
      <c r="I89" t="s">
        <v>358</v>
      </c>
      <c r="J89" t="s">
        <v>359</v>
      </c>
      <c r="K89" t="s">
        <v>360</v>
      </c>
      <c r="L89">
        <v>1368</v>
      </c>
      <c r="N89">
        <v>1011</v>
      </c>
      <c r="O89" t="s">
        <v>303</v>
      </c>
      <c r="P89" t="s">
        <v>303</v>
      </c>
      <c r="Q89">
        <v>1</v>
      </c>
      <c r="W89">
        <v>0</v>
      </c>
      <c r="X89">
        <v>1225731627</v>
      </c>
      <c r="Y89">
        <v>3.69</v>
      </c>
      <c r="AA89">
        <v>0</v>
      </c>
      <c r="AB89">
        <v>89.99</v>
      </c>
      <c r="AC89">
        <v>10.06</v>
      </c>
      <c r="AD89">
        <v>0</v>
      </c>
      <c r="AE89">
        <v>0</v>
      </c>
      <c r="AF89">
        <v>89.99</v>
      </c>
      <c r="AG89">
        <v>10.06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3.69</v>
      </c>
      <c r="AU89" t="s">
        <v>3</v>
      </c>
      <c r="AV89">
        <v>0</v>
      </c>
      <c r="AW89">
        <v>2</v>
      </c>
      <c r="AX89">
        <v>34696620</v>
      </c>
      <c r="AY89">
        <v>1</v>
      </c>
      <c r="AZ89">
        <v>0</v>
      </c>
      <c r="BA89">
        <v>117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Y89*Source!I50</f>
        <v>0.10701000000000001</v>
      </c>
      <c r="CY89">
        <f t="shared" si="0"/>
        <v>89.99</v>
      </c>
      <c r="CZ89">
        <f t="shared" si="1"/>
        <v>89.99</v>
      </c>
      <c r="DA89">
        <f t="shared" si="2"/>
        <v>1</v>
      </c>
      <c r="DB89">
        <v>0</v>
      </c>
    </row>
    <row r="90" spans="1:106" x14ac:dyDescent="0.2">
      <c r="A90">
        <f>ROW(Source!A50)</f>
        <v>50</v>
      </c>
      <c r="B90">
        <v>34696433</v>
      </c>
      <c r="C90">
        <v>34696607</v>
      </c>
      <c r="D90">
        <v>31527314</v>
      </c>
      <c r="E90">
        <v>1</v>
      </c>
      <c r="F90">
        <v>1</v>
      </c>
      <c r="G90">
        <v>1</v>
      </c>
      <c r="H90">
        <v>2</v>
      </c>
      <c r="I90" t="s">
        <v>367</v>
      </c>
      <c r="J90" t="s">
        <v>368</v>
      </c>
      <c r="K90" t="s">
        <v>369</v>
      </c>
      <c r="L90">
        <v>1368</v>
      </c>
      <c r="N90">
        <v>1011</v>
      </c>
      <c r="O90" t="s">
        <v>303</v>
      </c>
      <c r="P90" t="s">
        <v>303</v>
      </c>
      <c r="Q90">
        <v>1</v>
      </c>
      <c r="W90">
        <v>0</v>
      </c>
      <c r="X90">
        <v>-891970060</v>
      </c>
      <c r="Y90">
        <v>6.54</v>
      </c>
      <c r="AA90">
        <v>0</v>
      </c>
      <c r="AB90">
        <v>75</v>
      </c>
      <c r="AC90">
        <v>11.6</v>
      </c>
      <c r="AD90">
        <v>0</v>
      </c>
      <c r="AE90">
        <v>0</v>
      </c>
      <c r="AF90">
        <v>75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6.54</v>
      </c>
      <c r="AU90" t="s">
        <v>3</v>
      </c>
      <c r="AV90">
        <v>0</v>
      </c>
      <c r="AW90">
        <v>2</v>
      </c>
      <c r="AX90">
        <v>34696621</v>
      </c>
      <c r="AY90">
        <v>1</v>
      </c>
      <c r="AZ90">
        <v>0</v>
      </c>
      <c r="BA90">
        <v>118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Y90*Source!I50</f>
        <v>0.18966000000000002</v>
      </c>
      <c r="CY90">
        <f t="shared" si="0"/>
        <v>75</v>
      </c>
      <c r="CZ90">
        <f t="shared" si="1"/>
        <v>75</v>
      </c>
      <c r="DA90">
        <f t="shared" si="2"/>
        <v>1</v>
      </c>
      <c r="DB90">
        <v>0</v>
      </c>
    </row>
    <row r="91" spans="1:106" x14ac:dyDescent="0.2">
      <c r="A91">
        <f>ROW(Source!A50)</f>
        <v>50</v>
      </c>
      <c r="B91">
        <v>34696433</v>
      </c>
      <c r="C91">
        <v>34696607</v>
      </c>
      <c r="D91">
        <v>31527318</v>
      </c>
      <c r="E91">
        <v>1</v>
      </c>
      <c r="F91">
        <v>1</v>
      </c>
      <c r="G91">
        <v>1</v>
      </c>
      <c r="H91">
        <v>2</v>
      </c>
      <c r="I91" t="s">
        <v>370</v>
      </c>
      <c r="J91" t="s">
        <v>371</v>
      </c>
      <c r="K91" t="s">
        <v>372</v>
      </c>
      <c r="L91">
        <v>1368</v>
      </c>
      <c r="N91">
        <v>1011</v>
      </c>
      <c r="O91" t="s">
        <v>303</v>
      </c>
      <c r="P91" t="s">
        <v>303</v>
      </c>
      <c r="Q91">
        <v>1</v>
      </c>
      <c r="W91">
        <v>0</v>
      </c>
      <c r="X91">
        <v>-1649076460</v>
      </c>
      <c r="Y91">
        <v>13.34</v>
      </c>
      <c r="AA91">
        <v>0</v>
      </c>
      <c r="AB91">
        <v>121</v>
      </c>
      <c r="AC91">
        <v>14.4</v>
      </c>
      <c r="AD91">
        <v>0</v>
      </c>
      <c r="AE91">
        <v>0</v>
      </c>
      <c r="AF91">
        <v>121</v>
      </c>
      <c r="AG91">
        <v>14.4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13.34</v>
      </c>
      <c r="AU91" t="s">
        <v>3</v>
      </c>
      <c r="AV91">
        <v>0</v>
      </c>
      <c r="AW91">
        <v>2</v>
      </c>
      <c r="AX91">
        <v>34696622</v>
      </c>
      <c r="AY91">
        <v>1</v>
      </c>
      <c r="AZ91">
        <v>0</v>
      </c>
      <c r="BA91">
        <v>119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Y91*Source!I50</f>
        <v>0.38686000000000004</v>
      </c>
      <c r="CY91">
        <f t="shared" si="0"/>
        <v>121</v>
      </c>
      <c r="CZ91">
        <f t="shared" si="1"/>
        <v>121</v>
      </c>
      <c r="DA91">
        <f t="shared" si="2"/>
        <v>1</v>
      </c>
      <c r="DB91">
        <v>0</v>
      </c>
    </row>
    <row r="92" spans="1:106" x14ac:dyDescent="0.2">
      <c r="A92">
        <f>ROW(Source!A50)</f>
        <v>50</v>
      </c>
      <c r="B92">
        <v>34696433</v>
      </c>
      <c r="C92">
        <v>34696607</v>
      </c>
      <c r="D92">
        <v>31528071</v>
      </c>
      <c r="E92">
        <v>1</v>
      </c>
      <c r="F92">
        <v>1</v>
      </c>
      <c r="G92">
        <v>1</v>
      </c>
      <c r="H92">
        <v>2</v>
      </c>
      <c r="I92" t="s">
        <v>364</v>
      </c>
      <c r="J92" t="s">
        <v>365</v>
      </c>
      <c r="K92" t="s">
        <v>366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W92">
        <v>0</v>
      </c>
      <c r="X92">
        <v>529073949</v>
      </c>
      <c r="Y92">
        <v>2.96</v>
      </c>
      <c r="AA92">
        <v>0</v>
      </c>
      <c r="AB92">
        <v>110</v>
      </c>
      <c r="AC92">
        <v>11.6</v>
      </c>
      <c r="AD92">
        <v>0</v>
      </c>
      <c r="AE92">
        <v>0</v>
      </c>
      <c r="AF92">
        <v>110</v>
      </c>
      <c r="AG92">
        <v>11.6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2.96</v>
      </c>
      <c r="AU92" t="s">
        <v>3</v>
      </c>
      <c r="AV92">
        <v>0</v>
      </c>
      <c r="AW92">
        <v>2</v>
      </c>
      <c r="AX92">
        <v>34696623</v>
      </c>
      <c r="AY92">
        <v>1</v>
      </c>
      <c r="AZ92">
        <v>0</v>
      </c>
      <c r="BA92">
        <v>120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Y92*Source!I50</f>
        <v>8.584E-2</v>
      </c>
      <c r="CY92">
        <f t="shared" si="0"/>
        <v>110</v>
      </c>
      <c r="CZ92">
        <f t="shared" si="1"/>
        <v>110</v>
      </c>
      <c r="DA92">
        <f t="shared" si="2"/>
        <v>1</v>
      </c>
      <c r="DB92">
        <v>0</v>
      </c>
    </row>
    <row r="93" spans="1:106" x14ac:dyDescent="0.2">
      <c r="A93">
        <f>ROW(Source!A51)</f>
        <v>51</v>
      </c>
      <c r="B93">
        <v>34696434</v>
      </c>
      <c r="C93">
        <v>34696607</v>
      </c>
      <c r="D93">
        <v>31711332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3</v>
      </c>
      <c r="K93" t="s">
        <v>310</v>
      </c>
      <c r="L93">
        <v>1191</v>
      </c>
      <c r="N93">
        <v>1013</v>
      </c>
      <c r="O93" t="s">
        <v>297</v>
      </c>
      <c r="P93" t="s">
        <v>297</v>
      </c>
      <c r="Q93">
        <v>1</v>
      </c>
      <c r="W93">
        <v>0</v>
      </c>
      <c r="X93">
        <v>-509590494</v>
      </c>
      <c r="Y93">
        <v>33.15</v>
      </c>
      <c r="AA93">
        <v>0</v>
      </c>
      <c r="AB93">
        <v>0</v>
      </c>
      <c r="AC93">
        <v>0</v>
      </c>
      <c r="AD93">
        <v>149.51</v>
      </c>
      <c r="AE93">
        <v>0</v>
      </c>
      <c r="AF93">
        <v>0</v>
      </c>
      <c r="AG93">
        <v>0</v>
      </c>
      <c r="AH93">
        <v>8.17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33.15</v>
      </c>
      <c r="AU93" t="s">
        <v>3</v>
      </c>
      <c r="AV93">
        <v>1</v>
      </c>
      <c r="AW93">
        <v>2</v>
      </c>
      <c r="AX93">
        <v>34696616</v>
      </c>
      <c r="AY93">
        <v>1</v>
      </c>
      <c r="AZ93">
        <v>0</v>
      </c>
      <c r="BA93">
        <v>123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0.96135000000000004</v>
      </c>
      <c r="CY93">
        <f>AD93</f>
        <v>149.51</v>
      </c>
      <c r="CZ93">
        <f>AH93</f>
        <v>8.17</v>
      </c>
      <c r="DA93">
        <f>AL93</f>
        <v>18.3</v>
      </c>
      <c r="DB93">
        <v>0</v>
      </c>
    </row>
    <row r="94" spans="1:106" x14ac:dyDescent="0.2">
      <c r="A94">
        <f>ROW(Source!A51)</f>
        <v>51</v>
      </c>
      <c r="B94">
        <v>34696434</v>
      </c>
      <c r="C94">
        <v>34696607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W94">
        <v>0</v>
      </c>
      <c r="X94">
        <v>-1417349443</v>
      </c>
      <c r="Y94">
        <v>29.53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29.53</v>
      </c>
      <c r="AU94" t="s">
        <v>3</v>
      </c>
      <c r="AV94">
        <v>2</v>
      </c>
      <c r="AW94">
        <v>2</v>
      </c>
      <c r="AX94">
        <v>34696617</v>
      </c>
      <c r="AY94">
        <v>1</v>
      </c>
      <c r="AZ94">
        <v>0</v>
      </c>
      <c r="BA94">
        <v>124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0.85637000000000008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ROW(Source!A51)</f>
        <v>51</v>
      </c>
      <c r="B95">
        <v>34696434</v>
      </c>
      <c r="C95">
        <v>34696607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W95">
        <v>0</v>
      </c>
      <c r="X95">
        <v>-1071764843</v>
      </c>
      <c r="Y95">
        <v>2.59</v>
      </c>
      <c r="AA95">
        <v>0</v>
      </c>
      <c r="AB95">
        <v>988.38</v>
      </c>
      <c r="AC95">
        <v>247.05</v>
      </c>
      <c r="AD95">
        <v>0</v>
      </c>
      <c r="AE95">
        <v>0</v>
      </c>
      <c r="AF95">
        <v>79.069999999999993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2.59</v>
      </c>
      <c r="AU95" t="s">
        <v>3</v>
      </c>
      <c r="AV95">
        <v>0</v>
      </c>
      <c r="AW95">
        <v>2</v>
      </c>
      <c r="AX95">
        <v>34696618</v>
      </c>
      <c r="AY95">
        <v>1</v>
      </c>
      <c r="AZ95">
        <v>0</v>
      </c>
      <c r="BA95">
        <v>125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7.5109999999999996E-2</v>
      </c>
      <c r="CY95">
        <f t="shared" ref="CY95:CY100" si="3">AB95</f>
        <v>988.38</v>
      </c>
      <c r="CZ95">
        <f t="shared" ref="CZ95:CZ100" si="4">AF95</f>
        <v>79.069999999999993</v>
      </c>
      <c r="DA95">
        <f t="shared" ref="DA95:DA100" si="5">AJ95</f>
        <v>12.5</v>
      </c>
      <c r="DB95">
        <v>0</v>
      </c>
    </row>
    <row r="96" spans="1:106" x14ac:dyDescent="0.2">
      <c r="A96">
        <f>ROW(Source!A51)</f>
        <v>51</v>
      </c>
      <c r="B96">
        <v>34696434</v>
      </c>
      <c r="C96">
        <v>34696607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W96">
        <v>0</v>
      </c>
      <c r="X96">
        <v>645023554</v>
      </c>
      <c r="Y96">
        <v>0.41</v>
      </c>
      <c r="AA96">
        <v>0</v>
      </c>
      <c r="AB96">
        <v>1537.5</v>
      </c>
      <c r="AC96">
        <v>247.05</v>
      </c>
      <c r="AD96">
        <v>0</v>
      </c>
      <c r="AE96">
        <v>0</v>
      </c>
      <c r="AF96">
        <v>123</v>
      </c>
      <c r="AG96">
        <v>13.5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0.41</v>
      </c>
      <c r="AU96" t="s">
        <v>3</v>
      </c>
      <c r="AV96">
        <v>0</v>
      </c>
      <c r="AW96">
        <v>2</v>
      </c>
      <c r="AX96">
        <v>34696619</v>
      </c>
      <c r="AY96">
        <v>1</v>
      </c>
      <c r="AZ96">
        <v>0</v>
      </c>
      <c r="BA96">
        <v>126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1.189E-2</v>
      </c>
      <c r="CY96">
        <f t="shared" si="3"/>
        <v>1537.5</v>
      </c>
      <c r="CZ96">
        <f t="shared" si="4"/>
        <v>123</v>
      </c>
      <c r="DA96">
        <f t="shared" si="5"/>
        <v>12.5</v>
      </c>
      <c r="DB96">
        <v>0</v>
      </c>
    </row>
    <row r="97" spans="1:106" x14ac:dyDescent="0.2">
      <c r="A97">
        <f>ROW(Source!A51)</f>
        <v>51</v>
      </c>
      <c r="B97">
        <v>34696434</v>
      </c>
      <c r="C97">
        <v>34696607</v>
      </c>
      <c r="D97">
        <v>31526978</v>
      </c>
      <c r="E97">
        <v>1</v>
      </c>
      <c r="F97">
        <v>1</v>
      </c>
      <c r="G97">
        <v>1</v>
      </c>
      <c r="H97">
        <v>2</v>
      </c>
      <c r="I97" t="s">
        <v>358</v>
      </c>
      <c r="J97" t="s">
        <v>359</v>
      </c>
      <c r="K97" t="s">
        <v>360</v>
      </c>
      <c r="L97">
        <v>1368</v>
      </c>
      <c r="N97">
        <v>1011</v>
      </c>
      <c r="O97" t="s">
        <v>303</v>
      </c>
      <c r="P97" t="s">
        <v>303</v>
      </c>
      <c r="Q97">
        <v>1</v>
      </c>
      <c r="W97">
        <v>0</v>
      </c>
      <c r="X97">
        <v>1225731627</v>
      </c>
      <c r="Y97">
        <v>3.69</v>
      </c>
      <c r="AA97">
        <v>0</v>
      </c>
      <c r="AB97">
        <v>1124.8800000000001</v>
      </c>
      <c r="AC97">
        <v>184.1</v>
      </c>
      <c r="AD97">
        <v>0</v>
      </c>
      <c r="AE97">
        <v>0</v>
      </c>
      <c r="AF97">
        <v>89.99</v>
      </c>
      <c r="AG97">
        <v>10.06</v>
      </c>
      <c r="AH97">
        <v>0</v>
      </c>
      <c r="AI97">
        <v>1</v>
      </c>
      <c r="AJ97">
        <v>12.5</v>
      </c>
      <c r="AK97">
        <v>18.3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3.69</v>
      </c>
      <c r="AU97" t="s">
        <v>3</v>
      </c>
      <c r="AV97">
        <v>0</v>
      </c>
      <c r="AW97">
        <v>2</v>
      </c>
      <c r="AX97">
        <v>34696620</v>
      </c>
      <c r="AY97">
        <v>1</v>
      </c>
      <c r="AZ97">
        <v>0</v>
      </c>
      <c r="BA97">
        <v>127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Y97*Source!I51</f>
        <v>0.10701000000000001</v>
      </c>
      <c r="CY97">
        <f t="shared" si="3"/>
        <v>1124.8800000000001</v>
      </c>
      <c r="CZ97">
        <f t="shared" si="4"/>
        <v>89.99</v>
      </c>
      <c r="DA97">
        <f t="shared" si="5"/>
        <v>12.5</v>
      </c>
      <c r="DB97">
        <v>0</v>
      </c>
    </row>
    <row r="98" spans="1:106" x14ac:dyDescent="0.2">
      <c r="A98">
        <f>ROW(Source!A51)</f>
        <v>51</v>
      </c>
      <c r="B98">
        <v>34696434</v>
      </c>
      <c r="C98">
        <v>34696607</v>
      </c>
      <c r="D98">
        <v>31527314</v>
      </c>
      <c r="E98">
        <v>1</v>
      </c>
      <c r="F98">
        <v>1</v>
      </c>
      <c r="G98">
        <v>1</v>
      </c>
      <c r="H98">
        <v>2</v>
      </c>
      <c r="I98" t="s">
        <v>367</v>
      </c>
      <c r="J98" t="s">
        <v>368</v>
      </c>
      <c r="K98" t="s">
        <v>369</v>
      </c>
      <c r="L98">
        <v>1368</v>
      </c>
      <c r="N98">
        <v>1011</v>
      </c>
      <c r="O98" t="s">
        <v>303</v>
      </c>
      <c r="P98" t="s">
        <v>303</v>
      </c>
      <c r="Q98">
        <v>1</v>
      </c>
      <c r="W98">
        <v>0</v>
      </c>
      <c r="X98">
        <v>-891970060</v>
      </c>
      <c r="Y98">
        <v>6.54</v>
      </c>
      <c r="AA98">
        <v>0</v>
      </c>
      <c r="AB98">
        <v>937.5</v>
      </c>
      <c r="AC98">
        <v>212.28</v>
      </c>
      <c r="AD98">
        <v>0</v>
      </c>
      <c r="AE98">
        <v>0</v>
      </c>
      <c r="AF98">
        <v>75</v>
      </c>
      <c r="AG98">
        <v>11.6</v>
      </c>
      <c r="AH98">
        <v>0</v>
      </c>
      <c r="AI98">
        <v>1</v>
      </c>
      <c r="AJ98">
        <v>12.5</v>
      </c>
      <c r="AK98">
        <v>18.3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6.54</v>
      </c>
      <c r="AU98" t="s">
        <v>3</v>
      </c>
      <c r="AV98">
        <v>0</v>
      </c>
      <c r="AW98">
        <v>2</v>
      </c>
      <c r="AX98">
        <v>34696621</v>
      </c>
      <c r="AY98">
        <v>1</v>
      </c>
      <c r="AZ98">
        <v>0</v>
      </c>
      <c r="BA98">
        <v>128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Y98*Source!I51</f>
        <v>0.18966000000000002</v>
      </c>
      <c r="CY98">
        <f t="shared" si="3"/>
        <v>937.5</v>
      </c>
      <c r="CZ98">
        <f t="shared" si="4"/>
        <v>75</v>
      </c>
      <c r="DA98">
        <f t="shared" si="5"/>
        <v>12.5</v>
      </c>
      <c r="DB98">
        <v>0</v>
      </c>
    </row>
    <row r="99" spans="1:106" x14ac:dyDescent="0.2">
      <c r="A99">
        <f>ROW(Source!A51)</f>
        <v>51</v>
      </c>
      <c r="B99">
        <v>34696434</v>
      </c>
      <c r="C99">
        <v>34696607</v>
      </c>
      <c r="D99">
        <v>31527318</v>
      </c>
      <c r="E99">
        <v>1</v>
      </c>
      <c r="F99">
        <v>1</v>
      </c>
      <c r="G99">
        <v>1</v>
      </c>
      <c r="H99">
        <v>2</v>
      </c>
      <c r="I99" t="s">
        <v>370</v>
      </c>
      <c r="J99" t="s">
        <v>371</v>
      </c>
      <c r="K99" t="s">
        <v>372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W99">
        <v>0</v>
      </c>
      <c r="X99">
        <v>-1649076460</v>
      </c>
      <c r="Y99">
        <v>13.34</v>
      </c>
      <c r="AA99">
        <v>0</v>
      </c>
      <c r="AB99">
        <v>1512.5</v>
      </c>
      <c r="AC99">
        <v>263.52</v>
      </c>
      <c r="AD99">
        <v>0</v>
      </c>
      <c r="AE99">
        <v>0</v>
      </c>
      <c r="AF99">
        <v>121</v>
      </c>
      <c r="AG99">
        <v>14.4</v>
      </c>
      <c r="AH99">
        <v>0</v>
      </c>
      <c r="AI99">
        <v>1</v>
      </c>
      <c r="AJ99">
        <v>12.5</v>
      </c>
      <c r="AK99">
        <v>18.3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13.34</v>
      </c>
      <c r="AU99" t="s">
        <v>3</v>
      </c>
      <c r="AV99">
        <v>0</v>
      </c>
      <c r="AW99">
        <v>2</v>
      </c>
      <c r="AX99">
        <v>34696622</v>
      </c>
      <c r="AY99">
        <v>1</v>
      </c>
      <c r="AZ99">
        <v>0</v>
      </c>
      <c r="BA99">
        <v>129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Y99*Source!I51</f>
        <v>0.38686000000000004</v>
      </c>
      <c r="CY99">
        <f t="shared" si="3"/>
        <v>1512.5</v>
      </c>
      <c r="CZ99">
        <f t="shared" si="4"/>
        <v>121</v>
      </c>
      <c r="DA99">
        <f t="shared" si="5"/>
        <v>12.5</v>
      </c>
      <c r="DB99">
        <v>0</v>
      </c>
    </row>
    <row r="100" spans="1:106" x14ac:dyDescent="0.2">
      <c r="A100">
        <f>ROW(Source!A51)</f>
        <v>51</v>
      </c>
      <c r="B100">
        <v>34696434</v>
      </c>
      <c r="C100">
        <v>34696607</v>
      </c>
      <c r="D100">
        <v>31528071</v>
      </c>
      <c r="E100">
        <v>1</v>
      </c>
      <c r="F100">
        <v>1</v>
      </c>
      <c r="G100">
        <v>1</v>
      </c>
      <c r="H100">
        <v>2</v>
      </c>
      <c r="I100" t="s">
        <v>364</v>
      </c>
      <c r="J100" t="s">
        <v>365</v>
      </c>
      <c r="K100" t="s">
        <v>366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W100">
        <v>0</v>
      </c>
      <c r="X100">
        <v>529073949</v>
      </c>
      <c r="Y100">
        <v>2.96</v>
      </c>
      <c r="AA100">
        <v>0</v>
      </c>
      <c r="AB100">
        <v>1375</v>
      </c>
      <c r="AC100">
        <v>212.28</v>
      </c>
      <c r="AD100">
        <v>0</v>
      </c>
      <c r="AE100">
        <v>0</v>
      </c>
      <c r="AF100">
        <v>110</v>
      </c>
      <c r="AG100">
        <v>11.6</v>
      </c>
      <c r="AH100">
        <v>0</v>
      </c>
      <c r="AI100">
        <v>1</v>
      </c>
      <c r="AJ100">
        <v>12.5</v>
      </c>
      <c r="AK100">
        <v>18.3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2.96</v>
      </c>
      <c r="AU100" t="s">
        <v>3</v>
      </c>
      <c r="AV100">
        <v>0</v>
      </c>
      <c r="AW100">
        <v>2</v>
      </c>
      <c r="AX100">
        <v>34696623</v>
      </c>
      <c r="AY100">
        <v>1</v>
      </c>
      <c r="AZ100">
        <v>0</v>
      </c>
      <c r="BA100">
        <v>130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Y100*Source!I51</f>
        <v>8.584E-2</v>
      </c>
      <c r="CY100">
        <f t="shared" si="3"/>
        <v>1375</v>
      </c>
      <c r="CZ100">
        <f t="shared" si="4"/>
        <v>110</v>
      </c>
      <c r="DA100">
        <f t="shared" si="5"/>
        <v>12.5</v>
      </c>
      <c r="DB100">
        <v>0</v>
      </c>
    </row>
    <row r="101" spans="1:106" x14ac:dyDescent="0.2">
      <c r="A101">
        <f>ROW(Source!A52)</f>
        <v>52</v>
      </c>
      <c r="B101">
        <v>34696433</v>
      </c>
      <c r="C101">
        <v>34696626</v>
      </c>
      <c r="D101">
        <v>31714778</v>
      </c>
      <c r="E101">
        <v>1</v>
      </c>
      <c r="F101">
        <v>1</v>
      </c>
      <c r="G101">
        <v>1</v>
      </c>
      <c r="H101">
        <v>1</v>
      </c>
      <c r="I101" t="s">
        <v>373</v>
      </c>
      <c r="J101" t="s">
        <v>3</v>
      </c>
      <c r="K101" t="s">
        <v>374</v>
      </c>
      <c r="L101">
        <v>1191</v>
      </c>
      <c r="N101">
        <v>1013</v>
      </c>
      <c r="O101" t="s">
        <v>297</v>
      </c>
      <c r="P101" t="s">
        <v>297</v>
      </c>
      <c r="Q101">
        <v>1</v>
      </c>
      <c r="W101">
        <v>0</v>
      </c>
      <c r="X101">
        <v>-598469600</v>
      </c>
      <c r="Y101">
        <v>15.12</v>
      </c>
      <c r="AA101">
        <v>0</v>
      </c>
      <c r="AB101">
        <v>0</v>
      </c>
      <c r="AC101">
        <v>0</v>
      </c>
      <c r="AD101">
        <v>9.2899999999999991</v>
      </c>
      <c r="AE101">
        <v>0</v>
      </c>
      <c r="AF101">
        <v>0</v>
      </c>
      <c r="AG101">
        <v>0</v>
      </c>
      <c r="AH101">
        <v>9.2899999999999991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15.12</v>
      </c>
      <c r="AU101" t="s">
        <v>3</v>
      </c>
      <c r="AV101">
        <v>1</v>
      </c>
      <c r="AW101">
        <v>2</v>
      </c>
      <c r="AX101">
        <v>34696633</v>
      </c>
      <c r="AY101">
        <v>1</v>
      </c>
      <c r="AZ101">
        <v>0</v>
      </c>
      <c r="BA101">
        <v>133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4.3847999999999994</v>
      </c>
      <c r="CY101">
        <f>AD101</f>
        <v>9.2899999999999991</v>
      </c>
      <c r="CZ101">
        <f>AH101</f>
        <v>9.2899999999999991</v>
      </c>
      <c r="DA101">
        <f>AL101</f>
        <v>1</v>
      </c>
      <c r="DB101">
        <v>0</v>
      </c>
    </row>
    <row r="102" spans="1:106" x14ac:dyDescent="0.2">
      <c r="A102">
        <f>ROW(Source!A52)</f>
        <v>52</v>
      </c>
      <c r="B102">
        <v>34696433</v>
      </c>
      <c r="C102">
        <v>34696626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298</v>
      </c>
      <c r="J102" t="s">
        <v>3</v>
      </c>
      <c r="K102" t="s">
        <v>299</v>
      </c>
      <c r="L102">
        <v>1191</v>
      </c>
      <c r="N102">
        <v>1013</v>
      </c>
      <c r="O102" t="s">
        <v>297</v>
      </c>
      <c r="P102" t="s">
        <v>297</v>
      </c>
      <c r="Q102">
        <v>1</v>
      </c>
      <c r="W102">
        <v>0</v>
      </c>
      <c r="X102">
        <v>-1417349443</v>
      </c>
      <c r="Y102">
        <v>7.0000000000000007E-2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7.0000000000000007E-2</v>
      </c>
      <c r="AU102" t="s">
        <v>3</v>
      </c>
      <c r="AV102">
        <v>2</v>
      </c>
      <c r="AW102">
        <v>2</v>
      </c>
      <c r="AX102">
        <v>34696634</v>
      </c>
      <c r="AY102">
        <v>1</v>
      </c>
      <c r="AZ102">
        <v>0</v>
      </c>
      <c r="BA102">
        <v>134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2.0300000000000002E-2</v>
      </c>
      <c r="CY102">
        <f>AD102</f>
        <v>0</v>
      </c>
      <c r="CZ102">
        <f>AH102</f>
        <v>0</v>
      </c>
      <c r="DA102">
        <f>AL102</f>
        <v>1</v>
      </c>
      <c r="DB102">
        <v>0</v>
      </c>
    </row>
    <row r="103" spans="1:106" x14ac:dyDescent="0.2">
      <c r="A103">
        <f>ROW(Source!A52)</f>
        <v>52</v>
      </c>
      <c r="B103">
        <v>34696433</v>
      </c>
      <c r="C103">
        <v>34696626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375</v>
      </c>
      <c r="J103" t="s">
        <v>376</v>
      </c>
      <c r="K103" t="s">
        <v>377</v>
      </c>
      <c r="L103">
        <v>1368</v>
      </c>
      <c r="N103">
        <v>1011</v>
      </c>
      <c r="O103" t="s">
        <v>303</v>
      </c>
      <c r="P103" t="s">
        <v>303</v>
      </c>
      <c r="Q103">
        <v>1</v>
      </c>
      <c r="W103">
        <v>0</v>
      </c>
      <c r="X103">
        <v>-1718674368</v>
      </c>
      <c r="Y103">
        <v>0.02</v>
      </c>
      <c r="AA103">
        <v>0</v>
      </c>
      <c r="AB103">
        <v>111.99</v>
      </c>
      <c r="AC103">
        <v>13.5</v>
      </c>
      <c r="AD103">
        <v>0</v>
      </c>
      <c r="AE103">
        <v>0</v>
      </c>
      <c r="AF103">
        <v>111.99</v>
      </c>
      <c r="AG103">
        <v>13.5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0.02</v>
      </c>
      <c r="AU103" t="s">
        <v>3</v>
      </c>
      <c r="AV103">
        <v>0</v>
      </c>
      <c r="AW103">
        <v>2</v>
      </c>
      <c r="AX103">
        <v>34696635</v>
      </c>
      <c r="AY103">
        <v>1</v>
      </c>
      <c r="AZ103">
        <v>0</v>
      </c>
      <c r="BA103">
        <v>135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Y103*Source!I52</f>
        <v>5.7999999999999996E-3</v>
      </c>
      <c r="CY103">
        <f>AB103</f>
        <v>111.99</v>
      </c>
      <c r="CZ103">
        <f>AF103</f>
        <v>111.99</v>
      </c>
      <c r="DA103">
        <f>AJ103</f>
        <v>1</v>
      </c>
      <c r="DB103">
        <v>0</v>
      </c>
    </row>
    <row r="104" spans="1:106" x14ac:dyDescent="0.2">
      <c r="A104">
        <f>ROW(Source!A52)</f>
        <v>52</v>
      </c>
      <c r="B104">
        <v>34696433</v>
      </c>
      <c r="C104">
        <v>34696626</v>
      </c>
      <c r="D104">
        <v>31526978</v>
      </c>
      <c r="E104">
        <v>1</v>
      </c>
      <c r="F104">
        <v>1</v>
      </c>
      <c r="G104">
        <v>1</v>
      </c>
      <c r="H104">
        <v>2</v>
      </c>
      <c r="I104" t="s">
        <v>358</v>
      </c>
      <c r="J104" t="s">
        <v>359</v>
      </c>
      <c r="K104" t="s">
        <v>360</v>
      </c>
      <c r="L104">
        <v>1368</v>
      </c>
      <c r="N104">
        <v>1011</v>
      </c>
      <c r="O104" t="s">
        <v>303</v>
      </c>
      <c r="P104" t="s">
        <v>303</v>
      </c>
      <c r="Q104">
        <v>1</v>
      </c>
      <c r="W104">
        <v>0</v>
      </c>
      <c r="X104">
        <v>1225731627</v>
      </c>
      <c r="Y104">
        <v>0.03</v>
      </c>
      <c r="AA104">
        <v>0</v>
      </c>
      <c r="AB104">
        <v>89.99</v>
      </c>
      <c r="AC104">
        <v>10.06</v>
      </c>
      <c r="AD104">
        <v>0</v>
      </c>
      <c r="AE104">
        <v>0</v>
      </c>
      <c r="AF104">
        <v>89.99</v>
      </c>
      <c r="AG104">
        <v>10.06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0.03</v>
      </c>
      <c r="AU104" t="s">
        <v>3</v>
      </c>
      <c r="AV104">
        <v>0</v>
      </c>
      <c r="AW104">
        <v>2</v>
      </c>
      <c r="AX104">
        <v>34696636</v>
      </c>
      <c r="AY104">
        <v>1</v>
      </c>
      <c r="AZ104">
        <v>0</v>
      </c>
      <c r="BA104">
        <v>136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Y104*Source!I52</f>
        <v>8.6999999999999994E-3</v>
      </c>
      <c r="CY104">
        <f>AB104</f>
        <v>89.99</v>
      </c>
      <c r="CZ104">
        <f>AF104</f>
        <v>89.99</v>
      </c>
      <c r="DA104">
        <f>AJ104</f>
        <v>1</v>
      </c>
      <c r="DB104">
        <v>0</v>
      </c>
    </row>
    <row r="105" spans="1:106" x14ac:dyDescent="0.2">
      <c r="A105">
        <f>ROW(Source!A52)</f>
        <v>52</v>
      </c>
      <c r="B105">
        <v>34696433</v>
      </c>
      <c r="C105">
        <v>34696626</v>
      </c>
      <c r="D105">
        <v>31527473</v>
      </c>
      <c r="E105">
        <v>1</v>
      </c>
      <c r="F105">
        <v>1</v>
      </c>
      <c r="G105">
        <v>1</v>
      </c>
      <c r="H105">
        <v>2</v>
      </c>
      <c r="I105" t="s">
        <v>378</v>
      </c>
      <c r="J105" t="s">
        <v>379</v>
      </c>
      <c r="K105" t="s">
        <v>380</v>
      </c>
      <c r="L105">
        <v>1368</v>
      </c>
      <c r="N105">
        <v>1011</v>
      </c>
      <c r="O105" t="s">
        <v>303</v>
      </c>
      <c r="P105" t="s">
        <v>303</v>
      </c>
      <c r="Q105">
        <v>1</v>
      </c>
      <c r="W105">
        <v>0</v>
      </c>
      <c r="X105">
        <v>-145686310</v>
      </c>
      <c r="Y105">
        <v>0.85</v>
      </c>
      <c r="AA105">
        <v>0</v>
      </c>
      <c r="AB105">
        <v>60</v>
      </c>
      <c r="AC105">
        <v>0</v>
      </c>
      <c r="AD105">
        <v>0</v>
      </c>
      <c r="AE105">
        <v>0</v>
      </c>
      <c r="AF105">
        <v>60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0.85</v>
      </c>
      <c r="AU105" t="s">
        <v>3</v>
      </c>
      <c r="AV105">
        <v>0</v>
      </c>
      <c r="AW105">
        <v>2</v>
      </c>
      <c r="AX105">
        <v>34696637</v>
      </c>
      <c r="AY105">
        <v>1</v>
      </c>
      <c r="AZ105">
        <v>0</v>
      </c>
      <c r="BA105">
        <v>137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Y105*Source!I52</f>
        <v>0.24649999999999997</v>
      </c>
      <c r="CY105">
        <f>AB105</f>
        <v>60</v>
      </c>
      <c r="CZ105">
        <f>AF105</f>
        <v>60</v>
      </c>
      <c r="DA105">
        <f>AJ105</f>
        <v>1</v>
      </c>
      <c r="DB105">
        <v>0</v>
      </c>
    </row>
    <row r="106" spans="1:106" x14ac:dyDescent="0.2">
      <c r="A106">
        <f>ROW(Source!A52)</f>
        <v>52</v>
      </c>
      <c r="B106">
        <v>34696433</v>
      </c>
      <c r="C106">
        <v>34696626</v>
      </c>
      <c r="D106">
        <v>31528142</v>
      </c>
      <c r="E106">
        <v>1</v>
      </c>
      <c r="F106">
        <v>1</v>
      </c>
      <c r="G106">
        <v>1</v>
      </c>
      <c r="H106">
        <v>2</v>
      </c>
      <c r="I106" t="s">
        <v>326</v>
      </c>
      <c r="J106" t="s">
        <v>327</v>
      </c>
      <c r="K106" t="s">
        <v>328</v>
      </c>
      <c r="L106">
        <v>1368</v>
      </c>
      <c r="N106">
        <v>1011</v>
      </c>
      <c r="O106" t="s">
        <v>303</v>
      </c>
      <c r="P106" t="s">
        <v>303</v>
      </c>
      <c r="Q106">
        <v>1</v>
      </c>
      <c r="W106">
        <v>0</v>
      </c>
      <c r="X106">
        <v>1372534845</v>
      </c>
      <c r="Y106">
        <v>0.02</v>
      </c>
      <c r="AA106">
        <v>0</v>
      </c>
      <c r="AB106">
        <v>65.709999999999994</v>
      </c>
      <c r="AC106">
        <v>11.6</v>
      </c>
      <c r="AD106">
        <v>0</v>
      </c>
      <c r="AE106">
        <v>0</v>
      </c>
      <c r="AF106">
        <v>65.709999999999994</v>
      </c>
      <c r="AG106">
        <v>11.6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0.02</v>
      </c>
      <c r="AU106" t="s">
        <v>3</v>
      </c>
      <c r="AV106">
        <v>0</v>
      </c>
      <c r="AW106">
        <v>2</v>
      </c>
      <c r="AX106">
        <v>34696638</v>
      </c>
      <c r="AY106">
        <v>1</v>
      </c>
      <c r="AZ106">
        <v>0</v>
      </c>
      <c r="BA106">
        <v>138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Y106*Source!I52</f>
        <v>5.7999999999999996E-3</v>
      </c>
      <c r="CY106">
        <f>AB106</f>
        <v>65.709999999999994</v>
      </c>
      <c r="CZ106">
        <f>AF106</f>
        <v>65.709999999999994</v>
      </c>
      <c r="DA106">
        <f>AJ106</f>
        <v>1</v>
      </c>
      <c r="DB106">
        <v>0</v>
      </c>
    </row>
    <row r="107" spans="1:106" x14ac:dyDescent="0.2">
      <c r="A107">
        <f>ROW(Source!A53)</f>
        <v>53</v>
      </c>
      <c r="B107">
        <v>34696434</v>
      </c>
      <c r="C107">
        <v>34696626</v>
      </c>
      <c r="D107">
        <v>31714778</v>
      </c>
      <c r="E107">
        <v>1</v>
      </c>
      <c r="F107">
        <v>1</v>
      </c>
      <c r="G107">
        <v>1</v>
      </c>
      <c r="H107">
        <v>1</v>
      </c>
      <c r="I107" t="s">
        <v>373</v>
      </c>
      <c r="J107" t="s">
        <v>3</v>
      </c>
      <c r="K107" t="s">
        <v>374</v>
      </c>
      <c r="L107">
        <v>1191</v>
      </c>
      <c r="N107">
        <v>1013</v>
      </c>
      <c r="O107" t="s">
        <v>297</v>
      </c>
      <c r="P107" t="s">
        <v>297</v>
      </c>
      <c r="Q107">
        <v>1</v>
      </c>
      <c r="W107">
        <v>0</v>
      </c>
      <c r="X107">
        <v>-598469600</v>
      </c>
      <c r="Y107">
        <v>15.12</v>
      </c>
      <c r="AA107">
        <v>0</v>
      </c>
      <c r="AB107">
        <v>0</v>
      </c>
      <c r="AC107">
        <v>0</v>
      </c>
      <c r="AD107">
        <v>170.01</v>
      </c>
      <c r="AE107">
        <v>0</v>
      </c>
      <c r="AF107">
        <v>0</v>
      </c>
      <c r="AG107">
        <v>0</v>
      </c>
      <c r="AH107">
        <v>9.2899999999999991</v>
      </c>
      <c r="AI107">
        <v>1</v>
      </c>
      <c r="AJ107">
        <v>1</v>
      </c>
      <c r="AK107">
        <v>1</v>
      </c>
      <c r="AL107">
        <v>18.3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15.12</v>
      </c>
      <c r="AU107" t="s">
        <v>3</v>
      </c>
      <c r="AV107">
        <v>1</v>
      </c>
      <c r="AW107">
        <v>2</v>
      </c>
      <c r="AX107">
        <v>34696633</v>
      </c>
      <c r="AY107">
        <v>1</v>
      </c>
      <c r="AZ107">
        <v>0</v>
      </c>
      <c r="BA107">
        <v>142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4.3847999999999994</v>
      </c>
      <c r="CY107">
        <f>AD107</f>
        <v>170.01</v>
      </c>
      <c r="CZ107">
        <f>AH107</f>
        <v>9.2899999999999991</v>
      </c>
      <c r="DA107">
        <f>AL107</f>
        <v>18.3</v>
      </c>
      <c r="DB107">
        <v>0</v>
      </c>
    </row>
    <row r="108" spans="1:106" x14ac:dyDescent="0.2">
      <c r="A108">
        <f>ROW(Source!A53)</f>
        <v>53</v>
      </c>
      <c r="B108">
        <v>34696434</v>
      </c>
      <c r="C108">
        <v>34696626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298</v>
      </c>
      <c r="J108" t="s">
        <v>3</v>
      </c>
      <c r="K108" t="s">
        <v>299</v>
      </c>
      <c r="L108">
        <v>1191</v>
      </c>
      <c r="N108">
        <v>1013</v>
      </c>
      <c r="O108" t="s">
        <v>297</v>
      </c>
      <c r="P108" t="s">
        <v>297</v>
      </c>
      <c r="Q108">
        <v>1</v>
      </c>
      <c r="W108">
        <v>0</v>
      </c>
      <c r="X108">
        <v>-1417349443</v>
      </c>
      <c r="Y108">
        <v>7.0000000000000007E-2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7.0000000000000007E-2</v>
      </c>
      <c r="AU108" t="s">
        <v>3</v>
      </c>
      <c r="AV108">
        <v>2</v>
      </c>
      <c r="AW108">
        <v>2</v>
      </c>
      <c r="AX108">
        <v>34696634</v>
      </c>
      <c r="AY108">
        <v>1</v>
      </c>
      <c r="AZ108">
        <v>0</v>
      </c>
      <c r="BA108">
        <v>143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2.0300000000000002E-2</v>
      </c>
      <c r="CY108">
        <f>AD108</f>
        <v>0</v>
      </c>
      <c r="CZ108">
        <f>AH108</f>
        <v>0</v>
      </c>
      <c r="DA108">
        <f>AL108</f>
        <v>1</v>
      </c>
      <c r="DB108">
        <v>0</v>
      </c>
    </row>
    <row r="109" spans="1:106" x14ac:dyDescent="0.2">
      <c r="A109">
        <f>ROW(Source!A53)</f>
        <v>53</v>
      </c>
      <c r="B109">
        <v>34696434</v>
      </c>
      <c r="C109">
        <v>34696626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375</v>
      </c>
      <c r="J109" t="s">
        <v>376</v>
      </c>
      <c r="K109" t="s">
        <v>377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W109">
        <v>0</v>
      </c>
      <c r="X109">
        <v>-1718674368</v>
      </c>
      <c r="Y109">
        <v>0.02</v>
      </c>
      <c r="AA109">
        <v>0</v>
      </c>
      <c r="AB109">
        <v>1399.88</v>
      </c>
      <c r="AC109">
        <v>247.05</v>
      </c>
      <c r="AD109">
        <v>0</v>
      </c>
      <c r="AE109">
        <v>0</v>
      </c>
      <c r="AF109">
        <v>111.99</v>
      </c>
      <c r="AG109">
        <v>13.5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0.02</v>
      </c>
      <c r="AU109" t="s">
        <v>3</v>
      </c>
      <c r="AV109">
        <v>0</v>
      </c>
      <c r="AW109">
        <v>2</v>
      </c>
      <c r="AX109">
        <v>34696635</v>
      </c>
      <c r="AY109">
        <v>1</v>
      </c>
      <c r="AZ109">
        <v>0</v>
      </c>
      <c r="BA109">
        <v>144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Y109*Source!I53</f>
        <v>5.7999999999999996E-3</v>
      </c>
      <c r="CY109">
        <f>AB109</f>
        <v>1399.88</v>
      </c>
      <c r="CZ109">
        <f>AF109</f>
        <v>111.99</v>
      </c>
      <c r="DA109">
        <f>AJ109</f>
        <v>12.5</v>
      </c>
      <c r="DB109">
        <v>0</v>
      </c>
    </row>
    <row r="110" spans="1:106" x14ac:dyDescent="0.2">
      <c r="A110">
        <f>ROW(Source!A53)</f>
        <v>53</v>
      </c>
      <c r="B110">
        <v>34696434</v>
      </c>
      <c r="C110">
        <v>34696626</v>
      </c>
      <c r="D110">
        <v>31526978</v>
      </c>
      <c r="E110">
        <v>1</v>
      </c>
      <c r="F110">
        <v>1</v>
      </c>
      <c r="G110">
        <v>1</v>
      </c>
      <c r="H110">
        <v>2</v>
      </c>
      <c r="I110" t="s">
        <v>358</v>
      </c>
      <c r="J110" t="s">
        <v>359</v>
      </c>
      <c r="K110" t="s">
        <v>360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W110">
        <v>0</v>
      </c>
      <c r="X110">
        <v>1225731627</v>
      </c>
      <c r="Y110">
        <v>0.03</v>
      </c>
      <c r="AA110">
        <v>0</v>
      </c>
      <c r="AB110">
        <v>1124.8800000000001</v>
      </c>
      <c r="AC110">
        <v>184.1</v>
      </c>
      <c r="AD110">
        <v>0</v>
      </c>
      <c r="AE110">
        <v>0</v>
      </c>
      <c r="AF110">
        <v>89.99</v>
      </c>
      <c r="AG110">
        <v>10.06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0.03</v>
      </c>
      <c r="AU110" t="s">
        <v>3</v>
      </c>
      <c r="AV110">
        <v>0</v>
      </c>
      <c r="AW110">
        <v>2</v>
      </c>
      <c r="AX110">
        <v>34696636</v>
      </c>
      <c r="AY110">
        <v>1</v>
      </c>
      <c r="AZ110">
        <v>0</v>
      </c>
      <c r="BA110">
        <v>145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Y110*Source!I53</f>
        <v>8.6999999999999994E-3</v>
      </c>
      <c r="CY110">
        <f>AB110</f>
        <v>1124.8800000000001</v>
      </c>
      <c r="CZ110">
        <f>AF110</f>
        <v>89.99</v>
      </c>
      <c r="DA110">
        <f>AJ110</f>
        <v>12.5</v>
      </c>
      <c r="DB110">
        <v>0</v>
      </c>
    </row>
    <row r="111" spans="1:106" x14ac:dyDescent="0.2">
      <c r="A111">
        <f>ROW(Source!A53)</f>
        <v>53</v>
      </c>
      <c r="B111">
        <v>34696434</v>
      </c>
      <c r="C111">
        <v>34696626</v>
      </c>
      <c r="D111">
        <v>31527473</v>
      </c>
      <c r="E111">
        <v>1</v>
      </c>
      <c r="F111">
        <v>1</v>
      </c>
      <c r="G111">
        <v>1</v>
      </c>
      <c r="H111">
        <v>2</v>
      </c>
      <c r="I111" t="s">
        <v>378</v>
      </c>
      <c r="J111" t="s">
        <v>379</v>
      </c>
      <c r="K111" t="s">
        <v>380</v>
      </c>
      <c r="L111">
        <v>1368</v>
      </c>
      <c r="N111">
        <v>1011</v>
      </c>
      <c r="O111" t="s">
        <v>303</v>
      </c>
      <c r="P111" t="s">
        <v>303</v>
      </c>
      <c r="Q111">
        <v>1</v>
      </c>
      <c r="W111">
        <v>0</v>
      </c>
      <c r="X111">
        <v>-145686310</v>
      </c>
      <c r="Y111">
        <v>0.85</v>
      </c>
      <c r="AA111">
        <v>0</v>
      </c>
      <c r="AB111">
        <v>750</v>
      </c>
      <c r="AC111">
        <v>0</v>
      </c>
      <c r="AD111">
        <v>0</v>
      </c>
      <c r="AE111">
        <v>0</v>
      </c>
      <c r="AF111">
        <v>60</v>
      </c>
      <c r="AG111">
        <v>0</v>
      </c>
      <c r="AH111">
        <v>0</v>
      </c>
      <c r="AI111">
        <v>1</v>
      </c>
      <c r="AJ111">
        <v>12.5</v>
      </c>
      <c r="AK111">
        <v>18.3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0.85</v>
      </c>
      <c r="AU111" t="s">
        <v>3</v>
      </c>
      <c r="AV111">
        <v>0</v>
      </c>
      <c r="AW111">
        <v>2</v>
      </c>
      <c r="AX111">
        <v>34696637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Y111*Source!I53</f>
        <v>0.24649999999999997</v>
      </c>
      <c r="CY111">
        <f>AB111</f>
        <v>750</v>
      </c>
      <c r="CZ111">
        <f>AF111</f>
        <v>60</v>
      </c>
      <c r="DA111">
        <f>AJ111</f>
        <v>12.5</v>
      </c>
      <c r="DB111">
        <v>0</v>
      </c>
    </row>
    <row r="112" spans="1:106" x14ac:dyDescent="0.2">
      <c r="A112">
        <f>ROW(Source!A53)</f>
        <v>53</v>
      </c>
      <c r="B112">
        <v>34696434</v>
      </c>
      <c r="C112">
        <v>34696626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326</v>
      </c>
      <c r="J112" t="s">
        <v>327</v>
      </c>
      <c r="K112" t="s">
        <v>328</v>
      </c>
      <c r="L112">
        <v>1368</v>
      </c>
      <c r="N112">
        <v>1011</v>
      </c>
      <c r="O112" t="s">
        <v>303</v>
      </c>
      <c r="P112" t="s">
        <v>303</v>
      </c>
      <c r="Q112">
        <v>1</v>
      </c>
      <c r="W112">
        <v>0</v>
      </c>
      <c r="X112">
        <v>1372534845</v>
      </c>
      <c r="Y112">
        <v>0.02</v>
      </c>
      <c r="AA112">
        <v>0</v>
      </c>
      <c r="AB112">
        <v>821.38</v>
      </c>
      <c r="AC112">
        <v>212.28</v>
      </c>
      <c r="AD112">
        <v>0</v>
      </c>
      <c r="AE112">
        <v>0</v>
      </c>
      <c r="AF112">
        <v>65.709999999999994</v>
      </c>
      <c r="AG112">
        <v>11.6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0</v>
      </c>
      <c r="AW112">
        <v>2</v>
      </c>
      <c r="AX112">
        <v>34696638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Y112*Source!I53</f>
        <v>5.7999999999999996E-3</v>
      </c>
      <c r="CY112">
        <f>AB112</f>
        <v>821.38</v>
      </c>
      <c r="CZ112">
        <f>AF112</f>
        <v>65.709999999999994</v>
      </c>
      <c r="DA112">
        <f>AJ112</f>
        <v>12.5</v>
      </c>
      <c r="DB112">
        <v>0</v>
      </c>
    </row>
    <row r="113" spans="1:106" x14ac:dyDescent="0.2">
      <c r="A113">
        <f>ROW(Source!A54)</f>
        <v>54</v>
      </c>
      <c r="B113">
        <v>34696433</v>
      </c>
      <c r="C113">
        <v>34696642</v>
      </c>
      <c r="D113">
        <v>31714778</v>
      </c>
      <c r="E113">
        <v>1</v>
      </c>
      <c r="F113">
        <v>1</v>
      </c>
      <c r="G113">
        <v>1</v>
      </c>
      <c r="H113">
        <v>1</v>
      </c>
      <c r="I113" t="s">
        <v>373</v>
      </c>
      <c r="J113" t="s">
        <v>3</v>
      </c>
      <c r="K113" t="s">
        <v>374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W113">
        <v>0</v>
      </c>
      <c r="X113">
        <v>-598469600</v>
      </c>
      <c r="Y113">
        <v>2.3199999999999998</v>
      </c>
      <c r="AA113">
        <v>0</v>
      </c>
      <c r="AB113">
        <v>0</v>
      </c>
      <c r="AC113">
        <v>0</v>
      </c>
      <c r="AD113">
        <v>9.2899999999999991</v>
      </c>
      <c r="AE113">
        <v>0</v>
      </c>
      <c r="AF113">
        <v>0</v>
      </c>
      <c r="AG113">
        <v>0</v>
      </c>
      <c r="AH113">
        <v>9.2899999999999991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2.3199999999999998</v>
      </c>
      <c r="AU113" t="s">
        <v>3</v>
      </c>
      <c r="AV113">
        <v>1</v>
      </c>
      <c r="AW113">
        <v>2</v>
      </c>
      <c r="AX113">
        <v>34696645</v>
      </c>
      <c r="AY113">
        <v>1</v>
      </c>
      <c r="AZ113">
        <v>0</v>
      </c>
      <c r="BA113">
        <v>151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Y113*Source!I54</f>
        <v>0.67279999999999995</v>
      </c>
      <c r="CY113">
        <f>AD113</f>
        <v>9.2899999999999991</v>
      </c>
      <c r="CZ113">
        <f>AH113</f>
        <v>9.2899999999999991</v>
      </c>
      <c r="DA113">
        <f>AL113</f>
        <v>1</v>
      </c>
      <c r="DB113">
        <v>0</v>
      </c>
    </row>
    <row r="114" spans="1:106" x14ac:dyDescent="0.2">
      <c r="A114">
        <f>ROW(Source!A54)</f>
        <v>54</v>
      </c>
      <c r="B114">
        <v>34696433</v>
      </c>
      <c r="C114">
        <v>34696642</v>
      </c>
      <c r="D114">
        <v>31527473</v>
      </c>
      <c r="E114">
        <v>1</v>
      </c>
      <c r="F114">
        <v>1</v>
      </c>
      <c r="G114">
        <v>1</v>
      </c>
      <c r="H114">
        <v>2</v>
      </c>
      <c r="I114" t="s">
        <v>378</v>
      </c>
      <c r="J114" t="s">
        <v>379</v>
      </c>
      <c r="K114" t="s">
        <v>380</v>
      </c>
      <c r="L114">
        <v>1368</v>
      </c>
      <c r="N114">
        <v>1011</v>
      </c>
      <c r="O114" t="s">
        <v>303</v>
      </c>
      <c r="P114" t="s">
        <v>303</v>
      </c>
      <c r="Q114">
        <v>1</v>
      </c>
      <c r="W114">
        <v>0</v>
      </c>
      <c r="X114">
        <v>-145686310</v>
      </c>
      <c r="Y114">
        <v>0.14000000000000001</v>
      </c>
      <c r="AA114">
        <v>0</v>
      </c>
      <c r="AB114">
        <v>60</v>
      </c>
      <c r="AC114">
        <v>0</v>
      </c>
      <c r="AD114">
        <v>0</v>
      </c>
      <c r="AE114">
        <v>0</v>
      </c>
      <c r="AF114">
        <v>60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0.14000000000000001</v>
      </c>
      <c r="AU114" t="s">
        <v>3</v>
      </c>
      <c r="AV114">
        <v>0</v>
      </c>
      <c r="AW114">
        <v>2</v>
      </c>
      <c r="AX114">
        <v>34696646</v>
      </c>
      <c r="AY114">
        <v>1</v>
      </c>
      <c r="AZ114">
        <v>0</v>
      </c>
      <c r="BA114">
        <v>152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Y114*Source!I54</f>
        <v>4.0600000000000004E-2</v>
      </c>
      <c r="CY114">
        <f>AB114</f>
        <v>60</v>
      </c>
      <c r="CZ114">
        <f>AF114</f>
        <v>60</v>
      </c>
      <c r="DA114">
        <f>AJ114</f>
        <v>1</v>
      </c>
      <c r="DB114">
        <v>0</v>
      </c>
    </row>
    <row r="115" spans="1:106" x14ac:dyDescent="0.2">
      <c r="A115">
        <f>ROW(Source!A55)</f>
        <v>55</v>
      </c>
      <c r="B115">
        <v>34696434</v>
      </c>
      <c r="C115">
        <v>34696642</v>
      </c>
      <c r="D115">
        <v>31714778</v>
      </c>
      <c r="E115">
        <v>1</v>
      </c>
      <c r="F115">
        <v>1</v>
      </c>
      <c r="G115">
        <v>1</v>
      </c>
      <c r="H115">
        <v>1</v>
      </c>
      <c r="I115" t="s">
        <v>373</v>
      </c>
      <c r="J115" t="s">
        <v>3</v>
      </c>
      <c r="K115" t="s">
        <v>374</v>
      </c>
      <c r="L115">
        <v>1191</v>
      </c>
      <c r="N115">
        <v>1013</v>
      </c>
      <c r="O115" t="s">
        <v>297</v>
      </c>
      <c r="P115" t="s">
        <v>297</v>
      </c>
      <c r="Q115">
        <v>1</v>
      </c>
      <c r="W115">
        <v>0</v>
      </c>
      <c r="X115">
        <v>-598469600</v>
      </c>
      <c r="Y115">
        <v>2.3199999999999998</v>
      </c>
      <c r="AA115">
        <v>0</v>
      </c>
      <c r="AB115">
        <v>0</v>
      </c>
      <c r="AC115">
        <v>0</v>
      </c>
      <c r="AD115">
        <v>170.01</v>
      </c>
      <c r="AE115">
        <v>0</v>
      </c>
      <c r="AF115">
        <v>0</v>
      </c>
      <c r="AG115">
        <v>0</v>
      </c>
      <c r="AH115">
        <v>9.2899999999999991</v>
      </c>
      <c r="AI115">
        <v>1</v>
      </c>
      <c r="AJ115">
        <v>1</v>
      </c>
      <c r="AK115">
        <v>1</v>
      </c>
      <c r="AL115">
        <v>18.3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2.3199999999999998</v>
      </c>
      <c r="AU115" t="s">
        <v>3</v>
      </c>
      <c r="AV115">
        <v>1</v>
      </c>
      <c r="AW115">
        <v>2</v>
      </c>
      <c r="AX115">
        <v>34696645</v>
      </c>
      <c r="AY115">
        <v>1</v>
      </c>
      <c r="AZ115">
        <v>0</v>
      </c>
      <c r="BA115">
        <v>154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0.67279999999999995</v>
      </c>
      <c r="CY115">
        <f>AD115</f>
        <v>170.01</v>
      </c>
      <c r="CZ115">
        <f>AH115</f>
        <v>9.2899999999999991</v>
      </c>
      <c r="DA115">
        <f>AL115</f>
        <v>18.3</v>
      </c>
      <c r="DB115">
        <v>0</v>
      </c>
    </row>
    <row r="116" spans="1:106" x14ac:dyDescent="0.2">
      <c r="A116">
        <f>ROW(Source!A55)</f>
        <v>55</v>
      </c>
      <c r="B116">
        <v>34696434</v>
      </c>
      <c r="C116">
        <v>34696642</v>
      </c>
      <c r="D116">
        <v>31527473</v>
      </c>
      <c r="E116">
        <v>1</v>
      </c>
      <c r="F116">
        <v>1</v>
      </c>
      <c r="G116">
        <v>1</v>
      </c>
      <c r="H116">
        <v>2</v>
      </c>
      <c r="I116" t="s">
        <v>378</v>
      </c>
      <c r="J116" t="s">
        <v>379</v>
      </c>
      <c r="K116" t="s">
        <v>380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W116">
        <v>0</v>
      </c>
      <c r="X116">
        <v>-145686310</v>
      </c>
      <c r="Y116">
        <v>0.14000000000000001</v>
      </c>
      <c r="AA116">
        <v>0</v>
      </c>
      <c r="AB116">
        <v>750</v>
      </c>
      <c r="AC116">
        <v>0</v>
      </c>
      <c r="AD116">
        <v>0</v>
      </c>
      <c r="AE116">
        <v>0</v>
      </c>
      <c r="AF116">
        <v>60</v>
      </c>
      <c r="AG116">
        <v>0</v>
      </c>
      <c r="AH116">
        <v>0</v>
      </c>
      <c r="AI116">
        <v>1</v>
      </c>
      <c r="AJ116">
        <v>12.5</v>
      </c>
      <c r="AK116">
        <v>18.3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0.14000000000000001</v>
      </c>
      <c r="AU116" t="s">
        <v>3</v>
      </c>
      <c r="AV116">
        <v>0</v>
      </c>
      <c r="AW116">
        <v>2</v>
      </c>
      <c r="AX116">
        <v>34696646</v>
      </c>
      <c r="AY116">
        <v>1</v>
      </c>
      <c r="AZ116">
        <v>0</v>
      </c>
      <c r="BA116">
        <v>155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4.0600000000000004E-2</v>
      </c>
      <c r="CY116">
        <f>AB116</f>
        <v>750</v>
      </c>
      <c r="CZ116">
        <f>AF116</f>
        <v>60</v>
      </c>
      <c r="DA116">
        <f>AJ116</f>
        <v>12.5</v>
      </c>
      <c r="DB116">
        <v>0</v>
      </c>
    </row>
    <row r="117" spans="1:106" x14ac:dyDescent="0.2">
      <c r="A117">
        <f>ROW(Source!A56)</f>
        <v>56</v>
      </c>
      <c r="B117">
        <v>34696433</v>
      </c>
      <c r="C117">
        <v>34696648</v>
      </c>
      <c r="D117">
        <v>31709494</v>
      </c>
      <c r="E117">
        <v>1</v>
      </c>
      <c r="F117">
        <v>1</v>
      </c>
      <c r="G117">
        <v>1</v>
      </c>
      <c r="H117">
        <v>1</v>
      </c>
      <c r="I117" t="s">
        <v>381</v>
      </c>
      <c r="J117" t="s">
        <v>3</v>
      </c>
      <c r="K117" t="s">
        <v>382</v>
      </c>
      <c r="L117">
        <v>1191</v>
      </c>
      <c r="N117">
        <v>1013</v>
      </c>
      <c r="O117" t="s">
        <v>297</v>
      </c>
      <c r="P117" t="s">
        <v>297</v>
      </c>
      <c r="Q117">
        <v>1</v>
      </c>
      <c r="W117">
        <v>0</v>
      </c>
      <c r="X117">
        <v>-1081351934</v>
      </c>
      <c r="Y117">
        <v>10.7</v>
      </c>
      <c r="AA117">
        <v>0</v>
      </c>
      <c r="AB117">
        <v>0</v>
      </c>
      <c r="AC117">
        <v>0</v>
      </c>
      <c r="AD117">
        <v>9.4</v>
      </c>
      <c r="AE117">
        <v>0</v>
      </c>
      <c r="AF117">
        <v>0</v>
      </c>
      <c r="AG117">
        <v>0</v>
      </c>
      <c r="AH117">
        <v>9.4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10.7</v>
      </c>
      <c r="AU117" t="s">
        <v>3</v>
      </c>
      <c r="AV117">
        <v>1</v>
      </c>
      <c r="AW117">
        <v>2</v>
      </c>
      <c r="AX117">
        <v>34696654</v>
      </c>
      <c r="AY117">
        <v>1</v>
      </c>
      <c r="AZ117">
        <v>0</v>
      </c>
      <c r="BA117">
        <v>157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6.419999999999999</v>
      </c>
      <c r="CY117">
        <f>AD117</f>
        <v>9.4</v>
      </c>
      <c r="CZ117">
        <f>AH117</f>
        <v>9.4</v>
      </c>
      <c r="DA117">
        <f>AL117</f>
        <v>1</v>
      </c>
      <c r="DB117">
        <v>0</v>
      </c>
    </row>
    <row r="118" spans="1:106" x14ac:dyDescent="0.2">
      <c r="A118">
        <f>ROW(Source!A56)</f>
        <v>56</v>
      </c>
      <c r="B118">
        <v>34696433</v>
      </c>
      <c r="C118">
        <v>34696648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298</v>
      </c>
      <c r="J118" t="s">
        <v>3</v>
      </c>
      <c r="K118" t="s">
        <v>299</v>
      </c>
      <c r="L118">
        <v>1191</v>
      </c>
      <c r="N118">
        <v>1013</v>
      </c>
      <c r="O118" t="s">
        <v>297</v>
      </c>
      <c r="P118" t="s">
        <v>297</v>
      </c>
      <c r="Q118">
        <v>1</v>
      </c>
      <c r="W118">
        <v>0</v>
      </c>
      <c r="X118">
        <v>-1417349443</v>
      </c>
      <c r="Y118">
        <v>0.38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0.38</v>
      </c>
      <c r="AU118" t="s">
        <v>3</v>
      </c>
      <c r="AV118">
        <v>2</v>
      </c>
      <c r="AW118">
        <v>2</v>
      </c>
      <c r="AX118">
        <v>34696655</v>
      </c>
      <c r="AY118">
        <v>1</v>
      </c>
      <c r="AZ118">
        <v>0</v>
      </c>
      <c r="BA118">
        <v>158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Y118*Source!I56</f>
        <v>0.22799999999999998</v>
      </c>
      <c r="CY118">
        <f>AD118</f>
        <v>0</v>
      </c>
      <c r="CZ118">
        <f>AH118</f>
        <v>0</v>
      </c>
      <c r="DA118">
        <f>AL118</f>
        <v>1</v>
      </c>
      <c r="DB118">
        <v>0</v>
      </c>
    </row>
    <row r="119" spans="1:106" x14ac:dyDescent="0.2">
      <c r="A119">
        <f>ROW(Source!A56)</f>
        <v>56</v>
      </c>
      <c r="B119">
        <v>34696433</v>
      </c>
      <c r="C119">
        <v>34696648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375</v>
      </c>
      <c r="J119" t="s">
        <v>376</v>
      </c>
      <c r="K119" t="s">
        <v>377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W119">
        <v>0</v>
      </c>
      <c r="X119">
        <v>-1718674368</v>
      </c>
      <c r="Y119">
        <v>0.19</v>
      </c>
      <c r="AA119">
        <v>0</v>
      </c>
      <c r="AB119">
        <v>111.99</v>
      </c>
      <c r="AC119">
        <v>13.5</v>
      </c>
      <c r="AD119">
        <v>0</v>
      </c>
      <c r="AE119">
        <v>0</v>
      </c>
      <c r="AF119">
        <v>111.99</v>
      </c>
      <c r="AG119">
        <v>13.5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0.19</v>
      </c>
      <c r="AU119" t="s">
        <v>3</v>
      </c>
      <c r="AV119">
        <v>0</v>
      </c>
      <c r="AW119">
        <v>2</v>
      </c>
      <c r="AX119">
        <v>34696656</v>
      </c>
      <c r="AY119">
        <v>1</v>
      </c>
      <c r="AZ119">
        <v>0</v>
      </c>
      <c r="BA119">
        <v>159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Y119*Source!I56</f>
        <v>0.11399999999999999</v>
      </c>
      <c r="CY119">
        <f>AB119</f>
        <v>111.99</v>
      </c>
      <c r="CZ119">
        <f>AF119</f>
        <v>111.99</v>
      </c>
      <c r="DA119">
        <f>AJ119</f>
        <v>1</v>
      </c>
      <c r="DB119">
        <v>0</v>
      </c>
    </row>
    <row r="120" spans="1:106" x14ac:dyDescent="0.2">
      <c r="A120">
        <f>ROW(Source!A56)</f>
        <v>56</v>
      </c>
      <c r="B120">
        <v>34696433</v>
      </c>
      <c r="C120">
        <v>34696648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326</v>
      </c>
      <c r="J120" t="s">
        <v>327</v>
      </c>
      <c r="K120" t="s">
        <v>328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W120">
        <v>0</v>
      </c>
      <c r="X120">
        <v>1372534845</v>
      </c>
      <c r="Y120">
        <v>0.19</v>
      </c>
      <c r="AA120">
        <v>0</v>
      </c>
      <c r="AB120">
        <v>65.709999999999994</v>
      </c>
      <c r="AC120">
        <v>11.6</v>
      </c>
      <c r="AD120">
        <v>0</v>
      </c>
      <c r="AE120">
        <v>0</v>
      </c>
      <c r="AF120">
        <v>65.709999999999994</v>
      </c>
      <c r="AG120">
        <v>11.6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34696657</v>
      </c>
      <c r="AY120">
        <v>1</v>
      </c>
      <c r="AZ120">
        <v>0</v>
      </c>
      <c r="BA120">
        <v>160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Y120*Source!I56</f>
        <v>0.11399999999999999</v>
      </c>
      <c r="CY120">
        <f>AB120</f>
        <v>65.709999999999994</v>
      </c>
      <c r="CZ120">
        <f>AF120</f>
        <v>65.709999999999994</v>
      </c>
      <c r="DA120">
        <f>AJ120</f>
        <v>1</v>
      </c>
      <c r="DB120">
        <v>0</v>
      </c>
    </row>
    <row r="121" spans="1:106" x14ac:dyDescent="0.2">
      <c r="A121">
        <f>ROW(Source!A56)</f>
        <v>56</v>
      </c>
      <c r="B121">
        <v>34696433</v>
      </c>
      <c r="C121">
        <v>34696648</v>
      </c>
      <c r="D121">
        <v>31528446</v>
      </c>
      <c r="E121">
        <v>1</v>
      </c>
      <c r="F121">
        <v>1</v>
      </c>
      <c r="G121">
        <v>1</v>
      </c>
      <c r="H121">
        <v>2</v>
      </c>
      <c r="I121" t="s">
        <v>343</v>
      </c>
      <c r="J121" t="s">
        <v>344</v>
      </c>
      <c r="K121" t="s">
        <v>345</v>
      </c>
      <c r="L121">
        <v>1368</v>
      </c>
      <c r="N121">
        <v>1011</v>
      </c>
      <c r="O121" t="s">
        <v>303</v>
      </c>
      <c r="P121" t="s">
        <v>303</v>
      </c>
      <c r="Q121">
        <v>1</v>
      </c>
      <c r="W121">
        <v>0</v>
      </c>
      <c r="X121">
        <v>-353815937</v>
      </c>
      <c r="Y121">
        <v>1.75</v>
      </c>
      <c r="AA121">
        <v>0</v>
      </c>
      <c r="AB121">
        <v>8.1</v>
      </c>
      <c r="AC121">
        <v>0</v>
      </c>
      <c r="AD121">
        <v>0</v>
      </c>
      <c r="AE121">
        <v>0</v>
      </c>
      <c r="AF121">
        <v>8.1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1.75</v>
      </c>
      <c r="AU121" t="s">
        <v>3</v>
      </c>
      <c r="AV121">
        <v>0</v>
      </c>
      <c r="AW121">
        <v>2</v>
      </c>
      <c r="AX121">
        <v>34696658</v>
      </c>
      <c r="AY121">
        <v>1</v>
      </c>
      <c r="AZ121">
        <v>0</v>
      </c>
      <c r="BA121">
        <v>161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Y121*Source!I56</f>
        <v>1.05</v>
      </c>
      <c r="CY121">
        <f>AB121</f>
        <v>8.1</v>
      </c>
      <c r="CZ121">
        <f>AF121</f>
        <v>8.1</v>
      </c>
      <c r="DA121">
        <f>AJ121</f>
        <v>1</v>
      </c>
      <c r="DB121">
        <v>0</v>
      </c>
    </row>
    <row r="122" spans="1:106" x14ac:dyDescent="0.2">
      <c r="A122">
        <f>ROW(Source!A57)</f>
        <v>57</v>
      </c>
      <c r="B122">
        <v>34696434</v>
      </c>
      <c r="C122">
        <v>34696648</v>
      </c>
      <c r="D122">
        <v>31709494</v>
      </c>
      <c r="E122">
        <v>1</v>
      </c>
      <c r="F122">
        <v>1</v>
      </c>
      <c r="G122">
        <v>1</v>
      </c>
      <c r="H122">
        <v>1</v>
      </c>
      <c r="I122" t="s">
        <v>381</v>
      </c>
      <c r="J122" t="s">
        <v>3</v>
      </c>
      <c r="K122" t="s">
        <v>382</v>
      </c>
      <c r="L122">
        <v>1191</v>
      </c>
      <c r="N122">
        <v>1013</v>
      </c>
      <c r="O122" t="s">
        <v>297</v>
      </c>
      <c r="P122" t="s">
        <v>297</v>
      </c>
      <c r="Q122">
        <v>1</v>
      </c>
      <c r="W122">
        <v>0</v>
      </c>
      <c r="X122">
        <v>-1081351934</v>
      </c>
      <c r="Y122">
        <v>10.7</v>
      </c>
      <c r="AA122">
        <v>0</v>
      </c>
      <c r="AB122">
        <v>0</v>
      </c>
      <c r="AC122">
        <v>0</v>
      </c>
      <c r="AD122">
        <v>172.02</v>
      </c>
      <c r="AE122">
        <v>0</v>
      </c>
      <c r="AF122">
        <v>0</v>
      </c>
      <c r="AG122">
        <v>0</v>
      </c>
      <c r="AH122">
        <v>9.4</v>
      </c>
      <c r="AI122">
        <v>1</v>
      </c>
      <c r="AJ122">
        <v>1</v>
      </c>
      <c r="AK122">
        <v>1</v>
      </c>
      <c r="AL122">
        <v>18.3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10.7</v>
      </c>
      <c r="AU122" t="s">
        <v>3</v>
      </c>
      <c r="AV122">
        <v>1</v>
      </c>
      <c r="AW122">
        <v>2</v>
      </c>
      <c r="AX122">
        <v>34696654</v>
      </c>
      <c r="AY122">
        <v>1</v>
      </c>
      <c r="AZ122">
        <v>0</v>
      </c>
      <c r="BA122">
        <v>165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6.419999999999999</v>
      </c>
      <c r="CY122">
        <f>AD122</f>
        <v>172.02</v>
      </c>
      <c r="CZ122">
        <f>AH122</f>
        <v>9.4</v>
      </c>
      <c r="DA122">
        <f>AL122</f>
        <v>18.3</v>
      </c>
      <c r="DB122">
        <v>0</v>
      </c>
    </row>
    <row r="123" spans="1:106" x14ac:dyDescent="0.2">
      <c r="A123">
        <f>ROW(Source!A57)</f>
        <v>57</v>
      </c>
      <c r="B123">
        <v>34696434</v>
      </c>
      <c r="C123">
        <v>34696648</v>
      </c>
      <c r="D123">
        <v>31709492</v>
      </c>
      <c r="E123">
        <v>1</v>
      </c>
      <c r="F123">
        <v>1</v>
      </c>
      <c r="G123">
        <v>1</v>
      </c>
      <c r="H123">
        <v>1</v>
      </c>
      <c r="I123" t="s">
        <v>298</v>
      </c>
      <c r="J123" t="s">
        <v>3</v>
      </c>
      <c r="K123" t="s">
        <v>299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W123">
        <v>0</v>
      </c>
      <c r="X123">
        <v>-1417349443</v>
      </c>
      <c r="Y123">
        <v>0.38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18.3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0.38</v>
      </c>
      <c r="AU123" t="s">
        <v>3</v>
      </c>
      <c r="AV123">
        <v>2</v>
      </c>
      <c r="AW123">
        <v>2</v>
      </c>
      <c r="AX123">
        <v>34696655</v>
      </c>
      <c r="AY123">
        <v>1</v>
      </c>
      <c r="AZ123">
        <v>0</v>
      </c>
      <c r="BA123">
        <v>166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Y123*Source!I57</f>
        <v>0.22799999999999998</v>
      </c>
      <c r="CY123">
        <f>AD123</f>
        <v>0</v>
      </c>
      <c r="CZ123">
        <f>AH123</f>
        <v>0</v>
      </c>
      <c r="DA123">
        <f>AL123</f>
        <v>1</v>
      </c>
      <c r="DB123">
        <v>0</v>
      </c>
    </row>
    <row r="124" spans="1:106" x14ac:dyDescent="0.2">
      <c r="A124">
        <f>ROW(Source!A57)</f>
        <v>57</v>
      </c>
      <c r="B124">
        <v>34696434</v>
      </c>
      <c r="C124">
        <v>34696648</v>
      </c>
      <c r="D124">
        <v>31526753</v>
      </c>
      <c r="E124">
        <v>1</v>
      </c>
      <c r="F124">
        <v>1</v>
      </c>
      <c r="G124">
        <v>1</v>
      </c>
      <c r="H124">
        <v>2</v>
      </c>
      <c r="I124" t="s">
        <v>375</v>
      </c>
      <c r="J124" t="s">
        <v>376</v>
      </c>
      <c r="K124" t="s">
        <v>377</v>
      </c>
      <c r="L124">
        <v>1368</v>
      </c>
      <c r="N124">
        <v>1011</v>
      </c>
      <c r="O124" t="s">
        <v>303</v>
      </c>
      <c r="P124" t="s">
        <v>303</v>
      </c>
      <c r="Q124">
        <v>1</v>
      </c>
      <c r="W124">
        <v>0</v>
      </c>
      <c r="X124">
        <v>-1718674368</v>
      </c>
      <c r="Y124">
        <v>0.19</v>
      </c>
      <c r="AA124">
        <v>0</v>
      </c>
      <c r="AB124">
        <v>1399.88</v>
      </c>
      <c r="AC124">
        <v>247.05</v>
      </c>
      <c r="AD124">
        <v>0</v>
      </c>
      <c r="AE124">
        <v>0</v>
      </c>
      <c r="AF124">
        <v>111.99</v>
      </c>
      <c r="AG124">
        <v>13.5</v>
      </c>
      <c r="AH124">
        <v>0</v>
      </c>
      <c r="AI124">
        <v>1</v>
      </c>
      <c r="AJ124">
        <v>12.5</v>
      </c>
      <c r="AK124">
        <v>18.3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0.19</v>
      </c>
      <c r="AU124" t="s">
        <v>3</v>
      </c>
      <c r="AV124">
        <v>0</v>
      </c>
      <c r="AW124">
        <v>2</v>
      </c>
      <c r="AX124">
        <v>34696656</v>
      </c>
      <c r="AY124">
        <v>1</v>
      </c>
      <c r="AZ124">
        <v>0</v>
      </c>
      <c r="BA124">
        <v>167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Y124*Source!I57</f>
        <v>0.11399999999999999</v>
      </c>
      <c r="CY124">
        <f>AB124</f>
        <v>1399.88</v>
      </c>
      <c r="CZ124">
        <f>AF124</f>
        <v>111.99</v>
      </c>
      <c r="DA124">
        <f>AJ124</f>
        <v>12.5</v>
      </c>
      <c r="DB124">
        <v>0</v>
      </c>
    </row>
    <row r="125" spans="1:106" x14ac:dyDescent="0.2">
      <c r="A125">
        <f>ROW(Source!A57)</f>
        <v>57</v>
      </c>
      <c r="B125">
        <v>34696434</v>
      </c>
      <c r="C125">
        <v>34696648</v>
      </c>
      <c r="D125">
        <v>31528142</v>
      </c>
      <c r="E125">
        <v>1</v>
      </c>
      <c r="F125">
        <v>1</v>
      </c>
      <c r="G125">
        <v>1</v>
      </c>
      <c r="H125">
        <v>2</v>
      </c>
      <c r="I125" t="s">
        <v>326</v>
      </c>
      <c r="J125" t="s">
        <v>327</v>
      </c>
      <c r="K125" t="s">
        <v>328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W125">
        <v>0</v>
      </c>
      <c r="X125">
        <v>1372534845</v>
      </c>
      <c r="Y125">
        <v>0.19</v>
      </c>
      <c r="AA125">
        <v>0</v>
      </c>
      <c r="AB125">
        <v>821.38</v>
      </c>
      <c r="AC125">
        <v>212.28</v>
      </c>
      <c r="AD125">
        <v>0</v>
      </c>
      <c r="AE125">
        <v>0</v>
      </c>
      <c r="AF125">
        <v>65.709999999999994</v>
      </c>
      <c r="AG125">
        <v>11.6</v>
      </c>
      <c r="AH125">
        <v>0</v>
      </c>
      <c r="AI125">
        <v>1</v>
      </c>
      <c r="AJ125">
        <v>12.5</v>
      </c>
      <c r="AK125">
        <v>18.3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0.19</v>
      </c>
      <c r="AU125" t="s">
        <v>3</v>
      </c>
      <c r="AV125">
        <v>0</v>
      </c>
      <c r="AW125">
        <v>2</v>
      </c>
      <c r="AX125">
        <v>34696657</v>
      </c>
      <c r="AY125">
        <v>1</v>
      </c>
      <c r="AZ125">
        <v>0</v>
      </c>
      <c r="BA125">
        <v>168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Y125*Source!I57</f>
        <v>0.11399999999999999</v>
      </c>
      <c r="CY125">
        <f>AB125</f>
        <v>821.38</v>
      </c>
      <c r="CZ125">
        <f>AF125</f>
        <v>65.709999999999994</v>
      </c>
      <c r="DA125">
        <f>AJ125</f>
        <v>12.5</v>
      </c>
      <c r="DB125">
        <v>0</v>
      </c>
    </row>
    <row r="126" spans="1:106" x14ac:dyDescent="0.2">
      <c r="A126">
        <f>ROW(Source!A57)</f>
        <v>57</v>
      </c>
      <c r="B126">
        <v>34696434</v>
      </c>
      <c r="C126">
        <v>34696648</v>
      </c>
      <c r="D126">
        <v>31528446</v>
      </c>
      <c r="E126">
        <v>1</v>
      </c>
      <c r="F126">
        <v>1</v>
      </c>
      <c r="G126">
        <v>1</v>
      </c>
      <c r="H126">
        <v>2</v>
      </c>
      <c r="I126" t="s">
        <v>343</v>
      </c>
      <c r="J126" t="s">
        <v>344</v>
      </c>
      <c r="K126" t="s">
        <v>345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W126">
        <v>0</v>
      </c>
      <c r="X126">
        <v>-353815937</v>
      </c>
      <c r="Y126">
        <v>1.75</v>
      </c>
      <c r="AA126">
        <v>0</v>
      </c>
      <c r="AB126">
        <v>101.25</v>
      </c>
      <c r="AC126">
        <v>0</v>
      </c>
      <c r="AD126">
        <v>0</v>
      </c>
      <c r="AE126">
        <v>0</v>
      </c>
      <c r="AF126">
        <v>8.1</v>
      </c>
      <c r="AG126">
        <v>0</v>
      </c>
      <c r="AH126">
        <v>0</v>
      </c>
      <c r="AI126">
        <v>1</v>
      </c>
      <c r="AJ126">
        <v>12.5</v>
      </c>
      <c r="AK126">
        <v>18.3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1.75</v>
      </c>
      <c r="AU126" t="s">
        <v>3</v>
      </c>
      <c r="AV126">
        <v>0</v>
      </c>
      <c r="AW126">
        <v>2</v>
      </c>
      <c r="AX126">
        <v>34696658</v>
      </c>
      <c r="AY126">
        <v>1</v>
      </c>
      <c r="AZ126">
        <v>0</v>
      </c>
      <c r="BA126">
        <v>169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Y126*Source!I57</f>
        <v>1.05</v>
      </c>
      <c r="CY126">
        <f>AB126</f>
        <v>101.25</v>
      </c>
      <c r="CZ126">
        <f>AF126</f>
        <v>8.1</v>
      </c>
      <c r="DA126">
        <f>AJ126</f>
        <v>12.5</v>
      </c>
      <c r="DB126">
        <v>0</v>
      </c>
    </row>
    <row r="127" spans="1:106" x14ac:dyDescent="0.2">
      <c r="A127">
        <f>ROW(Source!A58)</f>
        <v>58</v>
      </c>
      <c r="B127">
        <v>34696433</v>
      </c>
      <c r="C127">
        <v>34696662</v>
      </c>
      <c r="D127">
        <v>31709494</v>
      </c>
      <c r="E127">
        <v>1</v>
      </c>
      <c r="F127">
        <v>1</v>
      </c>
      <c r="G127">
        <v>1</v>
      </c>
      <c r="H127">
        <v>1</v>
      </c>
      <c r="I127" t="s">
        <v>381</v>
      </c>
      <c r="J127" t="s">
        <v>3</v>
      </c>
      <c r="K127" t="s">
        <v>382</v>
      </c>
      <c r="L127">
        <v>1191</v>
      </c>
      <c r="N127">
        <v>1013</v>
      </c>
      <c r="O127" t="s">
        <v>297</v>
      </c>
      <c r="P127" t="s">
        <v>297</v>
      </c>
      <c r="Q127">
        <v>1</v>
      </c>
      <c r="W127">
        <v>0</v>
      </c>
      <c r="X127">
        <v>-1081351934</v>
      </c>
      <c r="Y127">
        <v>11.8</v>
      </c>
      <c r="AA127">
        <v>0</v>
      </c>
      <c r="AB127">
        <v>0</v>
      </c>
      <c r="AC127">
        <v>0</v>
      </c>
      <c r="AD127">
        <v>9.4</v>
      </c>
      <c r="AE127">
        <v>0</v>
      </c>
      <c r="AF127">
        <v>0</v>
      </c>
      <c r="AG127">
        <v>0</v>
      </c>
      <c r="AH127">
        <v>9.4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11.8</v>
      </c>
      <c r="AU127" t="s">
        <v>3</v>
      </c>
      <c r="AV127">
        <v>1</v>
      </c>
      <c r="AW127">
        <v>2</v>
      </c>
      <c r="AX127">
        <v>34696668</v>
      </c>
      <c r="AY127">
        <v>1</v>
      </c>
      <c r="AZ127">
        <v>0</v>
      </c>
      <c r="BA127">
        <v>173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5.3100000000000005</v>
      </c>
      <c r="CY127">
        <f>AD127</f>
        <v>9.4</v>
      </c>
      <c r="CZ127">
        <f>AH127</f>
        <v>9.4</v>
      </c>
      <c r="DA127">
        <f>AL127</f>
        <v>1</v>
      </c>
      <c r="DB127">
        <v>0</v>
      </c>
    </row>
    <row r="128" spans="1:106" x14ac:dyDescent="0.2">
      <c r="A128">
        <f>ROW(Source!A58)</f>
        <v>58</v>
      </c>
      <c r="B128">
        <v>34696433</v>
      </c>
      <c r="C128">
        <v>34696662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298</v>
      </c>
      <c r="J128" t="s">
        <v>3</v>
      </c>
      <c r="K128" t="s">
        <v>299</v>
      </c>
      <c r="L128">
        <v>1191</v>
      </c>
      <c r="N128">
        <v>1013</v>
      </c>
      <c r="O128" t="s">
        <v>297</v>
      </c>
      <c r="P128" t="s">
        <v>297</v>
      </c>
      <c r="Q128">
        <v>1</v>
      </c>
      <c r="W128">
        <v>0</v>
      </c>
      <c r="X128">
        <v>-1417349443</v>
      </c>
      <c r="Y128">
        <v>0.6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0.6</v>
      </c>
      <c r="AU128" t="s">
        <v>3</v>
      </c>
      <c r="AV128">
        <v>2</v>
      </c>
      <c r="AW128">
        <v>2</v>
      </c>
      <c r="AX128">
        <v>34696669</v>
      </c>
      <c r="AY128">
        <v>1</v>
      </c>
      <c r="AZ128">
        <v>0</v>
      </c>
      <c r="BA128">
        <v>174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Y128*Source!I58</f>
        <v>0.27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 x14ac:dyDescent="0.2">
      <c r="A129">
        <f>ROW(Source!A58)</f>
        <v>58</v>
      </c>
      <c r="B129">
        <v>34696433</v>
      </c>
      <c r="C129">
        <v>34696662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375</v>
      </c>
      <c r="J129" t="s">
        <v>376</v>
      </c>
      <c r="K129" t="s">
        <v>377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W129">
        <v>0</v>
      </c>
      <c r="X129">
        <v>-1718674368</v>
      </c>
      <c r="Y129">
        <v>0.3</v>
      </c>
      <c r="AA129">
        <v>0</v>
      </c>
      <c r="AB129">
        <v>111.99</v>
      </c>
      <c r="AC129">
        <v>13.5</v>
      </c>
      <c r="AD129">
        <v>0</v>
      </c>
      <c r="AE129">
        <v>0</v>
      </c>
      <c r="AF129">
        <v>111.99</v>
      </c>
      <c r="AG129">
        <v>13.5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0.3</v>
      </c>
      <c r="AU129" t="s">
        <v>3</v>
      </c>
      <c r="AV129">
        <v>0</v>
      </c>
      <c r="AW129">
        <v>2</v>
      </c>
      <c r="AX129">
        <v>34696670</v>
      </c>
      <c r="AY129">
        <v>1</v>
      </c>
      <c r="AZ129">
        <v>0</v>
      </c>
      <c r="BA129">
        <v>175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Y129*Source!I58</f>
        <v>0.13500000000000001</v>
      </c>
      <c r="CY129">
        <f>AB129</f>
        <v>111.99</v>
      </c>
      <c r="CZ129">
        <f>AF129</f>
        <v>111.99</v>
      </c>
      <c r="DA129">
        <f>AJ129</f>
        <v>1</v>
      </c>
      <c r="DB129">
        <v>0</v>
      </c>
    </row>
    <row r="130" spans="1:106" x14ac:dyDescent="0.2">
      <c r="A130">
        <f>ROW(Source!A58)</f>
        <v>58</v>
      </c>
      <c r="B130">
        <v>34696433</v>
      </c>
      <c r="C130">
        <v>34696662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326</v>
      </c>
      <c r="J130" t="s">
        <v>327</v>
      </c>
      <c r="K130" t="s">
        <v>328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W130">
        <v>0</v>
      </c>
      <c r="X130">
        <v>1372534845</v>
      </c>
      <c r="Y130">
        <v>0.3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34696671</v>
      </c>
      <c r="AY130">
        <v>1</v>
      </c>
      <c r="AZ130">
        <v>0</v>
      </c>
      <c r="BA130">
        <v>176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Y130*Source!I58</f>
        <v>0.13500000000000001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v>0</v>
      </c>
    </row>
    <row r="131" spans="1:106" x14ac:dyDescent="0.2">
      <c r="A131">
        <f>ROW(Source!A58)</f>
        <v>58</v>
      </c>
      <c r="B131">
        <v>34696433</v>
      </c>
      <c r="C131">
        <v>34696662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343</v>
      </c>
      <c r="J131" t="s">
        <v>344</v>
      </c>
      <c r="K131" t="s">
        <v>345</v>
      </c>
      <c r="L131">
        <v>1368</v>
      </c>
      <c r="N131">
        <v>1011</v>
      </c>
      <c r="O131" t="s">
        <v>303</v>
      </c>
      <c r="P131" t="s">
        <v>303</v>
      </c>
      <c r="Q131">
        <v>1</v>
      </c>
      <c r="W131">
        <v>0</v>
      </c>
      <c r="X131">
        <v>-353815937</v>
      </c>
      <c r="Y131">
        <v>1.75</v>
      </c>
      <c r="AA131">
        <v>0</v>
      </c>
      <c r="AB131">
        <v>8.1</v>
      </c>
      <c r="AC131">
        <v>0</v>
      </c>
      <c r="AD131">
        <v>0</v>
      </c>
      <c r="AE131">
        <v>0</v>
      </c>
      <c r="AF131">
        <v>8.1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1.75</v>
      </c>
      <c r="AU131" t="s">
        <v>3</v>
      </c>
      <c r="AV131">
        <v>0</v>
      </c>
      <c r="AW131">
        <v>2</v>
      </c>
      <c r="AX131">
        <v>34696672</v>
      </c>
      <c r="AY131">
        <v>1</v>
      </c>
      <c r="AZ131">
        <v>0</v>
      </c>
      <c r="BA131">
        <v>177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Y131*Source!I58</f>
        <v>0.78749999999999998</v>
      </c>
      <c r="CY131">
        <f>AB131</f>
        <v>8.1</v>
      </c>
      <c r="CZ131">
        <f>AF131</f>
        <v>8.1</v>
      </c>
      <c r="DA131">
        <f>AJ131</f>
        <v>1</v>
      </c>
      <c r="DB131">
        <v>0</v>
      </c>
    </row>
    <row r="132" spans="1:106" x14ac:dyDescent="0.2">
      <c r="A132">
        <f>ROW(Source!A59)</f>
        <v>59</v>
      </c>
      <c r="B132">
        <v>34696434</v>
      </c>
      <c r="C132">
        <v>34696662</v>
      </c>
      <c r="D132">
        <v>31709494</v>
      </c>
      <c r="E132">
        <v>1</v>
      </c>
      <c r="F132">
        <v>1</v>
      </c>
      <c r="G132">
        <v>1</v>
      </c>
      <c r="H132">
        <v>1</v>
      </c>
      <c r="I132" t="s">
        <v>381</v>
      </c>
      <c r="J132" t="s">
        <v>3</v>
      </c>
      <c r="K132" t="s">
        <v>382</v>
      </c>
      <c r="L132">
        <v>1191</v>
      </c>
      <c r="N132">
        <v>1013</v>
      </c>
      <c r="O132" t="s">
        <v>297</v>
      </c>
      <c r="P132" t="s">
        <v>297</v>
      </c>
      <c r="Q132">
        <v>1</v>
      </c>
      <c r="W132">
        <v>0</v>
      </c>
      <c r="X132">
        <v>-1081351934</v>
      </c>
      <c r="Y132">
        <v>11.8</v>
      </c>
      <c r="AA132">
        <v>0</v>
      </c>
      <c r="AB132">
        <v>0</v>
      </c>
      <c r="AC132">
        <v>0</v>
      </c>
      <c r="AD132">
        <v>172.02</v>
      </c>
      <c r="AE132">
        <v>0</v>
      </c>
      <c r="AF132">
        <v>0</v>
      </c>
      <c r="AG132">
        <v>0</v>
      </c>
      <c r="AH132">
        <v>9.4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11.8</v>
      </c>
      <c r="AU132" t="s">
        <v>3</v>
      </c>
      <c r="AV132">
        <v>1</v>
      </c>
      <c r="AW132">
        <v>2</v>
      </c>
      <c r="AX132">
        <v>34696668</v>
      </c>
      <c r="AY132">
        <v>1</v>
      </c>
      <c r="AZ132">
        <v>0</v>
      </c>
      <c r="BA132">
        <v>181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5.3100000000000005</v>
      </c>
      <c r="CY132">
        <f>AD132</f>
        <v>172.02</v>
      </c>
      <c r="CZ132">
        <f>AH132</f>
        <v>9.4</v>
      </c>
      <c r="DA132">
        <f>AL132</f>
        <v>18.3</v>
      </c>
      <c r="DB132">
        <v>0</v>
      </c>
    </row>
    <row r="133" spans="1:106" x14ac:dyDescent="0.2">
      <c r="A133">
        <f>ROW(Source!A59)</f>
        <v>59</v>
      </c>
      <c r="B133">
        <v>34696434</v>
      </c>
      <c r="C133">
        <v>34696662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298</v>
      </c>
      <c r="J133" t="s">
        <v>3</v>
      </c>
      <c r="K133" t="s">
        <v>299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W133">
        <v>0</v>
      </c>
      <c r="X133">
        <v>-1417349443</v>
      </c>
      <c r="Y133">
        <v>0.6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18.3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0.6</v>
      </c>
      <c r="AU133" t="s">
        <v>3</v>
      </c>
      <c r="AV133">
        <v>2</v>
      </c>
      <c r="AW133">
        <v>2</v>
      </c>
      <c r="AX133">
        <v>34696669</v>
      </c>
      <c r="AY133">
        <v>1</v>
      </c>
      <c r="AZ133">
        <v>0</v>
      </c>
      <c r="BA133">
        <v>182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Y133*Source!I59</f>
        <v>0.27</v>
      </c>
      <c r="CY133">
        <f>AD133</f>
        <v>0</v>
      </c>
      <c r="CZ133">
        <f>AH133</f>
        <v>0</v>
      </c>
      <c r="DA133">
        <f>AL133</f>
        <v>1</v>
      </c>
      <c r="DB133">
        <v>0</v>
      </c>
    </row>
    <row r="134" spans="1:106" x14ac:dyDescent="0.2">
      <c r="A134">
        <f>ROW(Source!A59)</f>
        <v>59</v>
      </c>
      <c r="B134">
        <v>34696434</v>
      </c>
      <c r="C134">
        <v>34696662</v>
      </c>
      <c r="D134">
        <v>31526753</v>
      </c>
      <c r="E134">
        <v>1</v>
      </c>
      <c r="F134">
        <v>1</v>
      </c>
      <c r="G134">
        <v>1</v>
      </c>
      <c r="H134">
        <v>2</v>
      </c>
      <c r="I134" t="s">
        <v>375</v>
      </c>
      <c r="J134" t="s">
        <v>376</v>
      </c>
      <c r="K134" t="s">
        <v>377</v>
      </c>
      <c r="L134">
        <v>1368</v>
      </c>
      <c r="N134">
        <v>1011</v>
      </c>
      <c r="O134" t="s">
        <v>303</v>
      </c>
      <c r="P134" t="s">
        <v>303</v>
      </c>
      <c r="Q134">
        <v>1</v>
      </c>
      <c r="W134">
        <v>0</v>
      </c>
      <c r="X134">
        <v>-1718674368</v>
      </c>
      <c r="Y134">
        <v>0.3</v>
      </c>
      <c r="AA134">
        <v>0</v>
      </c>
      <c r="AB134">
        <v>1399.88</v>
      </c>
      <c r="AC134">
        <v>247.05</v>
      </c>
      <c r="AD134">
        <v>0</v>
      </c>
      <c r="AE134">
        <v>0</v>
      </c>
      <c r="AF134">
        <v>111.99</v>
      </c>
      <c r="AG134">
        <v>13.5</v>
      </c>
      <c r="AH134">
        <v>0</v>
      </c>
      <c r="AI134">
        <v>1</v>
      </c>
      <c r="AJ134">
        <v>12.5</v>
      </c>
      <c r="AK134">
        <v>18.3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0.3</v>
      </c>
      <c r="AU134" t="s">
        <v>3</v>
      </c>
      <c r="AV134">
        <v>0</v>
      </c>
      <c r="AW134">
        <v>2</v>
      </c>
      <c r="AX134">
        <v>34696670</v>
      </c>
      <c r="AY134">
        <v>1</v>
      </c>
      <c r="AZ134">
        <v>0</v>
      </c>
      <c r="BA134">
        <v>183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Y134*Source!I59</f>
        <v>0.13500000000000001</v>
      </c>
      <c r="CY134">
        <f>AB134</f>
        <v>1399.88</v>
      </c>
      <c r="CZ134">
        <f>AF134</f>
        <v>111.99</v>
      </c>
      <c r="DA134">
        <f>AJ134</f>
        <v>12.5</v>
      </c>
      <c r="DB134">
        <v>0</v>
      </c>
    </row>
    <row r="135" spans="1:106" x14ac:dyDescent="0.2">
      <c r="A135">
        <f>ROW(Source!A59)</f>
        <v>59</v>
      </c>
      <c r="B135">
        <v>34696434</v>
      </c>
      <c r="C135">
        <v>34696662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326</v>
      </c>
      <c r="J135" t="s">
        <v>327</v>
      </c>
      <c r="K135" t="s">
        <v>328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W135">
        <v>0</v>
      </c>
      <c r="X135">
        <v>1372534845</v>
      </c>
      <c r="Y135">
        <v>0.3</v>
      </c>
      <c r="AA135">
        <v>0</v>
      </c>
      <c r="AB135">
        <v>821.38</v>
      </c>
      <c r="AC135">
        <v>212.28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12.5</v>
      </c>
      <c r="AK135">
        <v>18.3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0.3</v>
      </c>
      <c r="AU135" t="s">
        <v>3</v>
      </c>
      <c r="AV135">
        <v>0</v>
      </c>
      <c r="AW135">
        <v>2</v>
      </c>
      <c r="AX135">
        <v>34696671</v>
      </c>
      <c r="AY135">
        <v>1</v>
      </c>
      <c r="AZ135">
        <v>0</v>
      </c>
      <c r="BA135">
        <v>184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Y135*Source!I59</f>
        <v>0.13500000000000001</v>
      </c>
      <c r="CY135">
        <f>AB135</f>
        <v>821.38</v>
      </c>
      <c r="CZ135">
        <f>AF135</f>
        <v>65.709999999999994</v>
      </c>
      <c r="DA135">
        <f>AJ135</f>
        <v>12.5</v>
      </c>
      <c r="DB135">
        <v>0</v>
      </c>
    </row>
    <row r="136" spans="1:106" x14ac:dyDescent="0.2">
      <c r="A136">
        <f>ROW(Source!A59)</f>
        <v>59</v>
      </c>
      <c r="B136">
        <v>34696434</v>
      </c>
      <c r="C136">
        <v>34696662</v>
      </c>
      <c r="D136">
        <v>31528446</v>
      </c>
      <c r="E136">
        <v>1</v>
      </c>
      <c r="F136">
        <v>1</v>
      </c>
      <c r="G136">
        <v>1</v>
      </c>
      <c r="H136">
        <v>2</v>
      </c>
      <c r="I136" t="s">
        <v>343</v>
      </c>
      <c r="J136" t="s">
        <v>344</v>
      </c>
      <c r="K136" t="s">
        <v>345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W136">
        <v>0</v>
      </c>
      <c r="X136">
        <v>-353815937</v>
      </c>
      <c r="Y136">
        <v>1.75</v>
      </c>
      <c r="AA136">
        <v>0</v>
      </c>
      <c r="AB136">
        <v>101.25</v>
      </c>
      <c r="AC136">
        <v>0</v>
      </c>
      <c r="AD136">
        <v>0</v>
      </c>
      <c r="AE136">
        <v>0</v>
      </c>
      <c r="AF136">
        <v>8.1</v>
      </c>
      <c r="AG136">
        <v>0</v>
      </c>
      <c r="AH136">
        <v>0</v>
      </c>
      <c r="AI136">
        <v>1</v>
      </c>
      <c r="AJ136">
        <v>12.5</v>
      </c>
      <c r="AK136">
        <v>18.3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1.75</v>
      </c>
      <c r="AU136" t="s">
        <v>3</v>
      </c>
      <c r="AV136">
        <v>0</v>
      </c>
      <c r="AW136">
        <v>2</v>
      </c>
      <c r="AX136">
        <v>34696672</v>
      </c>
      <c r="AY136">
        <v>1</v>
      </c>
      <c r="AZ136">
        <v>0</v>
      </c>
      <c r="BA136">
        <v>185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Y136*Source!I59</f>
        <v>0.78749999999999998</v>
      </c>
      <c r="CY136">
        <f>AB136</f>
        <v>101.25</v>
      </c>
      <c r="CZ136">
        <f>AF136</f>
        <v>8.1</v>
      </c>
      <c r="DA136">
        <f>AJ136</f>
        <v>12.5</v>
      </c>
      <c r="DB136">
        <v>0</v>
      </c>
    </row>
    <row r="137" spans="1:106" x14ac:dyDescent="0.2">
      <c r="A137">
        <f>ROW(Source!A60)</f>
        <v>60</v>
      </c>
      <c r="B137">
        <v>34696433</v>
      </c>
      <c r="C137">
        <v>34696676</v>
      </c>
      <c r="D137">
        <v>32163326</v>
      </c>
      <c r="E137">
        <v>1</v>
      </c>
      <c r="F137">
        <v>1</v>
      </c>
      <c r="G137">
        <v>1</v>
      </c>
      <c r="H137">
        <v>1</v>
      </c>
      <c r="I137" t="s">
        <v>383</v>
      </c>
      <c r="J137" t="s">
        <v>3</v>
      </c>
      <c r="K137" t="s">
        <v>384</v>
      </c>
      <c r="L137">
        <v>1191</v>
      </c>
      <c r="N137">
        <v>1013</v>
      </c>
      <c r="O137" t="s">
        <v>297</v>
      </c>
      <c r="P137" t="s">
        <v>297</v>
      </c>
      <c r="Q137">
        <v>1</v>
      </c>
      <c r="W137">
        <v>0</v>
      </c>
      <c r="X137">
        <v>-1309109184</v>
      </c>
      <c r="Y137">
        <v>9</v>
      </c>
      <c r="AA137">
        <v>0</v>
      </c>
      <c r="AB137">
        <v>0</v>
      </c>
      <c r="AC137">
        <v>0</v>
      </c>
      <c r="AD137">
        <v>9.17</v>
      </c>
      <c r="AE137">
        <v>0</v>
      </c>
      <c r="AF137">
        <v>0</v>
      </c>
      <c r="AG137">
        <v>0</v>
      </c>
      <c r="AH137">
        <v>9.17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9</v>
      </c>
      <c r="AU137" t="s">
        <v>3</v>
      </c>
      <c r="AV137">
        <v>1</v>
      </c>
      <c r="AW137">
        <v>2</v>
      </c>
      <c r="AX137">
        <v>34696679</v>
      </c>
      <c r="AY137">
        <v>1</v>
      </c>
      <c r="AZ137">
        <v>0</v>
      </c>
      <c r="BA137">
        <v>189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Y137*Source!I60</f>
        <v>9</v>
      </c>
      <c r="CY137">
        <f t="shared" ref="CY137:CY148" si="6">AD137</f>
        <v>9.17</v>
      </c>
      <c r="CZ137">
        <f t="shared" ref="CZ137:CZ148" si="7">AH137</f>
        <v>9.17</v>
      </c>
      <c r="DA137">
        <f t="shared" ref="DA137:DA148" si="8">AL137</f>
        <v>1</v>
      </c>
      <c r="DB137">
        <v>0</v>
      </c>
    </row>
    <row r="138" spans="1:106" x14ac:dyDescent="0.2">
      <c r="A138">
        <f>ROW(Source!A60)</f>
        <v>60</v>
      </c>
      <c r="B138">
        <v>34696433</v>
      </c>
      <c r="C138">
        <v>34696676</v>
      </c>
      <c r="D138">
        <v>32163328</v>
      </c>
      <c r="E138">
        <v>1</v>
      </c>
      <c r="F138">
        <v>1</v>
      </c>
      <c r="G138">
        <v>1</v>
      </c>
      <c r="H138">
        <v>1</v>
      </c>
      <c r="I138" t="s">
        <v>385</v>
      </c>
      <c r="J138" t="s">
        <v>3</v>
      </c>
      <c r="K138" t="s">
        <v>386</v>
      </c>
      <c r="L138">
        <v>1191</v>
      </c>
      <c r="N138">
        <v>1013</v>
      </c>
      <c r="O138" t="s">
        <v>297</v>
      </c>
      <c r="P138" t="s">
        <v>297</v>
      </c>
      <c r="Q138">
        <v>1</v>
      </c>
      <c r="W138">
        <v>0</v>
      </c>
      <c r="X138">
        <v>-876358395</v>
      </c>
      <c r="Y138">
        <v>13.5</v>
      </c>
      <c r="AA138">
        <v>0</v>
      </c>
      <c r="AB138">
        <v>0</v>
      </c>
      <c r="AC138">
        <v>0</v>
      </c>
      <c r="AD138">
        <v>15.49</v>
      </c>
      <c r="AE138">
        <v>0</v>
      </c>
      <c r="AF138">
        <v>0</v>
      </c>
      <c r="AG138">
        <v>0</v>
      </c>
      <c r="AH138">
        <v>15.49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13.5</v>
      </c>
      <c r="AU138" t="s">
        <v>3</v>
      </c>
      <c r="AV138">
        <v>1</v>
      </c>
      <c r="AW138">
        <v>2</v>
      </c>
      <c r="AX138">
        <v>34696680</v>
      </c>
      <c r="AY138">
        <v>1</v>
      </c>
      <c r="AZ138">
        <v>0</v>
      </c>
      <c r="BA138">
        <v>190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Y138*Source!I60</f>
        <v>13.5</v>
      </c>
      <c r="CY138">
        <f t="shared" si="6"/>
        <v>15.49</v>
      </c>
      <c r="CZ138">
        <f t="shared" si="7"/>
        <v>15.49</v>
      </c>
      <c r="DA138">
        <f t="shared" si="8"/>
        <v>1</v>
      </c>
      <c r="DB138">
        <v>0</v>
      </c>
    </row>
    <row r="139" spans="1:106" x14ac:dyDescent="0.2">
      <c r="A139">
        <f>ROW(Source!A61)</f>
        <v>61</v>
      </c>
      <c r="B139">
        <v>34696434</v>
      </c>
      <c r="C139">
        <v>34696676</v>
      </c>
      <c r="D139">
        <v>32163326</v>
      </c>
      <c r="E139">
        <v>1</v>
      </c>
      <c r="F139">
        <v>1</v>
      </c>
      <c r="G139">
        <v>1</v>
      </c>
      <c r="H139">
        <v>1</v>
      </c>
      <c r="I139" t="s">
        <v>383</v>
      </c>
      <c r="J139" t="s">
        <v>3</v>
      </c>
      <c r="K139" t="s">
        <v>384</v>
      </c>
      <c r="L139">
        <v>1191</v>
      </c>
      <c r="N139">
        <v>1013</v>
      </c>
      <c r="O139" t="s">
        <v>297</v>
      </c>
      <c r="P139" t="s">
        <v>297</v>
      </c>
      <c r="Q139">
        <v>1</v>
      </c>
      <c r="W139">
        <v>0</v>
      </c>
      <c r="X139">
        <v>-1309109184</v>
      </c>
      <c r="Y139">
        <v>9</v>
      </c>
      <c r="AA139">
        <v>0</v>
      </c>
      <c r="AB139">
        <v>0</v>
      </c>
      <c r="AC139">
        <v>0</v>
      </c>
      <c r="AD139">
        <v>167.81</v>
      </c>
      <c r="AE139">
        <v>0</v>
      </c>
      <c r="AF139">
        <v>0</v>
      </c>
      <c r="AG139">
        <v>0</v>
      </c>
      <c r="AH139">
        <v>9.17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9</v>
      </c>
      <c r="AU139" t="s">
        <v>3</v>
      </c>
      <c r="AV139">
        <v>1</v>
      </c>
      <c r="AW139">
        <v>2</v>
      </c>
      <c r="AX139">
        <v>34696679</v>
      </c>
      <c r="AY139">
        <v>1</v>
      </c>
      <c r="AZ139">
        <v>0</v>
      </c>
      <c r="BA139">
        <v>191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Y139*Source!I61</f>
        <v>9</v>
      </c>
      <c r="CY139">
        <f t="shared" si="6"/>
        <v>167.81</v>
      </c>
      <c r="CZ139">
        <f t="shared" si="7"/>
        <v>9.17</v>
      </c>
      <c r="DA139">
        <f t="shared" si="8"/>
        <v>18.3</v>
      </c>
      <c r="DB139">
        <v>0</v>
      </c>
    </row>
    <row r="140" spans="1:106" x14ac:dyDescent="0.2">
      <c r="A140">
        <f>ROW(Source!A61)</f>
        <v>61</v>
      </c>
      <c r="B140">
        <v>34696434</v>
      </c>
      <c r="C140">
        <v>34696676</v>
      </c>
      <c r="D140">
        <v>32163328</v>
      </c>
      <c r="E140">
        <v>1</v>
      </c>
      <c r="F140">
        <v>1</v>
      </c>
      <c r="G140">
        <v>1</v>
      </c>
      <c r="H140">
        <v>1</v>
      </c>
      <c r="I140" t="s">
        <v>385</v>
      </c>
      <c r="J140" t="s">
        <v>3</v>
      </c>
      <c r="K140" t="s">
        <v>386</v>
      </c>
      <c r="L140">
        <v>1191</v>
      </c>
      <c r="N140">
        <v>1013</v>
      </c>
      <c r="O140" t="s">
        <v>297</v>
      </c>
      <c r="P140" t="s">
        <v>297</v>
      </c>
      <c r="Q140">
        <v>1</v>
      </c>
      <c r="W140">
        <v>0</v>
      </c>
      <c r="X140">
        <v>-876358395</v>
      </c>
      <c r="Y140">
        <v>13.5</v>
      </c>
      <c r="AA140">
        <v>0</v>
      </c>
      <c r="AB140">
        <v>0</v>
      </c>
      <c r="AC140">
        <v>0</v>
      </c>
      <c r="AD140">
        <v>283.47000000000003</v>
      </c>
      <c r="AE140">
        <v>0</v>
      </c>
      <c r="AF140">
        <v>0</v>
      </c>
      <c r="AG140">
        <v>0</v>
      </c>
      <c r="AH140">
        <v>15.49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13.5</v>
      </c>
      <c r="AU140" t="s">
        <v>3</v>
      </c>
      <c r="AV140">
        <v>1</v>
      </c>
      <c r="AW140">
        <v>2</v>
      </c>
      <c r="AX140">
        <v>34696680</v>
      </c>
      <c r="AY140">
        <v>1</v>
      </c>
      <c r="AZ140">
        <v>0</v>
      </c>
      <c r="BA140">
        <v>192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Y140*Source!I61</f>
        <v>13.5</v>
      </c>
      <c r="CY140">
        <f t="shared" si="6"/>
        <v>283.47000000000003</v>
      </c>
      <c r="CZ140">
        <f t="shared" si="7"/>
        <v>15.49</v>
      </c>
      <c r="DA140">
        <f t="shared" si="8"/>
        <v>18.3</v>
      </c>
      <c r="DB140">
        <v>0</v>
      </c>
    </row>
    <row r="141" spans="1:106" x14ac:dyDescent="0.2">
      <c r="A141">
        <f>ROW(Source!A62)</f>
        <v>62</v>
      </c>
      <c r="B141">
        <v>34696433</v>
      </c>
      <c r="C141">
        <v>34696681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387</v>
      </c>
      <c r="J141" t="s">
        <v>3</v>
      </c>
      <c r="K141" t="s">
        <v>388</v>
      </c>
      <c r="L141">
        <v>1191</v>
      </c>
      <c r="N141">
        <v>1013</v>
      </c>
      <c r="O141" t="s">
        <v>297</v>
      </c>
      <c r="P141" t="s">
        <v>297</v>
      </c>
      <c r="Q141">
        <v>1</v>
      </c>
      <c r="W141">
        <v>0</v>
      </c>
      <c r="X141">
        <v>-1166887252</v>
      </c>
      <c r="Y141">
        <v>0.81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0.81</v>
      </c>
      <c r="AU141" t="s">
        <v>3</v>
      </c>
      <c r="AV141">
        <v>1</v>
      </c>
      <c r="AW141">
        <v>2</v>
      </c>
      <c r="AX141">
        <v>34696684</v>
      </c>
      <c r="AY141">
        <v>1</v>
      </c>
      <c r="AZ141">
        <v>0</v>
      </c>
      <c r="BA141">
        <v>193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Y141*Source!I62</f>
        <v>0.81</v>
      </c>
      <c r="CY141">
        <f t="shared" si="6"/>
        <v>12.92</v>
      </c>
      <c r="CZ141">
        <f t="shared" si="7"/>
        <v>12.92</v>
      </c>
      <c r="DA141">
        <f t="shared" si="8"/>
        <v>1</v>
      </c>
      <c r="DB141">
        <v>0</v>
      </c>
    </row>
    <row r="142" spans="1:106" x14ac:dyDescent="0.2">
      <c r="A142">
        <f>ROW(Source!A62)</f>
        <v>62</v>
      </c>
      <c r="B142">
        <v>34696433</v>
      </c>
      <c r="C142">
        <v>34696681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389</v>
      </c>
      <c r="J142" t="s">
        <v>3</v>
      </c>
      <c r="K142" t="s">
        <v>390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W142">
        <v>0</v>
      </c>
      <c r="X142">
        <v>1776637054</v>
      </c>
      <c r="Y142">
        <v>0.81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0.81</v>
      </c>
      <c r="AU142" t="s">
        <v>3</v>
      </c>
      <c r="AV142">
        <v>1</v>
      </c>
      <c r="AW142">
        <v>2</v>
      </c>
      <c r="AX142">
        <v>34696685</v>
      </c>
      <c r="AY142">
        <v>1</v>
      </c>
      <c r="AZ142">
        <v>0</v>
      </c>
      <c r="BA142">
        <v>194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Y142*Source!I62</f>
        <v>0.81</v>
      </c>
      <c r="CY142">
        <f t="shared" si="6"/>
        <v>12.69</v>
      </c>
      <c r="CZ142">
        <f t="shared" si="7"/>
        <v>12.69</v>
      </c>
      <c r="DA142">
        <f t="shared" si="8"/>
        <v>1</v>
      </c>
      <c r="DB142">
        <v>0</v>
      </c>
    </row>
    <row r="143" spans="1:106" x14ac:dyDescent="0.2">
      <c r="A143">
        <f>ROW(Source!A63)</f>
        <v>63</v>
      </c>
      <c r="B143">
        <v>34696434</v>
      </c>
      <c r="C143">
        <v>34696681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387</v>
      </c>
      <c r="J143" t="s">
        <v>3</v>
      </c>
      <c r="K143" t="s">
        <v>388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W143">
        <v>0</v>
      </c>
      <c r="X143">
        <v>-1166887252</v>
      </c>
      <c r="Y143">
        <v>0.81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0.81</v>
      </c>
      <c r="AU143" t="s">
        <v>3</v>
      </c>
      <c r="AV143">
        <v>1</v>
      </c>
      <c r="AW143">
        <v>2</v>
      </c>
      <c r="AX143">
        <v>34696684</v>
      </c>
      <c r="AY143">
        <v>1</v>
      </c>
      <c r="AZ143">
        <v>0</v>
      </c>
      <c r="BA143">
        <v>195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Y143*Source!I63</f>
        <v>0.81</v>
      </c>
      <c r="CY143">
        <f t="shared" si="6"/>
        <v>236.44</v>
      </c>
      <c r="CZ143">
        <f t="shared" si="7"/>
        <v>12.92</v>
      </c>
      <c r="DA143">
        <f t="shared" si="8"/>
        <v>18.3</v>
      </c>
      <c r="DB143">
        <v>0</v>
      </c>
    </row>
    <row r="144" spans="1:106" x14ac:dyDescent="0.2">
      <c r="A144">
        <f>ROW(Source!A63)</f>
        <v>63</v>
      </c>
      <c r="B144">
        <v>34696434</v>
      </c>
      <c r="C144">
        <v>34696681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389</v>
      </c>
      <c r="J144" t="s">
        <v>3</v>
      </c>
      <c r="K144" t="s">
        <v>390</v>
      </c>
      <c r="L144">
        <v>1191</v>
      </c>
      <c r="N144">
        <v>1013</v>
      </c>
      <c r="O144" t="s">
        <v>297</v>
      </c>
      <c r="P144" t="s">
        <v>297</v>
      </c>
      <c r="Q144">
        <v>1</v>
      </c>
      <c r="W144">
        <v>0</v>
      </c>
      <c r="X144">
        <v>1776637054</v>
      </c>
      <c r="Y144">
        <v>0.81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0.81</v>
      </c>
      <c r="AU144" t="s">
        <v>3</v>
      </c>
      <c r="AV144">
        <v>1</v>
      </c>
      <c r="AW144">
        <v>2</v>
      </c>
      <c r="AX144">
        <v>34696685</v>
      </c>
      <c r="AY144">
        <v>1</v>
      </c>
      <c r="AZ144">
        <v>0</v>
      </c>
      <c r="BA144">
        <v>196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Y144*Source!I63</f>
        <v>0.81</v>
      </c>
      <c r="CY144">
        <f t="shared" si="6"/>
        <v>232.23</v>
      </c>
      <c r="CZ144">
        <f t="shared" si="7"/>
        <v>12.69</v>
      </c>
      <c r="DA144">
        <f t="shared" si="8"/>
        <v>18.3</v>
      </c>
      <c r="DB144">
        <v>0</v>
      </c>
    </row>
    <row r="145" spans="1:106" x14ac:dyDescent="0.2">
      <c r="A145">
        <f>ROW(Source!A64)</f>
        <v>64</v>
      </c>
      <c r="B145">
        <v>34696433</v>
      </c>
      <c r="C145">
        <v>34696686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387</v>
      </c>
      <c r="J145" t="s">
        <v>3</v>
      </c>
      <c r="K145" t="s">
        <v>388</v>
      </c>
      <c r="L145">
        <v>1191</v>
      </c>
      <c r="N145">
        <v>1013</v>
      </c>
      <c r="O145" t="s">
        <v>297</v>
      </c>
      <c r="P145" t="s">
        <v>297</v>
      </c>
      <c r="Q145">
        <v>1</v>
      </c>
      <c r="W145">
        <v>0</v>
      </c>
      <c r="X145">
        <v>-1166887252</v>
      </c>
      <c r="Y145">
        <v>6.48</v>
      </c>
      <c r="AA145">
        <v>0</v>
      </c>
      <c r="AB145">
        <v>0</v>
      </c>
      <c r="AC145">
        <v>0</v>
      </c>
      <c r="AD145">
        <v>12.92</v>
      </c>
      <c r="AE145">
        <v>0</v>
      </c>
      <c r="AF145">
        <v>0</v>
      </c>
      <c r="AG145">
        <v>0</v>
      </c>
      <c r="AH145">
        <v>12.92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6.48</v>
      </c>
      <c r="AU145" t="s">
        <v>3</v>
      </c>
      <c r="AV145">
        <v>1</v>
      </c>
      <c r="AW145">
        <v>2</v>
      </c>
      <c r="AX145">
        <v>34696689</v>
      </c>
      <c r="AY145">
        <v>1</v>
      </c>
      <c r="AZ145">
        <v>0</v>
      </c>
      <c r="BA145">
        <v>197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Y145*Source!I64</f>
        <v>6.48</v>
      </c>
      <c r="CY145">
        <f t="shared" si="6"/>
        <v>12.92</v>
      </c>
      <c r="CZ145">
        <f t="shared" si="7"/>
        <v>12.92</v>
      </c>
      <c r="DA145">
        <f t="shared" si="8"/>
        <v>1</v>
      </c>
      <c r="DB145">
        <v>0</v>
      </c>
    </row>
    <row r="146" spans="1:106" x14ac:dyDescent="0.2">
      <c r="A146">
        <f>ROW(Source!A64)</f>
        <v>64</v>
      </c>
      <c r="B146">
        <v>34696433</v>
      </c>
      <c r="C146">
        <v>34696686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389</v>
      </c>
      <c r="J146" t="s">
        <v>3</v>
      </c>
      <c r="K146" t="s">
        <v>390</v>
      </c>
      <c r="L146">
        <v>1191</v>
      </c>
      <c r="N146">
        <v>1013</v>
      </c>
      <c r="O146" t="s">
        <v>297</v>
      </c>
      <c r="P146" t="s">
        <v>297</v>
      </c>
      <c r="Q146">
        <v>1</v>
      </c>
      <c r="W146">
        <v>0</v>
      </c>
      <c r="X146">
        <v>1776637054</v>
      </c>
      <c r="Y146">
        <v>6.48</v>
      </c>
      <c r="AA146">
        <v>0</v>
      </c>
      <c r="AB146">
        <v>0</v>
      </c>
      <c r="AC146">
        <v>0</v>
      </c>
      <c r="AD146">
        <v>12.69</v>
      </c>
      <c r="AE146">
        <v>0</v>
      </c>
      <c r="AF146">
        <v>0</v>
      </c>
      <c r="AG146">
        <v>0</v>
      </c>
      <c r="AH146">
        <v>12.69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6.48</v>
      </c>
      <c r="AU146" t="s">
        <v>3</v>
      </c>
      <c r="AV146">
        <v>1</v>
      </c>
      <c r="AW146">
        <v>2</v>
      </c>
      <c r="AX146">
        <v>34696690</v>
      </c>
      <c r="AY146">
        <v>1</v>
      </c>
      <c r="AZ146">
        <v>0</v>
      </c>
      <c r="BA146">
        <v>198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Y146*Source!I64</f>
        <v>6.48</v>
      </c>
      <c r="CY146">
        <f t="shared" si="6"/>
        <v>12.69</v>
      </c>
      <c r="CZ146">
        <f t="shared" si="7"/>
        <v>12.69</v>
      </c>
      <c r="DA146">
        <f t="shared" si="8"/>
        <v>1</v>
      </c>
      <c r="DB146">
        <v>0</v>
      </c>
    </row>
    <row r="147" spans="1:106" x14ac:dyDescent="0.2">
      <c r="A147">
        <f>ROW(Source!A65)</f>
        <v>65</v>
      </c>
      <c r="B147">
        <v>34696434</v>
      </c>
      <c r="C147">
        <v>34696686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387</v>
      </c>
      <c r="J147" t="s">
        <v>3</v>
      </c>
      <c r="K147" t="s">
        <v>388</v>
      </c>
      <c r="L147">
        <v>1191</v>
      </c>
      <c r="N147">
        <v>1013</v>
      </c>
      <c r="O147" t="s">
        <v>297</v>
      </c>
      <c r="P147" t="s">
        <v>297</v>
      </c>
      <c r="Q147">
        <v>1</v>
      </c>
      <c r="W147">
        <v>0</v>
      </c>
      <c r="X147">
        <v>-1166887252</v>
      </c>
      <c r="Y147">
        <v>6.48</v>
      </c>
      <c r="AA147">
        <v>0</v>
      </c>
      <c r="AB147">
        <v>0</v>
      </c>
      <c r="AC147">
        <v>0</v>
      </c>
      <c r="AD147">
        <v>236.44</v>
      </c>
      <c r="AE147">
        <v>0</v>
      </c>
      <c r="AF147">
        <v>0</v>
      </c>
      <c r="AG147">
        <v>0</v>
      </c>
      <c r="AH147">
        <v>12.92</v>
      </c>
      <c r="AI147">
        <v>1</v>
      </c>
      <c r="AJ147">
        <v>1</v>
      </c>
      <c r="AK147">
        <v>1</v>
      </c>
      <c r="AL147">
        <v>18.3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6.48</v>
      </c>
      <c r="AU147" t="s">
        <v>3</v>
      </c>
      <c r="AV147">
        <v>1</v>
      </c>
      <c r="AW147">
        <v>2</v>
      </c>
      <c r="AX147">
        <v>34696689</v>
      </c>
      <c r="AY147">
        <v>1</v>
      </c>
      <c r="AZ147">
        <v>0</v>
      </c>
      <c r="BA147">
        <v>199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Y147*Source!I65</f>
        <v>6.48</v>
      </c>
      <c r="CY147">
        <f t="shared" si="6"/>
        <v>236.44</v>
      </c>
      <c r="CZ147">
        <f t="shared" si="7"/>
        <v>12.92</v>
      </c>
      <c r="DA147">
        <f t="shared" si="8"/>
        <v>18.3</v>
      </c>
      <c r="DB147">
        <v>0</v>
      </c>
    </row>
    <row r="148" spans="1:106" x14ac:dyDescent="0.2">
      <c r="A148">
        <f>ROW(Source!A65)</f>
        <v>65</v>
      </c>
      <c r="B148">
        <v>34696434</v>
      </c>
      <c r="C148">
        <v>34696686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389</v>
      </c>
      <c r="J148" t="s">
        <v>3</v>
      </c>
      <c r="K148" t="s">
        <v>390</v>
      </c>
      <c r="L148">
        <v>1191</v>
      </c>
      <c r="N148">
        <v>1013</v>
      </c>
      <c r="O148" t="s">
        <v>297</v>
      </c>
      <c r="P148" t="s">
        <v>297</v>
      </c>
      <c r="Q148">
        <v>1</v>
      </c>
      <c r="W148">
        <v>0</v>
      </c>
      <c r="X148">
        <v>1776637054</v>
      </c>
      <c r="Y148">
        <v>6.48</v>
      </c>
      <c r="AA148">
        <v>0</v>
      </c>
      <c r="AB148">
        <v>0</v>
      </c>
      <c r="AC148">
        <v>0</v>
      </c>
      <c r="AD148">
        <v>232.23</v>
      </c>
      <c r="AE148">
        <v>0</v>
      </c>
      <c r="AF148">
        <v>0</v>
      </c>
      <c r="AG148">
        <v>0</v>
      </c>
      <c r="AH148">
        <v>12.69</v>
      </c>
      <c r="AI148">
        <v>1</v>
      </c>
      <c r="AJ148">
        <v>1</v>
      </c>
      <c r="AK148">
        <v>1</v>
      </c>
      <c r="AL148">
        <v>18.3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6.48</v>
      </c>
      <c r="AU148" t="s">
        <v>3</v>
      </c>
      <c r="AV148">
        <v>1</v>
      </c>
      <c r="AW148">
        <v>2</v>
      </c>
      <c r="AX148">
        <v>34696690</v>
      </c>
      <c r="AY148">
        <v>1</v>
      </c>
      <c r="AZ148">
        <v>0</v>
      </c>
      <c r="BA148">
        <v>200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Y148*Source!I65</f>
        <v>6.48</v>
      </c>
      <c r="CY148">
        <f t="shared" si="6"/>
        <v>232.23</v>
      </c>
      <c r="CZ148">
        <f t="shared" si="7"/>
        <v>12.69</v>
      </c>
      <c r="DA148">
        <f t="shared" si="8"/>
        <v>18.3</v>
      </c>
      <c r="DB14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34696500</v>
      </c>
      <c r="C1">
        <v>34696496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34696497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34696501</v>
      </c>
      <c r="C2">
        <v>34696496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34696498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34696502</v>
      </c>
      <c r="C3">
        <v>34696496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34696499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34696500</v>
      </c>
      <c r="C4">
        <v>34696496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34696497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34696501</v>
      </c>
      <c r="C5">
        <v>34696496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34696498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34696502</v>
      </c>
      <c r="C6">
        <v>34696496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34696499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34696506</v>
      </c>
      <c r="C7">
        <v>34696503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34696504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34696507</v>
      </c>
      <c r="C8">
        <v>34696503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34696505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34696506</v>
      </c>
      <c r="C9">
        <v>34696503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34696504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34696507</v>
      </c>
      <c r="C10">
        <v>34696503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34696505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34696510</v>
      </c>
      <c r="C11">
        <v>34696508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34696509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34696510</v>
      </c>
      <c r="C12">
        <v>34696508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34696509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34696517</v>
      </c>
      <c r="C13">
        <v>34696511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34696512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34696518</v>
      </c>
      <c r="C14">
        <v>34696511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34696513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34696519</v>
      </c>
      <c r="C15">
        <v>34696511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34696514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34696520</v>
      </c>
      <c r="C16">
        <v>34696511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34696515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34696521</v>
      </c>
      <c r="C17">
        <v>34696511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34696516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34696522</v>
      </c>
      <c r="C18">
        <v>34696511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391</v>
      </c>
      <c r="J18" t="s">
        <v>392</v>
      </c>
      <c r="K18" t="s">
        <v>142</v>
      </c>
      <c r="L18">
        <v>1339</v>
      </c>
      <c r="N18">
        <v>1007</v>
      </c>
      <c r="O18" t="s">
        <v>35</v>
      </c>
      <c r="P18" t="s">
        <v>35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34696523</v>
      </c>
      <c r="C19">
        <v>34696511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393</v>
      </c>
      <c r="J19" t="s">
        <v>3</v>
      </c>
      <c r="K19" t="s">
        <v>394</v>
      </c>
      <c r="L19">
        <v>1339</v>
      </c>
      <c r="N19">
        <v>1007</v>
      </c>
      <c r="O19" t="s">
        <v>35</v>
      </c>
      <c r="P19" t="s">
        <v>35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34696517</v>
      </c>
      <c r="C20">
        <v>34696511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309</v>
      </c>
      <c r="J20" t="s">
        <v>3</v>
      </c>
      <c r="K20" t="s">
        <v>310</v>
      </c>
      <c r="L20">
        <v>1191</v>
      </c>
      <c r="N20">
        <v>1013</v>
      </c>
      <c r="O20" t="s">
        <v>297</v>
      </c>
      <c r="P20" t="s">
        <v>297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34696512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34696518</v>
      </c>
      <c r="C21">
        <v>34696511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298</v>
      </c>
      <c r="J21" t="s">
        <v>3</v>
      </c>
      <c r="K21" t="s">
        <v>299</v>
      </c>
      <c r="L21">
        <v>1191</v>
      </c>
      <c r="N21">
        <v>1013</v>
      </c>
      <c r="O21" t="s">
        <v>297</v>
      </c>
      <c r="P21" t="s">
        <v>297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34696513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34696519</v>
      </c>
      <c r="C22">
        <v>34696511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311</v>
      </c>
      <c r="J22" t="s">
        <v>312</v>
      </c>
      <c r="K22" t="s">
        <v>313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34696514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34696520</v>
      </c>
      <c r="C23">
        <v>34696511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314</v>
      </c>
      <c r="J23" t="s">
        <v>315</v>
      </c>
      <c r="K23" t="s">
        <v>316</v>
      </c>
      <c r="L23">
        <v>1368</v>
      </c>
      <c r="N23">
        <v>1011</v>
      </c>
      <c r="O23" t="s">
        <v>303</v>
      </c>
      <c r="P23" t="s">
        <v>303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34696515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34696521</v>
      </c>
      <c r="C24">
        <v>34696511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317</v>
      </c>
      <c r="J24" t="s">
        <v>318</v>
      </c>
      <c r="K24" t="s">
        <v>319</v>
      </c>
      <c r="L24">
        <v>1368</v>
      </c>
      <c r="N24">
        <v>1011</v>
      </c>
      <c r="O24" t="s">
        <v>303</v>
      </c>
      <c r="P24" t="s">
        <v>303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34696516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34696522</v>
      </c>
      <c r="C25">
        <v>34696511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391</v>
      </c>
      <c r="J25" t="s">
        <v>392</v>
      </c>
      <c r="K25" t="s">
        <v>142</v>
      </c>
      <c r="L25">
        <v>1339</v>
      </c>
      <c r="N25">
        <v>1007</v>
      </c>
      <c r="O25" t="s">
        <v>35</v>
      </c>
      <c r="P25" t="s">
        <v>35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34696523</v>
      </c>
      <c r="C26">
        <v>34696511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393</v>
      </c>
      <c r="J26" t="s">
        <v>3</v>
      </c>
      <c r="K26" t="s">
        <v>394</v>
      </c>
      <c r="L26">
        <v>1339</v>
      </c>
      <c r="N26">
        <v>1007</v>
      </c>
      <c r="O26" t="s">
        <v>35</v>
      </c>
      <c r="P26" t="s">
        <v>35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34696530</v>
      </c>
      <c r="C27">
        <v>34696524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295</v>
      </c>
      <c r="J27" t="s">
        <v>3</v>
      </c>
      <c r="K27" t="s">
        <v>296</v>
      </c>
      <c r="L27">
        <v>1191</v>
      </c>
      <c r="N27">
        <v>1013</v>
      </c>
      <c r="O27" t="s">
        <v>297</v>
      </c>
      <c r="P27" t="s">
        <v>297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34696525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34696531</v>
      </c>
      <c r="C28">
        <v>34696524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298</v>
      </c>
      <c r="J28" t="s">
        <v>3</v>
      </c>
      <c r="K28" t="s">
        <v>299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34696526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34696532</v>
      </c>
      <c r="C29">
        <v>34696524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320</v>
      </c>
      <c r="J29" t="s">
        <v>321</v>
      </c>
      <c r="K29" t="s">
        <v>322</v>
      </c>
      <c r="L29">
        <v>1368</v>
      </c>
      <c r="N29">
        <v>1011</v>
      </c>
      <c r="O29" t="s">
        <v>303</v>
      </c>
      <c r="P29" t="s">
        <v>303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34696527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34696533</v>
      </c>
      <c r="C30">
        <v>34696524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323</v>
      </c>
      <c r="J30" t="s">
        <v>324</v>
      </c>
      <c r="K30" t="s">
        <v>325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34696528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34696534</v>
      </c>
      <c r="C31">
        <v>34696524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326</v>
      </c>
      <c r="J31" t="s">
        <v>327</v>
      </c>
      <c r="K31" t="s">
        <v>328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34696529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34696535</v>
      </c>
      <c r="C32">
        <v>34696524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391</v>
      </c>
      <c r="J32" t="s">
        <v>392</v>
      </c>
      <c r="K32" t="s">
        <v>142</v>
      </c>
      <c r="L32">
        <v>1339</v>
      </c>
      <c r="N32">
        <v>1007</v>
      </c>
      <c r="O32" t="s">
        <v>35</v>
      </c>
      <c r="P32" t="s">
        <v>35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34696536</v>
      </c>
      <c r="C33">
        <v>34696524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395</v>
      </c>
      <c r="J33" t="s">
        <v>396</v>
      </c>
      <c r="K33" t="s">
        <v>397</v>
      </c>
      <c r="L33">
        <v>1327</v>
      </c>
      <c r="N33">
        <v>1005</v>
      </c>
      <c r="O33" t="s">
        <v>398</v>
      </c>
      <c r="P33" t="s">
        <v>398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34696537</v>
      </c>
      <c r="C34">
        <v>34696524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399</v>
      </c>
      <c r="J34" t="s">
        <v>3</v>
      </c>
      <c r="K34" t="s">
        <v>400</v>
      </c>
      <c r="L34">
        <v>1339</v>
      </c>
      <c r="N34">
        <v>1007</v>
      </c>
      <c r="O34" t="s">
        <v>35</v>
      </c>
      <c r="P34" t="s">
        <v>35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34696530</v>
      </c>
      <c r="C35">
        <v>34696524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295</v>
      </c>
      <c r="J35" t="s">
        <v>3</v>
      </c>
      <c r="K35" t="s">
        <v>296</v>
      </c>
      <c r="L35">
        <v>1191</v>
      </c>
      <c r="N35">
        <v>1013</v>
      </c>
      <c r="O35" t="s">
        <v>297</v>
      </c>
      <c r="P35" t="s">
        <v>297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34696525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34696531</v>
      </c>
      <c r="C36">
        <v>34696524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298</v>
      </c>
      <c r="J36" t="s">
        <v>3</v>
      </c>
      <c r="K36" t="s">
        <v>299</v>
      </c>
      <c r="L36">
        <v>1191</v>
      </c>
      <c r="N36">
        <v>1013</v>
      </c>
      <c r="O36" t="s">
        <v>297</v>
      </c>
      <c r="P36" t="s">
        <v>297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34696526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34696532</v>
      </c>
      <c r="C37">
        <v>34696524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320</v>
      </c>
      <c r="J37" t="s">
        <v>321</v>
      </c>
      <c r="K37" t="s">
        <v>322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34696527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34696533</v>
      </c>
      <c r="C38">
        <v>34696524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323</v>
      </c>
      <c r="J38" t="s">
        <v>324</v>
      </c>
      <c r="K38" t="s">
        <v>325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34696528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34696534</v>
      </c>
      <c r="C39">
        <v>34696524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326</v>
      </c>
      <c r="J39" t="s">
        <v>327</v>
      </c>
      <c r="K39" t="s">
        <v>328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34696529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34696535</v>
      </c>
      <c r="C40">
        <v>34696524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391</v>
      </c>
      <c r="J40" t="s">
        <v>392</v>
      </c>
      <c r="K40" t="s">
        <v>142</v>
      </c>
      <c r="L40">
        <v>1339</v>
      </c>
      <c r="N40">
        <v>1007</v>
      </c>
      <c r="O40" t="s">
        <v>35</v>
      </c>
      <c r="P40" t="s">
        <v>35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34696536</v>
      </c>
      <c r="C41">
        <v>34696524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395</v>
      </c>
      <c r="J41" t="s">
        <v>396</v>
      </c>
      <c r="K41" t="s">
        <v>397</v>
      </c>
      <c r="L41">
        <v>1327</v>
      </c>
      <c r="N41">
        <v>1005</v>
      </c>
      <c r="O41" t="s">
        <v>398</v>
      </c>
      <c r="P41" t="s">
        <v>398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34696537</v>
      </c>
      <c r="C42">
        <v>34696524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399</v>
      </c>
      <c r="J42" t="s">
        <v>3</v>
      </c>
      <c r="K42" t="s">
        <v>400</v>
      </c>
      <c r="L42">
        <v>1339</v>
      </c>
      <c r="N42">
        <v>1007</v>
      </c>
      <c r="O42" t="s">
        <v>35</v>
      </c>
      <c r="P42" t="s">
        <v>35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34696546</v>
      </c>
      <c r="C43">
        <v>34696538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329</v>
      </c>
      <c r="J43" t="s">
        <v>3</v>
      </c>
      <c r="K43" t="s">
        <v>330</v>
      </c>
      <c r="L43">
        <v>1191</v>
      </c>
      <c r="N43">
        <v>1013</v>
      </c>
      <c r="O43" t="s">
        <v>297</v>
      </c>
      <c r="P43" t="s">
        <v>297</v>
      </c>
      <c r="Q43">
        <v>1</v>
      </c>
      <c r="X43">
        <v>242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242</v>
      </c>
      <c r="AH43">
        <v>2</v>
      </c>
      <c r="AI43">
        <v>34696539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34696547</v>
      </c>
      <c r="C44">
        <v>34696538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298</v>
      </c>
      <c r="J44" t="s">
        <v>3</v>
      </c>
      <c r="K44" t="s">
        <v>299</v>
      </c>
      <c r="L44">
        <v>1191</v>
      </c>
      <c r="N44">
        <v>1013</v>
      </c>
      <c r="O44" t="s">
        <v>297</v>
      </c>
      <c r="P44" t="s">
        <v>297</v>
      </c>
      <c r="Q44">
        <v>1</v>
      </c>
      <c r="X44">
        <v>22.68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22.68</v>
      </c>
      <c r="AH44">
        <v>2</v>
      </c>
      <c r="AI44">
        <v>34696540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34696548</v>
      </c>
      <c r="C45">
        <v>34696538</v>
      </c>
      <c r="D45">
        <v>31526765</v>
      </c>
      <c r="E45">
        <v>1</v>
      </c>
      <c r="F45">
        <v>1</v>
      </c>
      <c r="G45">
        <v>1</v>
      </c>
      <c r="H45">
        <v>2</v>
      </c>
      <c r="I45" t="s">
        <v>331</v>
      </c>
      <c r="J45" t="s">
        <v>332</v>
      </c>
      <c r="K45" t="s">
        <v>333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X45">
        <v>4.59</v>
      </c>
      <c r="Y45">
        <v>0</v>
      </c>
      <c r="Z45">
        <v>120.04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4.59</v>
      </c>
      <c r="AH45">
        <v>2</v>
      </c>
      <c r="AI45">
        <v>34696541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34696549</v>
      </c>
      <c r="C46">
        <v>34696538</v>
      </c>
      <c r="D46">
        <v>31526801</v>
      </c>
      <c r="E46">
        <v>1</v>
      </c>
      <c r="F46">
        <v>1</v>
      </c>
      <c r="G46">
        <v>1</v>
      </c>
      <c r="H46">
        <v>2</v>
      </c>
      <c r="I46" t="s">
        <v>334</v>
      </c>
      <c r="J46" t="s">
        <v>335</v>
      </c>
      <c r="K46" t="s">
        <v>336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X46">
        <v>14.38</v>
      </c>
      <c r="Y46">
        <v>0</v>
      </c>
      <c r="Z46">
        <v>102.51</v>
      </c>
      <c r="AA46">
        <v>14.4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14.38</v>
      </c>
      <c r="AH46">
        <v>2</v>
      </c>
      <c r="AI46">
        <v>34696542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34696550</v>
      </c>
      <c r="C47">
        <v>34696538</v>
      </c>
      <c r="D47">
        <v>31528230</v>
      </c>
      <c r="E47">
        <v>1</v>
      </c>
      <c r="F47">
        <v>1</v>
      </c>
      <c r="G47">
        <v>1</v>
      </c>
      <c r="H47">
        <v>2</v>
      </c>
      <c r="I47" t="s">
        <v>337</v>
      </c>
      <c r="J47" t="s">
        <v>338</v>
      </c>
      <c r="K47" t="s">
        <v>339</v>
      </c>
      <c r="L47">
        <v>1368</v>
      </c>
      <c r="N47">
        <v>1011</v>
      </c>
      <c r="O47" t="s">
        <v>303</v>
      </c>
      <c r="P47" t="s">
        <v>303</v>
      </c>
      <c r="Q47">
        <v>1</v>
      </c>
      <c r="X47">
        <v>3.71</v>
      </c>
      <c r="Y47">
        <v>0</v>
      </c>
      <c r="Z47">
        <v>83.1</v>
      </c>
      <c r="AA47">
        <v>14.4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3.71</v>
      </c>
      <c r="AH47">
        <v>2</v>
      </c>
      <c r="AI47">
        <v>34696543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34696551</v>
      </c>
      <c r="C48">
        <v>34696538</v>
      </c>
      <c r="D48">
        <v>31528377</v>
      </c>
      <c r="E48">
        <v>1</v>
      </c>
      <c r="F48">
        <v>1</v>
      </c>
      <c r="G48">
        <v>1</v>
      </c>
      <c r="H48">
        <v>2</v>
      </c>
      <c r="I48" t="s">
        <v>340</v>
      </c>
      <c r="J48" t="s">
        <v>341</v>
      </c>
      <c r="K48" t="s">
        <v>342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X48">
        <v>0.97</v>
      </c>
      <c r="Y48">
        <v>0</v>
      </c>
      <c r="Z48">
        <v>1.2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0.97</v>
      </c>
      <c r="AH48">
        <v>2</v>
      </c>
      <c r="AI48">
        <v>34696544</v>
      </c>
      <c r="AJ48">
        <v>38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ROW(Source!A34)</f>
        <v>34</v>
      </c>
      <c r="B49">
        <v>34696552</v>
      </c>
      <c r="C49">
        <v>34696538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343</v>
      </c>
      <c r="J49" t="s">
        <v>344</v>
      </c>
      <c r="K49" t="s">
        <v>345</v>
      </c>
      <c r="L49">
        <v>1368</v>
      </c>
      <c r="N49">
        <v>1011</v>
      </c>
      <c r="O49" t="s">
        <v>303</v>
      </c>
      <c r="P49" t="s">
        <v>303</v>
      </c>
      <c r="Q49">
        <v>1</v>
      </c>
      <c r="X49">
        <v>11.09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11.09</v>
      </c>
      <c r="AH49">
        <v>2</v>
      </c>
      <c r="AI49">
        <v>34696545</v>
      </c>
      <c r="AJ49">
        <v>39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ROW(Source!A34)</f>
        <v>34</v>
      </c>
      <c r="B50">
        <v>34696553</v>
      </c>
      <c r="C50">
        <v>34696538</v>
      </c>
      <c r="D50">
        <v>31444762</v>
      </c>
      <c r="E50">
        <v>1</v>
      </c>
      <c r="F50">
        <v>1</v>
      </c>
      <c r="G50">
        <v>1</v>
      </c>
      <c r="H50">
        <v>3</v>
      </c>
      <c r="I50" t="s">
        <v>401</v>
      </c>
      <c r="J50" t="s">
        <v>402</v>
      </c>
      <c r="K50" t="s">
        <v>145</v>
      </c>
      <c r="L50">
        <v>1339</v>
      </c>
      <c r="N50">
        <v>1007</v>
      </c>
      <c r="O50" t="s">
        <v>35</v>
      </c>
      <c r="P50" t="s">
        <v>35</v>
      </c>
      <c r="Q50">
        <v>1</v>
      </c>
      <c r="X50">
        <v>5.9</v>
      </c>
      <c r="Y50">
        <v>6.22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5.9</v>
      </c>
      <c r="AH50">
        <v>3</v>
      </c>
      <c r="AI50">
        <v>-1</v>
      </c>
      <c r="AJ50" t="s">
        <v>3</v>
      </c>
      <c r="AK50">
        <v>4</v>
      </c>
      <c r="AL50">
        <v>-36.698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34696554</v>
      </c>
      <c r="C51">
        <v>34696538</v>
      </c>
      <c r="D51">
        <v>31444769</v>
      </c>
      <c r="E51">
        <v>1</v>
      </c>
      <c r="F51">
        <v>1</v>
      </c>
      <c r="G51">
        <v>1</v>
      </c>
      <c r="H51">
        <v>3</v>
      </c>
      <c r="I51" t="s">
        <v>403</v>
      </c>
      <c r="J51" t="s">
        <v>404</v>
      </c>
      <c r="K51" t="s">
        <v>405</v>
      </c>
      <c r="L51">
        <v>1346</v>
      </c>
      <c r="N51">
        <v>1009</v>
      </c>
      <c r="O51" t="s">
        <v>152</v>
      </c>
      <c r="P51" t="s">
        <v>152</v>
      </c>
      <c r="Q51">
        <v>1</v>
      </c>
      <c r="X51">
        <v>3.5</v>
      </c>
      <c r="Y51">
        <v>6.09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3.5</v>
      </c>
      <c r="AH51">
        <v>3</v>
      </c>
      <c r="AI51">
        <v>-1</v>
      </c>
      <c r="AJ51" t="s">
        <v>3</v>
      </c>
      <c r="AK51">
        <v>4</v>
      </c>
      <c r="AL51">
        <v>-21.314999999999998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34696555</v>
      </c>
      <c r="C52">
        <v>34696538</v>
      </c>
      <c r="D52">
        <v>31447867</v>
      </c>
      <c r="E52">
        <v>1</v>
      </c>
      <c r="F52">
        <v>1</v>
      </c>
      <c r="G52">
        <v>1</v>
      </c>
      <c r="H52">
        <v>3</v>
      </c>
      <c r="I52" t="s">
        <v>406</v>
      </c>
      <c r="J52" t="s">
        <v>407</v>
      </c>
      <c r="K52" t="s">
        <v>408</v>
      </c>
      <c r="L52">
        <v>1348</v>
      </c>
      <c r="N52">
        <v>1009</v>
      </c>
      <c r="O52" t="s">
        <v>138</v>
      </c>
      <c r="P52" t="s">
        <v>138</v>
      </c>
      <c r="Q52">
        <v>1000</v>
      </c>
      <c r="X52">
        <v>8.6E-3</v>
      </c>
      <c r="Y52">
        <v>11524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8.6E-3</v>
      </c>
      <c r="AH52">
        <v>3</v>
      </c>
      <c r="AI52">
        <v>-1</v>
      </c>
      <c r="AJ52" t="s">
        <v>3</v>
      </c>
      <c r="AK52">
        <v>4</v>
      </c>
      <c r="AL52">
        <v>-99.106399999999994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ROW(Source!A34)</f>
        <v>34</v>
      </c>
      <c r="B53">
        <v>34696556</v>
      </c>
      <c r="C53">
        <v>34696538</v>
      </c>
      <c r="D53">
        <v>31467902</v>
      </c>
      <c r="E53">
        <v>1</v>
      </c>
      <c r="F53">
        <v>1</v>
      </c>
      <c r="G53">
        <v>1</v>
      </c>
      <c r="H53">
        <v>3</v>
      </c>
      <c r="I53" t="s">
        <v>409</v>
      </c>
      <c r="J53" t="s">
        <v>410</v>
      </c>
      <c r="K53" t="s">
        <v>151</v>
      </c>
      <c r="L53">
        <v>1346</v>
      </c>
      <c r="N53">
        <v>1009</v>
      </c>
      <c r="O53" t="s">
        <v>152</v>
      </c>
      <c r="P53" t="s">
        <v>152</v>
      </c>
      <c r="Q53">
        <v>1</v>
      </c>
      <c r="X53">
        <v>30.5</v>
      </c>
      <c r="Y53">
        <v>12.6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30.5</v>
      </c>
      <c r="AH53">
        <v>3</v>
      </c>
      <c r="AI53">
        <v>-1</v>
      </c>
      <c r="AJ53" t="s">
        <v>3</v>
      </c>
      <c r="AK53">
        <v>4</v>
      </c>
      <c r="AL53">
        <v>-384.3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ROW(Source!A34)</f>
        <v>34</v>
      </c>
      <c r="B54">
        <v>34696557</v>
      </c>
      <c r="C54">
        <v>34696538</v>
      </c>
      <c r="D54">
        <v>31468906</v>
      </c>
      <c r="E54">
        <v>1</v>
      </c>
      <c r="F54">
        <v>1</v>
      </c>
      <c r="G54">
        <v>1</v>
      </c>
      <c r="H54">
        <v>3</v>
      </c>
      <c r="I54" t="s">
        <v>411</v>
      </c>
      <c r="J54" t="s">
        <v>412</v>
      </c>
      <c r="K54" t="s">
        <v>413</v>
      </c>
      <c r="L54">
        <v>1346</v>
      </c>
      <c r="N54">
        <v>1009</v>
      </c>
      <c r="O54" t="s">
        <v>152</v>
      </c>
      <c r="P54" t="s">
        <v>152</v>
      </c>
      <c r="Q54">
        <v>1</v>
      </c>
      <c r="X54">
        <v>3.2</v>
      </c>
      <c r="Y54">
        <v>15.14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3.2</v>
      </c>
      <c r="AH54">
        <v>3</v>
      </c>
      <c r="AI54">
        <v>-1</v>
      </c>
      <c r="AJ54" t="s">
        <v>3</v>
      </c>
      <c r="AK54">
        <v>4</v>
      </c>
      <c r="AL54">
        <v>-48.448000000000008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ROW(Source!A34)</f>
        <v>34</v>
      </c>
      <c r="B55">
        <v>34696558</v>
      </c>
      <c r="C55">
        <v>34696538</v>
      </c>
      <c r="D55">
        <v>31514803</v>
      </c>
      <c r="E55">
        <v>1</v>
      </c>
      <c r="F55">
        <v>1</v>
      </c>
      <c r="G55">
        <v>1</v>
      </c>
      <c r="H55">
        <v>3</v>
      </c>
      <c r="I55" t="s">
        <v>414</v>
      </c>
      <c r="J55" t="s">
        <v>415</v>
      </c>
      <c r="K55" t="s">
        <v>161</v>
      </c>
      <c r="L55">
        <v>1354</v>
      </c>
      <c r="N55">
        <v>1010</v>
      </c>
      <c r="O55" t="s">
        <v>162</v>
      </c>
      <c r="P55" t="s">
        <v>162</v>
      </c>
      <c r="Q55">
        <v>1</v>
      </c>
      <c r="X55">
        <v>3.2</v>
      </c>
      <c r="Y55">
        <v>266.67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3.2</v>
      </c>
      <c r="AH55">
        <v>3</v>
      </c>
      <c r="AI55">
        <v>-1</v>
      </c>
      <c r="AJ55" t="s">
        <v>3</v>
      </c>
      <c r="AK55">
        <v>4</v>
      </c>
      <c r="AL55">
        <v>-853.34400000000005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ROW(Source!A34)</f>
        <v>34</v>
      </c>
      <c r="B56">
        <v>34696559</v>
      </c>
      <c r="C56">
        <v>34696538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416</v>
      </c>
      <c r="J56" t="s">
        <v>3</v>
      </c>
      <c r="K56" t="s">
        <v>417</v>
      </c>
      <c r="L56">
        <v>1374</v>
      </c>
      <c r="N56">
        <v>1013</v>
      </c>
      <c r="O56" t="s">
        <v>418</v>
      </c>
      <c r="P56" t="s">
        <v>418</v>
      </c>
      <c r="Q56">
        <v>1</v>
      </c>
      <c r="X56">
        <v>46.56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46.56</v>
      </c>
      <c r="AH56">
        <v>3</v>
      </c>
      <c r="AI56">
        <v>-1</v>
      </c>
      <c r="AJ56" t="s">
        <v>3</v>
      </c>
      <c r="AK56">
        <v>4</v>
      </c>
      <c r="AL56">
        <v>-46.56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ROW(Source!A35)</f>
        <v>35</v>
      </c>
      <c r="B57">
        <v>34696546</v>
      </c>
      <c r="C57">
        <v>34696538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329</v>
      </c>
      <c r="J57" t="s">
        <v>3</v>
      </c>
      <c r="K57" t="s">
        <v>330</v>
      </c>
      <c r="L57">
        <v>1191</v>
      </c>
      <c r="N57">
        <v>1013</v>
      </c>
      <c r="O57" t="s">
        <v>297</v>
      </c>
      <c r="P57" t="s">
        <v>297</v>
      </c>
      <c r="Q57">
        <v>1</v>
      </c>
      <c r="X57">
        <v>242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242</v>
      </c>
      <c r="AH57">
        <v>2</v>
      </c>
      <c r="AI57">
        <v>34696539</v>
      </c>
      <c r="AJ57">
        <v>40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34696547</v>
      </c>
      <c r="C58">
        <v>34696538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298</v>
      </c>
      <c r="J58" t="s">
        <v>3</v>
      </c>
      <c r="K58" t="s">
        <v>299</v>
      </c>
      <c r="L58">
        <v>1191</v>
      </c>
      <c r="N58">
        <v>1013</v>
      </c>
      <c r="O58" t="s">
        <v>297</v>
      </c>
      <c r="P58" t="s">
        <v>297</v>
      </c>
      <c r="Q58">
        <v>1</v>
      </c>
      <c r="X58">
        <v>22.68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22.68</v>
      </c>
      <c r="AH58">
        <v>2</v>
      </c>
      <c r="AI58">
        <v>34696540</v>
      </c>
      <c r="AJ58">
        <v>41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ROW(Source!A35)</f>
        <v>35</v>
      </c>
      <c r="B59">
        <v>34696548</v>
      </c>
      <c r="C59">
        <v>34696538</v>
      </c>
      <c r="D59">
        <v>31526765</v>
      </c>
      <c r="E59">
        <v>1</v>
      </c>
      <c r="F59">
        <v>1</v>
      </c>
      <c r="G59">
        <v>1</v>
      </c>
      <c r="H59">
        <v>2</v>
      </c>
      <c r="I59" t="s">
        <v>331</v>
      </c>
      <c r="J59" t="s">
        <v>332</v>
      </c>
      <c r="K59" t="s">
        <v>333</v>
      </c>
      <c r="L59">
        <v>1368</v>
      </c>
      <c r="N59">
        <v>1011</v>
      </c>
      <c r="O59" t="s">
        <v>303</v>
      </c>
      <c r="P59" t="s">
        <v>303</v>
      </c>
      <c r="Q59">
        <v>1</v>
      </c>
      <c r="X59">
        <v>4.59</v>
      </c>
      <c r="Y59">
        <v>0</v>
      </c>
      <c r="Z59">
        <v>120.04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4.59</v>
      </c>
      <c r="AH59">
        <v>2</v>
      </c>
      <c r="AI59">
        <v>34696541</v>
      </c>
      <c r="AJ59">
        <v>42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ROW(Source!A35)</f>
        <v>35</v>
      </c>
      <c r="B60">
        <v>34696549</v>
      </c>
      <c r="C60">
        <v>34696538</v>
      </c>
      <c r="D60">
        <v>31526801</v>
      </c>
      <c r="E60">
        <v>1</v>
      </c>
      <c r="F60">
        <v>1</v>
      </c>
      <c r="G60">
        <v>1</v>
      </c>
      <c r="H60">
        <v>2</v>
      </c>
      <c r="I60" t="s">
        <v>334</v>
      </c>
      <c r="J60" t="s">
        <v>335</v>
      </c>
      <c r="K60" t="s">
        <v>336</v>
      </c>
      <c r="L60">
        <v>1368</v>
      </c>
      <c r="N60">
        <v>1011</v>
      </c>
      <c r="O60" t="s">
        <v>303</v>
      </c>
      <c r="P60" t="s">
        <v>303</v>
      </c>
      <c r="Q60">
        <v>1</v>
      </c>
      <c r="X60">
        <v>14.38</v>
      </c>
      <c r="Y60">
        <v>0</v>
      </c>
      <c r="Z60">
        <v>102.51</v>
      </c>
      <c r="AA60">
        <v>14.4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14.38</v>
      </c>
      <c r="AH60">
        <v>2</v>
      </c>
      <c r="AI60">
        <v>34696542</v>
      </c>
      <c r="AJ60">
        <v>43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ROW(Source!A35)</f>
        <v>35</v>
      </c>
      <c r="B61">
        <v>34696550</v>
      </c>
      <c r="C61">
        <v>34696538</v>
      </c>
      <c r="D61">
        <v>31528230</v>
      </c>
      <c r="E61">
        <v>1</v>
      </c>
      <c r="F61">
        <v>1</v>
      </c>
      <c r="G61">
        <v>1</v>
      </c>
      <c r="H61">
        <v>2</v>
      </c>
      <c r="I61" t="s">
        <v>337</v>
      </c>
      <c r="J61" t="s">
        <v>338</v>
      </c>
      <c r="K61" t="s">
        <v>339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X61">
        <v>3.71</v>
      </c>
      <c r="Y61">
        <v>0</v>
      </c>
      <c r="Z61">
        <v>83.1</v>
      </c>
      <c r="AA61">
        <v>14.4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3.71</v>
      </c>
      <c r="AH61">
        <v>2</v>
      </c>
      <c r="AI61">
        <v>34696543</v>
      </c>
      <c r="AJ61">
        <v>44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ROW(Source!A35)</f>
        <v>35</v>
      </c>
      <c r="B62">
        <v>34696551</v>
      </c>
      <c r="C62">
        <v>34696538</v>
      </c>
      <c r="D62">
        <v>31528377</v>
      </c>
      <c r="E62">
        <v>1</v>
      </c>
      <c r="F62">
        <v>1</v>
      </c>
      <c r="G62">
        <v>1</v>
      </c>
      <c r="H62">
        <v>2</v>
      </c>
      <c r="I62" t="s">
        <v>340</v>
      </c>
      <c r="J62" t="s">
        <v>341</v>
      </c>
      <c r="K62" t="s">
        <v>342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X62">
        <v>0.97</v>
      </c>
      <c r="Y62">
        <v>0</v>
      </c>
      <c r="Z62">
        <v>1.2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0.97</v>
      </c>
      <c r="AH62">
        <v>2</v>
      </c>
      <c r="AI62">
        <v>34696544</v>
      </c>
      <c r="AJ62">
        <v>45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ROW(Source!A35)</f>
        <v>35</v>
      </c>
      <c r="B63">
        <v>34696552</v>
      </c>
      <c r="C63">
        <v>34696538</v>
      </c>
      <c r="D63">
        <v>31528446</v>
      </c>
      <c r="E63">
        <v>1</v>
      </c>
      <c r="F63">
        <v>1</v>
      </c>
      <c r="G63">
        <v>1</v>
      </c>
      <c r="H63">
        <v>2</v>
      </c>
      <c r="I63" t="s">
        <v>343</v>
      </c>
      <c r="J63" t="s">
        <v>344</v>
      </c>
      <c r="K63" t="s">
        <v>345</v>
      </c>
      <c r="L63">
        <v>1368</v>
      </c>
      <c r="N63">
        <v>1011</v>
      </c>
      <c r="O63" t="s">
        <v>303</v>
      </c>
      <c r="P63" t="s">
        <v>303</v>
      </c>
      <c r="Q63">
        <v>1</v>
      </c>
      <c r="X63">
        <v>11.09</v>
      </c>
      <c r="Y63">
        <v>0</v>
      </c>
      <c r="Z63">
        <v>8.1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11.09</v>
      </c>
      <c r="AH63">
        <v>2</v>
      </c>
      <c r="AI63">
        <v>34696545</v>
      </c>
      <c r="AJ63">
        <v>46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ROW(Source!A35)</f>
        <v>35</v>
      </c>
      <c r="B64">
        <v>34696553</v>
      </c>
      <c r="C64">
        <v>34696538</v>
      </c>
      <c r="D64">
        <v>31444762</v>
      </c>
      <c r="E64">
        <v>1</v>
      </c>
      <c r="F64">
        <v>1</v>
      </c>
      <c r="G64">
        <v>1</v>
      </c>
      <c r="H64">
        <v>3</v>
      </c>
      <c r="I64" t="s">
        <v>401</v>
      </c>
      <c r="J64" t="s">
        <v>402</v>
      </c>
      <c r="K64" t="s">
        <v>145</v>
      </c>
      <c r="L64">
        <v>1339</v>
      </c>
      <c r="N64">
        <v>1007</v>
      </c>
      <c r="O64" t="s">
        <v>35</v>
      </c>
      <c r="P64" t="s">
        <v>35</v>
      </c>
      <c r="Q64">
        <v>1</v>
      </c>
      <c r="X64">
        <v>5.9</v>
      </c>
      <c r="Y64">
        <v>6.22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5.9</v>
      </c>
      <c r="AH64">
        <v>3</v>
      </c>
      <c r="AI64">
        <v>-1</v>
      </c>
      <c r="AJ64" t="s">
        <v>3</v>
      </c>
      <c r="AK64">
        <v>4</v>
      </c>
      <c r="AL64">
        <v>-36.698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ROW(Source!A35)</f>
        <v>35</v>
      </c>
      <c r="B65">
        <v>34696554</v>
      </c>
      <c r="C65">
        <v>34696538</v>
      </c>
      <c r="D65">
        <v>31444769</v>
      </c>
      <c r="E65">
        <v>1</v>
      </c>
      <c r="F65">
        <v>1</v>
      </c>
      <c r="G65">
        <v>1</v>
      </c>
      <c r="H65">
        <v>3</v>
      </c>
      <c r="I65" t="s">
        <v>403</v>
      </c>
      <c r="J65" t="s">
        <v>404</v>
      </c>
      <c r="K65" t="s">
        <v>405</v>
      </c>
      <c r="L65">
        <v>1346</v>
      </c>
      <c r="N65">
        <v>1009</v>
      </c>
      <c r="O65" t="s">
        <v>152</v>
      </c>
      <c r="P65" t="s">
        <v>152</v>
      </c>
      <c r="Q65">
        <v>1</v>
      </c>
      <c r="X65">
        <v>3.5</v>
      </c>
      <c r="Y65">
        <v>6.09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3.5</v>
      </c>
      <c r="AH65">
        <v>3</v>
      </c>
      <c r="AI65">
        <v>-1</v>
      </c>
      <c r="AJ65" t="s">
        <v>3</v>
      </c>
      <c r="AK65">
        <v>4</v>
      </c>
      <c r="AL65">
        <v>-21.314999999999998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ROW(Source!A35)</f>
        <v>35</v>
      </c>
      <c r="B66">
        <v>34696555</v>
      </c>
      <c r="C66">
        <v>34696538</v>
      </c>
      <c r="D66">
        <v>31447867</v>
      </c>
      <c r="E66">
        <v>1</v>
      </c>
      <c r="F66">
        <v>1</v>
      </c>
      <c r="G66">
        <v>1</v>
      </c>
      <c r="H66">
        <v>3</v>
      </c>
      <c r="I66" t="s">
        <v>406</v>
      </c>
      <c r="J66" t="s">
        <v>407</v>
      </c>
      <c r="K66" t="s">
        <v>408</v>
      </c>
      <c r="L66">
        <v>1348</v>
      </c>
      <c r="N66">
        <v>1009</v>
      </c>
      <c r="O66" t="s">
        <v>138</v>
      </c>
      <c r="P66" t="s">
        <v>138</v>
      </c>
      <c r="Q66">
        <v>1000</v>
      </c>
      <c r="X66">
        <v>8.6E-3</v>
      </c>
      <c r="Y66">
        <v>11524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8.6E-3</v>
      </c>
      <c r="AH66">
        <v>3</v>
      </c>
      <c r="AI66">
        <v>-1</v>
      </c>
      <c r="AJ66" t="s">
        <v>3</v>
      </c>
      <c r="AK66">
        <v>4</v>
      </c>
      <c r="AL66">
        <v>-99.106399999999994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ROW(Source!A35)</f>
        <v>35</v>
      </c>
      <c r="B67">
        <v>34696556</v>
      </c>
      <c r="C67">
        <v>34696538</v>
      </c>
      <c r="D67">
        <v>31467902</v>
      </c>
      <c r="E67">
        <v>1</v>
      </c>
      <c r="F67">
        <v>1</v>
      </c>
      <c r="G67">
        <v>1</v>
      </c>
      <c r="H67">
        <v>3</v>
      </c>
      <c r="I67" t="s">
        <v>409</v>
      </c>
      <c r="J67" t="s">
        <v>410</v>
      </c>
      <c r="K67" t="s">
        <v>151</v>
      </c>
      <c r="L67">
        <v>1346</v>
      </c>
      <c r="N67">
        <v>1009</v>
      </c>
      <c r="O67" t="s">
        <v>152</v>
      </c>
      <c r="P67" t="s">
        <v>152</v>
      </c>
      <c r="Q67">
        <v>1</v>
      </c>
      <c r="X67">
        <v>30.5</v>
      </c>
      <c r="Y67">
        <v>12.6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30.5</v>
      </c>
      <c r="AH67">
        <v>3</v>
      </c>
      <c r="AI67">
        <v>-1</v>
      </c>
      <c r="AJ67" t="s">
        <v>3</v>
      </c>
      <c r="AK67">
        <v>4</v>
      </c>
      <c r="AL67">
        <v>-384.3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ROW(Source!A35)</f>
        <v>35</v>
      </c>
      <c r="B68">
        <v>34696557</v>
      </c>
      <c r="C68">
        <v>34696538</v>
      </c>
      <c r="D68">
        <v>31468906</v>
      </c>
      <c r="E68">
        <v>1</v>
      </c>
      <c r="F68">
        <v>1</v>
      </c>
      <c r="G68">
        <v>1</v>
      </c>
      <c r="H68">
        <v>3</v>
      </c>
      <c r="I68" t="s">
        <v>411</v>
      </c>
      <c r="J68" t="s">
        <v>412</v>
      </c>
      <c r="K68" t="s">
        <v>413</v>
      </c>
      <c r="L68">
        <v>1346</v>
      </c>
      <c r="N68">
        <v>1009</v>
      </c>
      <c r="O68" t="s">
        <v>152</v>
      </c>
      <c r="P68" t="s">
        <v>152</v>
      </c>
      <c r="Q68">
        <v>1</v>
      </c>
      <c r="X68">
        <v>3.2</v>
      </c>
      <c r="Y68">
        <v>15.14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3.2</v>
      </c>
      <c r="AH68">
        <v>3</v>
      </c>
      <c r="AI68">
        <v>-1</v>
      </c>
      <c r="AJ68" t="s">
        <v>3</v>
      </c>
      <c r="AK68">
        <v>4</v>
      </c>
      <c r="AL68">
        <v>-48.448000000000008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ROW(Source!A35)</f>
        <v>35</v>
      </c>
      <c r="B69">
        <v>34696558</v>
      </c>
      <c r="C69">
        <v>34696538</v>
      </c>
      <c r="D69">
        <v>31514803</v>
      </c>
      <c r="E69">
        <v>1</v>
      </c>
      <c r="F69">
        <v>1</v>
      </c>
      <c r="G69">
        <v>1</v>
      </c>
      <c r="H69">
        <v>3</v>
      </c>
      <c r="I69" t="s">
        <v>414</v>
      </c>
      <c r="J69" t="s">
        <v>415</v>
      </c>
      <c r="K69" t="s">
        <v>161</v>
      </c>
      <c r="L69">
        <v>1354</v>
      </c>
      <c r="N69">
        <v>1010</v>
      </c>
      <c r="O69" t="s">
        <v>162</v>
      </c>
      <c r="P69" t="s">
        <v>162</v>
      </c>
      <c r="Q69">
        <v>1</v>
      </c>
      <c r="X69">
        <v>3.2</v>
      </c>
      <c r="Y69">
        <v>266.67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3.2</v>
      </c>
      <c r="AH69">
        <v>3</v>
      </c>
      <c r="AI69">
        <v>-1</v>
      </c>
      <c r="AJ69" t="s">
        <v>3</v>
      </c>
      <c r="AK69">
        <v>4</v>
      </c>
      <c r="AL69">
        <v>-853.34400000000005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ROW(Source!A35)</f>
        <v>35</v>
      </c>
      <c r="B70">
        <v>34696559</v>
      </c>
      <c r="C70">
        <v>34696538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416</v>
      </c>
      <c r="J70" t="s">
        <v>3</v>
      </c>
      <c r="K70" t="s">
        <v>417</v>
      </c>
      <c r="L70">
        <v>1374</v>
      </c>
      <c r="N70">
        <v>1013</v>
      </c>
      <c r="O70" t="s">
        <v>418</v>
      </c>
      <c r="P70" t="s">
        <v>418</v>
      </c>
      <c r="Q70">
        <v>1</v>
      </c>
      <c r="X70">
        <v>46.56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46.56</v>
      </c>
      <c r="AH70">
        <v>3</v>
      </c>
      <c r="AI70">
        <v>-1</v>
      </c>
      <c r="AJ70" t="s">
        <v>3</v>
      </c>
      <c r="AK70">
        <v>4</v>
      </c>
      <c r="AL70">
        <v>-46.56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ROW(Source!A36)</f>
        <v>36</v>
      </c>
      <c r="B71">
        <v>34696563</v>
      </c>
      <c r="C71">
        <v>34696560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298</v>
      </c>
      <c r="J71" t="s">
        <v>3</v>
      </c>
      <c r="K71" t="s">
        <v>299</v>
      </c>
      <c r="L71">
        <v>1191</v>
      </c>
      <c r="N71">
        <v>1013</v>
      </c>
      <c r="O71" t="s">
        <v>297</v>
      </c>
      <c r="P71" t="s">
        <v>297</v>
      </c>
      <c r="Q71">
        <v>1</v>
      </c>
      <c r="X71">
        <v>8.8699999999999992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3</v>
      </c>
      <c r="AG71">
        <v>8.8699999999999992</v>
      </c>
      <c r="AH71">
        <v>2</v>
      </c>
      <c r="AI71">
        <v>34696561</v>
      </c>
      <c r="AJ71">
        <v>47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ROW(Source!A36)</f>
        <v>36</v>
      </c>
      <c r="B72">
        <v>34696564</v>
      </c>
      <c r="C72">
        <v>34696560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304</v>
      </c>
      <c r="J72" t="s">
        <v>305</v>
      </c>
      <c r="K72" t="s">
        <v>306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X72">
        <v>8.8699999999999992</v>
      </c>
      <c r="Y72">
        <v>0</v>
      </c>
      <c r="Z72">
        <v>59.47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8.8699999999999992</v>
      </c>
      <c r="AH72">
        <v>2</v>
      </c>
      <c r="AI72">
        <v>34696562</v>
      </c>
      <c r="AJ72">
        <v>48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ROW(Source!A37)</f>
        <v>37</v>
      </c>
      <c r="B73">
        <v>34696563</v>
      </c>
      <c r="C73">
        <v>34696560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298</v>
      </c>
      <c r="J73" t="s">
        <v>3</v>
      </c>
      <c r="K73" t="s">
        <v>299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X73">
        <v>8.8699999999999992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3</v>
      </c>
      <c r="AG73">
        <v>8.8699999999999992</v>
      </c>
      <c r="AH73">
        <v>2</v>
      </c>
      <c r="AI73">
        <v>34696561</v>
      </c>
      <c r="AJ73">
        <v>49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ROW(Source!A37)</f>
        <v>37</v>
      </c>
      <c r="B74">
        <v>34696564</v>
      </c>
      <c r="C74">
        <v>34696560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304</v>
      </c>
      <c r="J74" t="s">
        <v>305</v>
      </c>
      <c r="K74" t="s">
        <v>306</v>
      </c>
      <c r="L74">
        <v>1368</v>
      </c>
      <c r="N74">
        <v>1011</v>
      </c>
      <c r="O74" t="s">
        <v>303</v>
      </c>
      <c r="P74" t="s">
        <v>303</v>
      </c>
      <c r="Q74">
        <v>1</v>
      </c>
      <c r="X74">
        <v>8.8699999999999992</v>
      </c>
      <c r="Y74">
        <v>0</v>
      </c>
      <c r="Z74">
        <v>59.47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8.8699999999999992</v>
      </c>
      <c r="AH74">
        <v>2</v>
      </c>
      <c r="AI74">
        <v>34696562</v>
      </c>
      <c r="AJ74">
        <v>50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ROW(Source!A38)</f>
        <v>38</v>
      </c>
      <c r="B75">
        <v>34696568</v>
      </c>
      <c r="C75">
        <v>34696565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298</v>
      </c>
      <c r="J75" t="s">
        <v>3</v>
      </c>
      <c r="K75" t="s">
        <v>299</v>
      </c>
      <c r="L75">
        <v>1191</v>
      </c>
      <c r="N75">
        <v>1013</v>
      </c>
      <c r="O75" t="s">
        <v>297</v>
      </c>
      <c r="P75" t="s">
        <v>297</v>
      </c>
      <c r="Q75">
        <v>1</v>
      </c>
      <c r="X75">
        <v>1.73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3</v>
      </c>
      <c r="AG75">
        <v>1.73</v>
      </c>
      <c r="AH75">
        <v>2</v>
      </c>
      <c r="AI75">
        <v>34696566</v>
      </c>
      <c r="AJ75">
        <v>51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ROW(Source!A38)</f>
        <v>38</v>
      </c>
      <c r="B76">
        <v>34696569</v>
      </c>
      <c r="C76">
        <v>34696565</v>
      </c>
      <c r="D76">
        <v>31525949</v>
      </c>
      <c r="E76">
        <v>1</v>
      </c>
      <c r="F76">
        <v>1</v>
      </c>
      <c r="G76">
        <v>1</v>
      </c>
      <c r="H76">
        <v>2</v>
      </c>
      <c r="I76" t="s">
        <v>346</v>
      </c>
      <c r="J76" t="s">
        <v>347</v>
      </c>
      <c r="K76" t="s">
        <v>348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X76">
        <v>1.73</v>
      </c>
      <c r="Y76">
        <v>0</v>
      </c>
      <c r="Z76">
        <v>79.069999999999993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1.73</v>
      </c>
      <c r="AH76">
        <v>2</v>
      </c>
      <c r="AI76">
        <v>34696567</v>
      </c>
      <c r="AJ76">
        <v>52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34696568</v>
      </c>
      <c r="C77">
        <v>34696565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298</v>
      </c>
      <c r="J77" t="s">
        <v>3</v>
      </c>
      <c r="K77" t="s">
        <v>299</v>
      </c>
      <c r="L77">
        <v>1191</v>
      </c>
      <c r="N77">
        <v>1013</v>
      </c>
      <c r="O77" t="s">
        <v>297</v>
      </c>
      <c r="P77" t="s">
        <v>297</v>
      </c>
      <c r="Q77">
        <v>1</v>
      </c>
      <c r="X77">
        <v>1.73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1.73</v>
      </c>
      <c r="AH77">
        <v>2</v>
      </c>
      <c r="AI77">
        <v>34696566</v>
      </c>
      <c r="AJ77">
        <v>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34696569</v>
      </c>
      <c r="C78">
        <v>34696565</v>
      </c>
      <c r="D78">
        <v>31525949</v>
      </c>
      <c r="E78">
        <v>1</v>
      </c>
      <c r="F78">
        <v>1</v>
      </c>
      <c r="G78">
        <v>1</v>
      </c>
      <c r="H78">
        <v>2</v>
      </c>
      <c r="I78" t="s">
        <v>346</v>
      </c>
      <c r="J78" t="s">
        <v>347</v>
      </c>
      <c r="K78" t="s">
        <v>348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X78">
        <v>1.73</v>
      </c>
      <c r="Y78">
        <v>0</v>
      </c>
      <c r="Z78">
        <v>79.069999999999993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1.73</v>
      </c>
      <c r="AH78">
        <v>2</v>
      </c>
      <c r="AI78">
        <v>34696567</v>
      </c>
      <c r="AJ78">
        <v>54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34696575</v>
      </c>
      <c r="C79">
        <v>34696570</v>
      </c>
      <c r="D79">
        <v>31709863</v>
      </c>
      <c r="E79">
        <v>1</v>
      </c>
      <c r="F79">
        <v>1</v>
      </c>
      <c r="G79">
        <v>1</v>
      </c>
      <c r="H79">
        <v>1</v>
      </c>
      <c r="I79" t="s">
        <v>349</v>
      </c>
      <c r="J79" t="s">
        <v>3</v>
      </c>
      <c r="K79" t="s">
        <v>350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X79">
        <v>12.53</v>
      </c>
      <c r="Y79">
        <v>0</v>
      </c>
      <c r="Z79">
        <v>0</v>
      </c>
      <c r="AA79">
        <v>0</v>
      </c>
      <c r="AB79">
        <v>8.5299999999999994</v>
      </c>
      <c r="AC79">
        <v>0</v>
      </c>
      <c r="AD79">
        <v>1</v>
      </c>
      <c r="AE79">
        <v>1</v>
      </c>
      <c r="AF79" t="s">
        <v>3</v>
      </c>
      <c r="AG79">
        <v>12.53</v>
      </c>
      <c r="AH79">
        <v>2</v>
      </c>
      <c r="AI79">
        <v>34696571</v>
      </c>
      <c r="AJ79">
        <v>55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34696576</v>
      </c>
      <c r="C80">
        <v>34696570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X80">
        <v>3.04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3.04</v>
      </c>
      <c r="AH80">
        <v>2</v>
      </c>
      <c r="AI80">
        <v>34696572</v>
      </c>
      <c r="AJ80">
        <v>56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34696577</v>
      </c>
      <c r="C81">
        <v>34696570</v>
      </c>
      <c r="D81">
        <v>31527482</v>
      </c>
      <c r="E81">
        <v>1</v>
      </c>
      <c r="F81">
        <v>1</v>
      </c>
      <c r="G81">
        <v>1</v>
      </c>
      <c r="H81">
        <v>2</v>
      </c>
      <c r="I81" t="s">
        <v>314</v>
      </c>
      <c r="J81" t="s">
        <v>315</v>
      </c>
      <c r="K81" t="s">
        <v>316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X81">
        <v>12.18</v>
      </c>
      <c r="Y81">
        <v>0</v>
      </c>
      <c r="Z81">
        <v>0.55000000000000004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12.18</v>
      </c>
      <c r="AH81">
        <v>2</v>
      </c>
      <c r="AI81">
        <v>34696573</v>
      </c>
      <c r="AJ81">
        <v>57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34696578</v>
      </c>
      <c r="C82">
        <v>34696570</v>
      </c>
      <c r="D82">
        <v>31528466</v>
      </c>
      <c r="E82">
        <v>1</v>
      </c>
      <c r="F82">
        <v>1</v>
      </c>
      <c r="G82">
        <v>1</v>
      </c>
      <c r="H82">
        <v>2</v>
      </c>
      <c r="I82" t="s">
        <v>317</v>
      </c>
      <c r="J82" t="s">
        <v>318</v>
      </c>
      <c r="K82" t="s">
        <v>319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X82">
        <v>3.04</v>
      </c>
      <c r="Y82">
        <v>0</v>
      </c>
      <c r="Z82">
        <v>90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3.04</v>
      </c>
      <c r="AH82">
        <v>2</v>
      </c>
      <c r="AI82">
        <v>34696574</v>
      </c>
      <c r="AJ82">
        <v>58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ROW(Source!A41)</f>
        <v>41</v>
      </c>
      <c r="B83">
        <v>34696575</v>
      </c>
      <c r="C83">
        <v>34696570</v>
      </c>
      <c r="D83">
        <v>31709863</v>
      </c>
      <c r="E83">
        <v>1</v>
      </c>
      <c r="F83">
        <v>1</v>
      </c>
      <c r="G83">
        <v>1</v>
      </c>
      <c r="H83">
        <v>1</v>
      </c>
      <c r="I83" t="s">
        <v>349</v>
      </c>
      <c r="J83" t="s">
        <v>3</v>
      </c>
      <c r="K83" t="s">
        <v>350</v>
      </c>
      <c r="L83">
        <v>1191</v>
      </c>
      <c r="N83">
        <v>1013</v>
      </c>
      <c r="O83" t="s">
        <v>297</v>
      </c>
      <c r="P83" t="s">
        <v>297</v>
      </c>
      <c r="Q83">
        <v>1</v>
      </c>
      <c r="X83">
        <v>12.53</v>
      </c>
      <c r="Y83">
        <v>0</v>
      </c>
      <c r="Z83">
        <v>0</v>
      </c>
      <c r="AA83">
        <v>0</v>
      </c>
      <c r="AB83">
        <v>8.5299999999999994</v>
      </c>
      <c r="AC83">
        <v>0</v>
      </c>
      <c r="AD83">
        <v>1</v>
      </c>
      <c r="AE83">
        <v>1</v>
      </c>
      <c r="AF83" t="s">
        <v>3</v>
      </c>
      <c r="AG83">
        <v>12.53</v>
      </c>
      <c r="AH83">
        <v>2</v>
      </c>
      <c r="AI83">
        <v>34696571</v>
      </c>
      <c r="AJ83">
        <v>59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ROW(Source!A41)</f>
        <v>41</v>
      </c>
      <c r="B84">
        <v>34696576</v>
      </c>
      <c r="C84">
        <v>34696570</v>
      </c>
      <c r="D84">
        <v>31709492</v>
      </c>
      <c r="E84">
        <v>1</v>
      </c>
      <c r="F84">
        <v>1</v>
      </c>
      <c r="G84">
        <v>1</v>
      </c>
      <c r="H84">
        <v>1</v>
      </c>
      <c r="I84" t="s">
        <v>298</v>
      </c>
      <c r="J84" t="s">
        <v>3</v>
      </c>
      <c r="K84" t="s">
        <v>299</v>
      </c>
      <c r="L84">
        <v>1191</v>
      </c>
      <c r="N84">
        <v>1013</v>
      </c>
      <c r="O84" t="s">
        <v>297</v>
      </c>
      <c r="P84" t="s">
        <v>297</v>
      </c>
      <c r="Q84">
        <v>1</v>
      </c>
      <c r="X84">
        <v>3.04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3</v>
      </c>
      <c r="AG84">
        <v>3.04</v>
      </c>
      <c r="AH84">
        <v>2</v>
      </c>
      <c r="AI84">
        <v>34696572</v>
      </c>
      <c r="AJ84">
        <v>60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ROW(Source!A41)</f>
        <v>41</v>
      </c>
      <c r="B85">
        <v>34696577</v>
      </c>
      <c r="C85">
        <v>34696570</v>
      </c>
      <c r="D85">
        <v>31527482</v>
      </c>
      <c r="E85">
        <v>1</v>
      </c>
      <c r="F85">
        <v>1</v>
      </c>
      <c r="G85">
        <v>1</v>
      </c>
      <c r="H85">
        <v>2</v>
      </c>
      <c r="I85" t="s">
        <v>314</v>
      </c>
      <c r="J85" t="s">
        <v>315</v>
      </c>
      <c r="K85" t="s">
        <v>316</v>
      </c>
      <c r="L85">
        <v>1368</v>
      </c>
      <c r="N85">
        <v>1011</v>
      </c>
      <c r="O85" t="s">
        <v>303</v>
      </c>
      <c r="P85" t="s">
        <v>303</v>
      </c>
      <c r="Q85">
        <v>1</v>
      </c>
      <c r="X85">
        <v>12.18</v>
      </c>
      <c r="Y85">
        <v>0</v>
      </c>
      <c r="Z85">
        <v>0.55000000000000004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12.18</v>
      </c>
      <c r="AH85">
        <v>2</v>
      </c>
      <c r="AI85">
        <v>34696573</v>
      </c>
      <c r="AJ85">
        <v>61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ROW(Source!A41)</f>
        <v>41</v>
      </c>
      <c r="B86">
        <v>34696578</v>
      </c>
      <c r="C86">
        <v>34696570</v>
      </c>
      <c r="D86">
        <v>31528466</v>
      </c>
      <c r="E86">
        <v>1</v>
      </c>
      <c r="F86">
        <v>1</v>
      </c>
      <c r="G86">
        <v>1</v>
      </c>
      <c r="H86">
        <v>2</v>
      </c>
      <c r="I86" t="s">
        <v>317</v>
      </c>
      <c r="J86" t="s">
        <v>318</v>
      </c>
      <c r="K86" t="s">
        <v>319</v>
      </c>
      <c r="L86">
        <v>1368</v>
      </c>
      <c r="N86">
        <v>1011</v>
      </c>
      <c r="O86" t="s">
        <v>303</v>
      </c>
      <c r="P86" t="s">
        <v>303</v>
      </c>
      <c r="Q86">
        <v>1</v>
      </c>
      <c r="X86">
        <v>3.04</v>
      </c>
      <c r="Y86">
        <v>0</v>
      </c>
      <c r="Z86">
        <v>90</v>
      </c>
      <c r="AA86">
        <v>10.06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3.04</v>
      </c>
      <c r="AH86">
        <v>2</v>
      </c>
      <c r="AI86">
        <v>34696574</v>
      </c>
      <c r="AJ86">
        <v>62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ROW(Source!A42)</f>
        <v>42</v>
      </c>
      <c r="B87">
        <v>34696581</v>
      </c>
      <c r="C87">
        <v>34696579</v>
      </c>
      <c r="D87">
        <v>31709613</v>
      </c>
      <c r="E87">
        <v>1</v>
      </c>
      <c r="F87">
        <v>1</v>
      </c>
      <c r="G87">
        <v>1</v>
      </c>
      <c r="H87">
        <v>1</v>
      </c>
      <c r="I87" t="s">
        <v>295</v>
      </c>
      <c r="J87" t="s">
        <v>3</v>
      </c>
      <c r="K87" t="s">
        <v>296</v>
      </c>
      <c r="L87">
        <v>1191</v>
      </c>
      <c r="N87">
        <v>1013</v>
      </c>
      <c r="O87" t="s">
        <v>297</v>
      </c>
      <c r="P87" t="s">
        <v>297</v>
      </c>
      <c r="Q87">
        <v>1</v>
      </c>
      <c r="X87">
        <v>154</v>
      </c>
      <c r="Y87">
        <v>0</v>
      </c>
      <c r="Z87">
        <v>0</v>
      </c>
      <c r="AA87">
        <v>0</v>
      </c>
      <c r="AB87">
        <v>7.8</v>
      </c>
      <c r="AC87">
        <v>0</v>
      </c>
      <c r="AD87">
        <v>1</v>
      </c>
      <c r="AE87">
        <v>1</v>
      </c>
      <c r="AF87" t="s">
        <v>3</v>
      </c>
      <c r="AG87">
        <v>154</v>
      </c>
      <c r="AH87">
        <v>2</v>
      </c>
      <c r="AI87">
        <v>34696580</v>
      </c>
      <c r="AJ87">
        <v>63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ROW(Source!A43)</f>
        <v>43</v>
      </c>
      <c r="B88">
        <v>34696581</v>
      </c>
      <c r="C88">
        <v>34696579</v>
      </c>
      <c r="D88">
        <v>31709613</v>
      </c>
      <c r="E88">
        <v>1</v>
      </c>
      <c r="F88">
        <v>1</v>
      </c>
      <c r="G88">
        <v>1</v>
      </c>
      <c r="H88">
        <v>1</v>
      </c>
      <c r="I88" t="s">
        <v>295</v>
      </c>
      <c r="J88" t="s">
        <v>3</v>
      </c>
      <c r="K88" t="s">
        <v>296</v>
      </c>
      <c r="L88">
        <v>1191</v>
      </c>
      <c r="N88">
        <v>1013</v>
      </c>
      <c r="O88" t="s">
        <v>297</v>
      </c>
      <c r="P88" t="s">
        <v>297</v>
      </c>
      <c r="Q88">
        <v>1</v>
      </c>
      <c r="X88">
        <v>154</v>
      </c>
      <c r="Y88">
        <v>0</v>
      </c>
      <c r="Z88">
        <v>0</v>
      </c>
      <c r="AA88">
        <v>0</v>
      </c>
      <c r="AB88">
        <v>7.8</v>
      </c>
      <c r="AC88">
        <v>0</v>
      </c>
      <c r="AD88">
        <v>1</v>
      </c>
      <c r="AE88">
        <v>1</v>
      </c>
      <c r="AF88" t="s">
        <v>3</v>
      </c>
      <c r="AG88">
        <v>154</v>
      </c>
      <c r="AH88">
        <v>2</v>
      </c>
      <c r="AI88">
        <v>34696580</v>
      </c>
      <c r="AJ88">
        <v>64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ROW(Source!A44)</f>
        <v>44</v>
      </c>
      <c r="B89">
        <v>34696584</v>
      </c>
      <c r="C89">
        <v>34696582</v>
      </c>
      <c r="D89">
        <v>31716117</v>
      </c>
      <c r="E89">
        <v>1</v>
      </c>
      <c r="F89">
        <v>1</v>
      </c>
      <c r="G89">
        <v>1</v>
      </c>
      <c r="H89">
        <v>1</v>
      </c>
      <c r="I89" t="s">
        <v>351</v>
      </c>
      <c r="J89" t="s">
        <v>3</v>
      </c>
      <c r="K89" t="s">
        <v>352</v>
      </c>
      <c r="L89">
        <v>1191</v>
      </c>
      <c r="N89">
        <v>1013</v>
      </c>
      <c r="O89" t="s">
        <v>297</v>
      </c>
      <c r="P89" t="s">
        <v>297</v>
      </c>
      <c r="Q89">
        <v>1</v>
      </c>
      <c r="X89">
        <v>97.2</v>
      </c>
      <c r="Y89">
        <v>0</v>
      </c>
      <c r="Z89">
        <v>0</v>
      </c>
      <c r="AA89">
        <v>0</v>
      </c>
      <c r="AB89">
        <v>7.5</v>
      </c>
      <c r="AC89">
        <v>0</v>
      </c>
      <c r="AD89">
        <v>1</v>
      </c>
      <c r="AE89">
        <v>1</v>
      </c>
      <c r="AF89" t="s">
        <v>3</v>
      </c>
      <c r="AG89">
        <v>97.2</v>
      </c>
      <c r="AH89">
        <v>2</v>
      </c>
      <c r="AI89">
        <v>34696583</v>
      </c>
      <c r="AJ89">
        <v>65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ROW(Source!A45)</f>
        <v>45</v>
      </c>
      <c r="B90">
        <v>34696584</v>
      </c>
      <c r="C90">
        <v>34696582</v>
      </c>
      <c r="D90">
        <v>31716117</v>
      </c>
      <c r="E90">
        <v>1</v>
      </c>
      <c r="F90">
        <v>1</v>
      </c>
      <c r="G90">
        <v>1</v>
      </c>
      <c r="H90">
        <v>1</v>
      </c>
      <c r="I90" t="s">
        <v>351</v>
      </c>
      <c r="J90" t="s">
        <v>3</v>
      </c>
      <c r="K90" t="s">
        <v>352</v>
      </c>
      <c r="L90">
        <v>1191</v>
      </c>
      <c r="N90">
        <v>1013</v>
      </c>
      <c r="O90" t="s">
        <v>297</v>
      </c>
      <c r="P90" t="s">
        <v>297</v>
      </c>
      <c r="Q90">
        <v>1</v>
      </c>
      <c r="X90">
        <v>97.2</v>
      </c>
      <c r="Y90">
        <v>0</v>
      </c>
      <c r="Z90">
        <v>0</v>
      </c>
      <c r="AA90">
        <v>0</v>
      </c>
      <c r="AB90">
        <v>7.5</v>
      </c>
      <c r="AC90">
        <v>0</v>
      </c>
      <c r="AD90">
        <v>1</v>
      </c>
      <c r="AE90">
        <v>1</v>
      </c>
      <c r="AF90" t="s">
        <v>3</v>
      </c>
      <c r="AG90">
        <v>97.2</v>
      </c>
      <c r="AH90">
        <v>2</v>
      </c>
      <c r="AI90">
        <v>34696583</v>
      </c>
      <c r="AJ90">
        <v>66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ROW(Source!A46)</f>
        <v>46</v>
      </c>
      <c r="B91">
        <v>34696589</v>
      </c>
      <c r="C91">
        <v>34696585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298</v>
      </c>
      <c r="J91" t="s">
        <v>3</v>
      </c>
      <c r="K91" t="s">
        <v>299</v>
      </c>
      <c r="L91">
        <v>1191</v>
      </c>
      <c r="N91">
        <v>1013</v>
      </c>
      <c r="O91" t="s">
        <v>297</v>
      </c>
      <c r="P91" t="s">
        <v>297</v>
      </c>
      <c r="Q91">
        <v>1</v>
      </c>
      <c r="X91">
        <v>1.1000000000000001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1.1000000000000001</v>
      </c>
      <c r="AH91">
        <v>2</v>
      </c>
      <c r="AI91">
        <v>34696586</v>
      </c>
      <c r="AJ91">
        <v>67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ROW(Source!A46)</f>
        <v>46</v>
      </c>
      <c r="B92">
        <v>34696590</v>
      </c>
      <c r="C92">
        <v>34696585</v>
      </c>
      <c r="D92">
        <v>31525949</v>
      </c>
      <c r="E92">
        <v>1</v>
      </c>
      <c r="F92">
        <v>1</v>
      </c>
      <c r="G92">
        <v>1</v>
      </c>
      <c r="H92">
        <v>2</v>
      </c>
      <c r="I92" t="s">
        <v>346</v>
      </c>
      <c r="J92" t="s">
        <v>347</v>
      </c>
      <c r="K92" t="s">
        <v>348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X92">
        <v>0.67</v>
      </c>
      <c r="Y92">
        <v>0</v>
      </c>
      <c r="Z92">
        <v>79.069999999999993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0.67</v>
      </c>
      <c r="AH92">
        <v>2</v>
      </c>
      <c r="AI92">
        <v>34696587</v>
      </c>
      <c r="AJ92">
        <v>68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ROW(Source!A46)</f>
        <v>46</v>
      </c>
      <c r="B93">
        <v>34696591</v>
      </c>
      <c r="C93">
        <v>34696585</v>
      </c>
      <c r="D93">
        <v>31525973</v>
      </c>
      <c r="E93">
        <v>1</v>
      </c>
      <c r="F93">
        <v>1</v>
      </c>
      <c r="G93">
        <v>1</v>
      </c>
      <c r="H93">
        <v>2</v>
      </c>
      <c r="I93" t="s">
        <v>353</v>
      </c>
      <c r="J93" t="s">
        <v>354</v>
      </c>
      <c r="K93" t="s">
        <v>355</v>
      </c>
      <c r="L93">
        <v>1368</v>
      </c>
      <c r="N93">
        <v>1011</v>
      </c>
      <c r="O93" t="s">
        <v>303</v>
      </c>
      <c r="P93" t="s">
        <v>303</v>
      </c>
      <c r="Q93">
        <v>1</v>
      </c>
      <c r="X93">
        <v>0.43</v>
      </c>
      <c r="Y93">
        <v>0</v>
      </c>
      <c r="Z93">
        <v>123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0.43</v>
      </c>
      <c r="AH93">
        <v>2</v>
      </c>
      <c r="AI93">
        <v>34696588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ROW(Source!A47)</f>
        <v>47</v>
      </c>
      <c r="B94">
        <v>34696589</v>
      </c>
      <c r="C94">
        <v>34696585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X94">
        <v>1.1000000000000001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1.1000000000000001</v>
      </c>
      <c r="AH94">
        <v>2</v>
      </c>
      <c r="AI94">
        <v>34696586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ROW(Source!A47)</f>
        <v>47</v>
      </c>
      <c r="B95">
        <v>34696590</v>
      </c>
      <c r="C95">
        <v>34696585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X95">
        <v>0.67</v>
      </c>
      <c r="Y95">
        <v>0</v>
      </c>
      <c r="Z95">
        <v>79.069999999999993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0.67</v>
      </c>
      <c r="AH95">
        <v>2</v>
      </c>
      <c r="AI95">
        <v>34696587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ROW(Source!A47)</f>
        <v>47</v>
      </c>
      <c r="B96">
        <v>34696591</v>
      </c>
      <c r="C96">
        <v>34696585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X96">
        <v>0.43</v>
      </c>
      <c r="Y96">
        <v>0</v>
      </c>
      <c r="Z96">
        <v>123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0.43</v>
      </c>
      <c r="AH96">
        <v>2</v>
      </c>
      <c r="AI96">
        <v>34696588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34696599</v>
      </c>
      <c r="C97">
        <v>34696592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356</v>
      </c>
      <c r="J97" t="s">
        <v>3</v>
      </c>
      <c r="K97" t="s">
        <v>357</v>
      </c>
      <c r="L97">
        <v>1191</v>
      </c>
      <c r="N97">
        <v>1013</v>
      </c>
      <c r="O97" t="s">
        <v>297</v>
      </c>
      <c r="P97" t="s">
        <v>297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34696593</v>
      </c>
      <c r="AJ97">
        <v>73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ROW(Source!A48)</f>
        <v>48</v>
      </c>
      <c r="B98">
        <v>34696600</v>
      </c>
      <c r="C98">
        <v>34696592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298</v>
      </c>
      <c r="J98" t="s">
        <v>3</v>
      </c>
      <c r="K98" t="s">
        <v>299</v>
      </c>
      <c r="L98">
        <v>1191</v>
      </c>
      <c r="N98">
        <v>1013</v>
      </c>
      <c r="O98" t="s">
        <v>297</v>
      </c>
      <c r="P98" t="s">
        <v>297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34696594</v>
      </c>
      <c r="AJ98">
        <v>74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ROW(Source!A48)</f>
        <v>48</v>
      </c>
      <c r="B99">
        <v>34696601</v>
      </c>
      <c r="C99">
        <v>34696592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353</v>
      </c>
      <c r="J99" t="s">
        <v>354</v>
      </c>
      <c r="K99" t="s">
        <v>355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34696595</v>
      </c>
      <c r="AJ99">
        <v>75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ROW(Source!A48)</f>
        <v>48</v>
      </c>
      <c r="B100">
        <v>34696602</v>
      </c>
      <c r="C100">
        <v>34696592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358</v>
      </c>
      <c r="J100" t="s">
        <v>359</v>
      </c>
      <c r="K100" t="s">
        <v>360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34696596</v>
      </c>
      <c r="AJ100">
        <v>76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ROW(Source!A48)</f>
        <v>48</v>
      </c>
      <c r="B101">
        <v>34696603</v>
      </c>
      <c r="C101">
        <v>34696592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361</v>
      </c>
      <c r="J101" t="s">
        <v>362</v>
      </c>
      <c r="K101" t="s">
        <v>363</v>
      </c>
      <c r="L101">
        <v>1368</v>
      </c>
      <c r="N101">
        <v>1011</v>
      </c>
      <c r="O101" t="s">
        <v>303</v>
      </c>
      <c r="P101" t="s">
        <v>303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34696597</v>
      </c>
      <c r="AJ101">
        <v>77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ROW(Source!A48)</f>
        <v>48</v>
      </c>
      <c r="B102">
        <v>34696604</v>
      </c>
      <c r="C102">
        <v>34696592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364</v>
      </c>
      <c r="J102" t="s">
        <v>365</v>
      </c>
      <c r="K102" t="s">
        <v>366</v>
      </c>
      <c r="L102">
        <v>1368</v>
      </c>
      <c r="N102">
        <v>1011</v>
      </c>
      <c r="O102" t="s">
        <v>303</v>
      </c>
      <c r="P102" t="s">
        <v>303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34696598</v>
      </c>
      <c r="AJ102">
        <v>78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ROW(Source!A48)</f>
        <v>48</v>
      </c>
      <c r="B103">
        <v>34696605</v>
      </c>
      <c r="C103">
        <v>34696592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391</v>
      </c>
      <c r="J103" t="s">
        <v>392</v>
      </c>
      <c r="K103" t="s">
        <v>142</v>
      </c>
      <c r="L103">
        <v>1339</v>
      </c>
      <c r="N103">
        <v>1007</v>
      </c>
      <c r="O103" t="s">
        <v>35</v>
      </c>
      <c r="P103" t="s">
        <v>35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ROW(Source!A48)</f>
        <v>48</v>
      </c>
      <c r="B104">
        <v>34696606</v>
      </c>
      <c r="C104">
        <v>34696592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419</v>
      </c>
      <c r="J104" t="s">
        <v>3</v>
      </c>
      <c r="K104" t="s">
        <v>420</v>
      </c>
      <c r="L104">
        <v>1339</v>
      </c>
      <c r="N104">
        <v>1007</v>
      </c>
      <c r="O104" t="s">
        <v>35</v>
      </c>
      <c r="P104" t="s">
        <v>35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ROW(Source!A49)</f>
        <v>49</v>
      </c>
      <c r="B105">
        <v>34696599</v>
      </c>
      <c r="C105">
        <v>34696592</v>
      </c>
      <c r="D105">
        <v>31711106</v>
      </c>
      <c r="E105">
        <v>1</v>
      </c>
      <c r="F105">
        <v>1</v>
      </c>
      <c r="G105">
        <v>1</v>
      </c>
      <c r="H105">
        <v>1</v>
      </c>
      <c r="I105" t="s">
        <v>356</v>
      </c>
      <c r="J105" t="s">
        <v>3</v>
      </c>
      <c r="K105" t="s">
        <v>357</v>
      </c>
      <c r="L105">
        <v>1191</v>
      </c>
      <c r="N105">
        <v>1013</v>
      </c>
      <c r="O105" t="s">
        <v>297</v>
      </c>
      <c r="P105" t="s">
        <v>297</v>
      </c>
      <c r="Q105">
        <v>1</v>
      </c>
      <c r="X105">
        <v>15.72</v>
      </c>
      <c r="Y105">
        <v>0</v>
      </c>
      <c r="Z105">
        <v>0</v>
      </c>
      <c r="AA105">
        <v>0</v>
      </c>
      <c r="AB105">
        <v>8.02</v>
      </c>
      <c r="AC105">
        <v>0</v>
      </c>
      <c r="AD105">
        <v>1</v>
      </c>
      <c r="AE105">
        <v>1</v>
      </c>
      <c r="AF105" t="s">
        <v>3</v>
      </c>
      <c r="AG105">
        <v>15.72</v>
      </c>
      <c r="AH105">
        <v>2</v>
      </c>
      <c r="AI105">
        <v>34696593</v>
      </c>
      <c r="AJ105">
        <v>79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ROW(Source!A49)</f>
        <v>49</v>
      </c>
      <c r="B106">
        <v>34696600</v>
      </c>
      <c r="C106">
        <v>34696592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298</v>
      </c>
      <c r="J106" t="s">
        <v>3</v>
      </c>
      <c r="K106" t="s">
        <v>299</v>
      </c>
      <c r="L106">
        <v>1191</v>
      </c>
      <c r="N106">
        <v>1013</v>
      </c>
      <c r="O106" t="s">
        <v>297</v>
      </c>
      <c r="P106" t="s">
        <v>297</v>
      </c>
      <c r="Q106">
        <v>1</v>
      </c>
      <c r="X106">
        <v>13.88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13.88</v>
      </c>
      <c r="AH106">
        <v>2</v>
      </c>
      <c r="AI106">
        <v>34696594</v>
      </c>
      <c r="AJ106">
        <v>80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ROW(Source!A49)</f>
        <v>49</v>
      </c>
      <c r="B107">
        <v>34696601</v>
      </c>
      <c r="C107">
        <v>34696592</v>
      </c>
      <c r="D107">
        <v>31525973</v>
      </c>
      <c r="E107">
        <v>1</v>
      </c>
      <c r="F107">
        <v>1</v>
      </c>
      <c r="G107">
        <v>1</v>
      </c>
      <c r="H107">
        <v>2</v>
      </c>
      <c r="I107" t="s">
        <v>353</v>
      </c>
      <c r="J107" t="s">
        <v>354</v>
      </c>
      <c r="K107" t="s">
        <v>355</v>
      </c>
      <c r="L107">
        <v>1368</v>
      </c>
      <c r="N107">
        <v>1011</v>
      </c>
      <c r="O107" t="s">
        <v>303</v>
      </c>
      <c r="P107" t="s">
        <v>303</v>
      </c>
      <c r="Q107">
        <v>1</v>
      </c>
      <c r="X107">
        <v>1.77</v>
      </c>
      <c r="Y107">
        <v>0</v>
      </c>
      <c r="Z107">
        <v>123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1.77</v>
      </c>
      <c r="AH107">
        <v>2</v>
      </c>
      <c r="AI107">
        <v>34696595</v>
      </c>
      <c r="AJ107">
        <v>81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ROW(Source!A49)</f>
        <v>49</v>
      </c>
      <c r="B108">
        <v>34696602</v>
      </c>
      <c r="C108">
        <v>34696592</v>
      </c>
      <c r="D108">
        <v>31526978</v>
      </c>
      <c r="E108">
        <v>1</v>
      </c>
      <c r="F108">
        <v>1</v>
      </c>
      <c r="G108">
        <v>1</v>
      </c>
      <c r="H108">
        <v>2</v>
      </c>
      <c r="I108" t="s">
        <v>358</v>
      </c>
      <c r="J108" t="s">
        <v>359</v>
      </c>
      <c r="K108" t="s">
        <v>360</v>
      </c>
      <c r="L108">
        <v>1368</v>
      </c>
      <c r="N108">
        <v>1011</v>
      </c>
      <c r="O108" t="s">
        <v>303</v>
      </c>
      <c r="P108" t="s">
        <v>303</v>
      </c>
      <c r="Q108">
        <v>1</v>
      </c>
      <c r="X108">
        <v>4.29</v>
      </c>
      <c r="Y108">
        <v>0</v>
      </c>
      <c r="Z108">
        <v>89.99</v>
      </c>
      <c r="AA108">
        <v>10.06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4.29</v>
      </c>
      <c r="AH108">
        <v>2</v>
      </c>
      <c r="AI108">
        <v>34696596</v>
      </c>
      <c r="AJ108">
        <v>82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ROW(Source!A49)</f>
        <v>49</v>
      </c>
      <c r="B109">
        <v>34696603</v>
      </c>
      <c r="C109">
        <v>34696592</v>
      </c>
      <c r="D109">
        <v>31527342</v>
      </c>
      <c r="E109">
        <v>1</v>
      </c>
      <c r="F109">
        <v>1</v>
      </c>
      <c r="G109">
        <v>1</v>
      </c>
      <c r="H109">
        <v>2</v>
      </c>
      <c r="I109" t="s">
        <v>361</v>
      </c>
      <c r="J109" t="s">
        <v>362</v>
      </c>
      <c r="K109" t="s">
        <v>363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X109">
        <v>7.08</v>
      </c>
      <c r="Y109">
        <v>0</v>
      </c>
      <c r="Z109">
        <v>206.01</v>
      </c>
      <c r="AA109">
        <v>14.4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7.08</v>
      </c>
      <c r="AH109">
        <v>2</v>
      </c>
      <c r="AI109">
        <v>34696597</v>
      </c>
      <c r="AJ109">
        <v>83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ROW(Source!A49)</f>
        <v>49</v>
      </c>
      <c r="B110">
        <v>34696604</v>
      </c>
      <c r="C110">
        <v>34696592</v>
      </c>
      <c r="D110">
        <v>31528071</v>
      </c>
      <c r="E110">
        <v>1</v>
      </c>
      <c r="F110">
        <v>1</v>
      </c>
      <c r="G110">
        <v>1</v>
      </c>
      <c r="H110">
        <v>2</v>
      </c>
      <c r="I110" t="s">
        <v>364</v>
      </c>
      <c r="J110" t="s">
        <v>365</v>
      </c>
      <c r="K110" t="s">
        <v>366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X110">
        <v>0.74</v>
      </c>
      <c r="Y110">
        <v>0</v>
      </c>
      <c r="Z110">
        <v>110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0.74</v>
      </c>
      <c r="AH110">
        <v>2</v>
      </c>
      <c r="AI110">
        <v>34696598</v>
      </c>
      <c r="AJ110">
        <v>84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ROW(Source!A49)</f>
        <v>49</v>
      </c>
      <c r="B111">
        <v>34696605</v>
      </c>
      <c r="C111">
        <v>34696592</v>
      </c>
      <c r="D111">
        <v>31446395</v>
      </c>
      <c r="E111">
        <v>1</v>
      </c>
      <c r="F111">
        <v>1</v>
      </c>
      <c r="G111">
        <v>1</v>
      </c>
      <c r="H111">
        <v>3</v>
      </c>
      <c r="I111" t="s">
        <v>391</v>
      </c>
      <c r="J111" t="s">
        <v>392</v>
      </c>
      <c r="K111" t="s">
        <v>142</v>
      </c>
      <c r="L111">
        <v>1339</v>
      </c>
      <c r="N111">
        <v>1007</v>
      </c>
      <c r="O111" t="s">
        <v>35</v>
      </c>
      <c r="P111" t="s">
        <v>35</v>
      </c>
      <c r="Q111">
        <v>1</v>
      </c>
      <c r="X111">
        <v>5</v>
      </c>
      <c r="Y111">
        <v>2.44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5</v>
      </c>
      <c r="AH111">
        <v>3</v>
      </c>
      <c r="AI111">
        <v>-1</v>
      </c>
      <c r="AJ111" t="s">
        <v>3</v>
      </c>
      <c r="AK111">
        <v>4</v>
      </c>
      <c r="AL111">
        <v>-12.2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ROW(Source!A49)</f>
        <v>49</v>
      </c>
      <c r="B112">
        <v>34696606</v>
      </c>
      <c r="C112">
        <v>34696592</v>
      </c>
      <c r="D112">
        <v>31440689</v>
      </c>
      <c r="E112">
        <v>17</v>
      </c>
      <c r="F112">
        <v>1</v>
      </c>
      <c r="G112">
        <v>1</v>
      </c>
      <c r="H112">
        <v>3</v>
      </c>
      <c r="I112" t="s">
        <v>419</v>
      </c>
      <c r="J112" t="s">
        <v>3</v>
      </c>
      <c r="K112" t="s">
        <v>420</v>
      </c>
      <c r="L112">
        <v>1339</v>
      </c>
      <c r="N112">
        <v>1007</v>
      </c>
      <c r="O112" t="s">
        <v>35</v>
      </c>
      <c r="P112" t="s">
        <v>35</v>
      </c>
      <c r="Q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3</v>
      </c>
      <c r="AG112">
        <v>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34696616</v>
      </c>
      <c r="C113">
        <v>34696607</v>
      </c>
      <c r="D113">
        <v>31711332</v>
      </c>
      <c r="E113">
        <v>1</v>
      </c>
      <c r="F113">
        <v>1</v>
      </c>
      <c r="G113">
        <v>1</v>
      </c>
      <c r="H113">
        <v>1</v>
      </c>
      <c r="I113" t="s">
        <v>309</v>
      </c>
      <c r="J113" t="s">
        <v>3</v>
      </c>
      <c r="K113" t="s">
        <v>310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X113">
        <v>33.15</v>
      </c>
      <c r="Y113">
        <v>0</v>
      </c>
      <c r="Z113">
        <v>0</v>
      </c>
      <c r="AA113">
        <v>0</v>
      </c>
      <c r="AB113">
        <v>8.17</v>
      </c>
      <c r="AC113">
        <v>0</v>
      </c>
      <c r="AD113">
        <v>1</v>
      </c>
      <c r="AE113">
        <v>1</v>
      </c>
      <c r="AF113" t="s">
        <v>3</v>
      </c>
      <c r="AG113">
        <v>33.15</v>
      </c>
      <c r="AH113">
        <v>2</v>
      </c>
      <c r="AI113">
        <v>34696608</v>
      </c>
      <c r="AJ113">
        <v>85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ROW(Source!A50)</f>
        <v>50</v>
      </c>
      <c r="B114">
        <v>34696617</v>
      </c>
      <c r="C114">
        <v>34696607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298</v>
      </c>
      <c r="J114" t="s">
        <v>3</v>
      </c>
      <c r="K114" t="s">
        <v>299</v>
      </c>
      <c r="L114">
        <v>1191</v>
      </c>
      <c r="N114">
        <v>1013</v>
      </c>
      <c r="O114" t="s">
        <v>297</v>
      </c>
      <c r="P114" t="s">
        <v>297</v>
      </c>
      <c r="Q114">
        <v>1</v>
      </c>
      <c r="X114">
        <v>29.53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29.53</v>
      </c>
      <c r="AH114">
        <v>2</v>
      </c>
      <c r="AI114">
        <v>34696609</v>
      </c>
      <c r="AJ114">
        <v>86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ROW(Source!A50)</f>
        <v>50</v>
      </c>
      <c r="B115">
        <v>34696618</v>
      </c>
      <c r="C115">
        <v>34696607</v>
      </c>
      <c r="D115">
        <v>31525949</v>
      </c>
      <c r="E115">
        <v>1</v>
      </c>
      <c r="F115">
        <v>1</v>
      </c>
      <c r="G115">
        <v>1</v>
      </c>
      <c r="H115">
        <v>2</v>
      </c>
      <c r="I115" t="s">
        <v>346</v>
      </c>
      <c r="J115" t="s">
        <v>347</v>
      </c>
      <c r="K115" t="s">
        <v>348</v>
      </c>
      <c r="L115">
        <v>1368</v>
      </c>
      <c r="N115">
        <v>1011</v>
      </c>
      <c r="O115" t="s">
        <v>303</v>
      </c>
      <c r="P115" t="s">
        <v>303</v>
      </c>
      <c r="Q115">
        <v>1</v>
      </c>
      <c r="X115">
        <v>2.59</v>
      </c>
      <c r="Y115">
        <v>0</v>
      </c>
      <c r="Z115">
        <v>79.069999999999993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2.59</v>
      </c>
      <c r="AH115">
        <v>2</v>
      </c>
      <c r="AI115">
        <v>34696610</v>
      </c>
      <c r="AJ115">
        <v>87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ROW(Source!A50)</f>
        <v>50</v>
      </c>
      <c r="B116">
        <v>34696619</v>
      </c>
      <c r="C116">
        <v>34696607</v>
      </c>
      <c r="D116">
        <v>31525973</v>
      </c>
      <c r="E116">
        <v>1</v>
      </c>
      <c r="F116">
        <v>1</v>
      </c>
      <c r="G116">
        <v>1</v>
      </c>
      <c r="H116">
        <v>2</v>
      </c>
      <c r="I116" t="s">
        <v>353</v>
      </c>
      <c r="J116" t="s">
        <v>354</v>
      </c>
      <c r="K116" t="s">
        <v>355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X116">
        <v>0.41</v>
      </c>
      <c r="Y116">
        <v>0</v>
      </c>
      <c r="Z116">
        <v>123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0.41</v>
      </c>
      <c r="AH116">
        <v>2</v>
      </c>
      <c r="AI116">
        <v>34696611</v>
      </c>
      <c r="AJ116">
        <v>88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ROW(Source!A50)</f>
        <v>50</v>
      </c>
      <c r="B117">
        <v>34696620</v>
      </c>
      <c r="C117">
        <v>34696607</v>
      </c>
      <c r="D117">
        <v>31526978</v>
      </c>
      <c r="E117">
        <v>1</v>
      </c>
      <c r="F117">
        <v>1</v>
      </c>
      <c r="G117">
        <v>1</v>
      </c>
      <c r="H117">
        <v>2</v>
      </c>
      <c r="I117" t="s">
        <v>358</v>
      </c>
      <c r="J117" t="s">
        <v>359</v>
      </c>
      <c r="K117" t="s">
        <v>360</v>
      </c>
      <c r="L117">
        <v>1368</v>
      </c>
      <c r="N117">
        <v>1011</v>
      </c>
      <c r="O117" t="s">
        <v>303</v>
      </c>
      <c r="P117" t="s">
        <v>303</v>
      </c>
      <c r="Q117">
        <v>1</v>
      </c>
      <c r="X117">
        <v>3.69</v>
      </c>
      <c r="Y117">
        <v>0</v>
      </c>
      <c r="Z117">
        <v>89.99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3.69</v>
      </c>
      <c r="AH117">
        <v>2</v>
      </c>
      <c r="AI117">
        <v>34696612</v>
      </c>
      <c r="AJ117">
        <v>89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ROW(Source!A50)</f>
        <v>50</v>
      </c>
      <c r="B118">
        <v>34696621</v>
      </c>
      <c r="C118">
        <v>34696607</v>
      </c>
      <c r="D118">
        <v>31527314</v>
      </c>
      <c r="E118">
        <v>1</v>
      </c>
      <c r="F118">
        <v>1</v>
      </c>
      <c r="G118">
        <v>1</v>
      </c>
      <c r="H118">
        <v>2</v>
      </c>
      <c r="I118" t="s">
        <v>367</v>
      </c>
      <c r="J118" t="s">
        <v>368</v>
      </c>
      <c r="K118" t="s">
        <v>369</v>
      </c>
      <c r="L118">
        <v>1368</v>
      </c>
      <c r="N118">
        <v>1011</v>
      </c>
      <c r="O118" t="s">
        <v>303</v>
      </c>
      <c r="P118" t="s">
        <v>303</v>
      </c>
      <c r="Q118">
        <v>1</v>
      </c>
      <c r="X118">
        <v>6.54</v>
      </c>
      <c r="Y118">
        <v>0</v>
      </c>
      <c r="Z118">
        <v>75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6.54</v>
      </c>
      <c r="AH118">
        <v>2</v>
      </c>
      <c r="AI118">
        <v>34696613</v>
      </c>
      <c r="AJ118">
        <v>90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ROW(Source!A50)</f>
        <v>50</v>
      </c>
      <c r="B119">
        <v>34696622</v>
      </c>
      <c r="C119">
        <v>34696607</v>
      </c>
      <c r="D119">
        <v>31527318</v>
      </c>
      <c r="E119">
        <v>1</v>
      </c>
      <c r="F119">
        <v>1</v>
      </c>
      <c r="G119">
        <v>1</v>
      </c>
      <c r="H119">
        <v>2</v>
      </c>
      <c r="I119" t="s">
        <v>370</v>
      </c>
      <c r="J119" t="s">
        <v>371</v>
      </c>
      <c r="K119" t="s">
        <v>372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X119">
        <v>13.34</v>
      </c>
      <c r="Y119">
        <v>0</v>
      </c>
      <c r="Z119">
        <v>121</v>
      </c>
      <c r="AA119">
        <v>14.4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13.34</v>
      </c>
      <c r="AH119">
        <v>2</v>
      </c>
      <c r="AI119">
        <v>34696614</v>
      </c>
      <c r="AJ119">
        <v>91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ROW(Source!A50)</f>
        <v>50</v>
      </c>
      <c r="B120">
        <v>34696623</v>
      </c>
      <c r="C120">
        <v>34696607</v>
      </c>
      <c r="D120">
        <v>31528071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X120">
        <v>2.96</v>
      </c>
      <c r="Y120">
        <v>0</v>
      </c>
      <c r="Z120">
        <v>110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2.96</v>
      </c>
      <c r="AH120">
        <v>2</v>
      </c>
      <c r="AI120">
        <v>34696615</v>
      </c>
      <c r="AJ120">
        <v>92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ROW(Source!A50)</f>
        <v>50</v>
      </c>
      <c r="B121">
        <v>34696624</v>
      </c>
      <c r="C121">
        <v>34696607</v>
      </c>
      <c r="D121">
        <v>31446395</v>
      </c>
      <c r="E121">
        <v>1</v>
      </c>
      <c r="F121">
        <v>1</v>
      </c>
      <c r="G121">
        <v>1</v>
      </c>
      <c r="H121">
        <v>3</v>
      </c>
      <c r="I121" t="s">
        <v>391</v>
      </c>
      <c r="J121" t="s">
        <v>392</v>
      </c>
      <c r="K121" t="s">
        <v>142</v>
      </c>
      <c r="L121">
        <v>1339</v>
      </c>
      <c r="N121">
        <v>1007</v>
      </c>
      <c r="O121" t="s">
        <v>35</v>
      </c>
      <c r="P121" t="s">
        <v>35</v>
      </c>
      <c r="Q121">
        <v>1</v>
      </c>
      <c r="X121">
        <v>20</v>
      </c>
      <c r="Y121">
        <v>2.44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20</v>
      </c>
      <c r="AH121">
        <v>3</v>
      </c>
      <c r="AI121">
        <v>-1</v>
      </c>
      <c r="AJ121" t="s">
        <v>3</v>
      </c>
      <c r="AK121">
        <v>4</v>
      </c>
      <c r="AL121">
        <v>-48.8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ROW(Source!A50)</f>
        <v>50</v>
      </c>
      <c r="B122">
        <v>34696625</v>
      </c>
      <c r="C122">
        <v>34696607</v>
      </c>
      <c r="D122">
        <v>31450817</v>
      </c>
      <c r="E122">
        <v>1</v>
      </c>
      <c r="F122">
        <v>1</v>
      </c>
      <c r="G122">
        <v>1</v>
      </c>
      <c r="H122">
        <v>3</v>
      </c>
      <c r="I122" t="s">
        <v>421</v>
      </c>
      <c r="J122" t="s">
        <v>422</v>
      </c>
      <c r="K122" t="s">
        <v>423</v>
      </c>
      <c r="L122">
        <v>1339</v>
      </c>
      <c r="N122">
        <v>1007</v>
      </c>
      <c r="O122" t="s">
        <v>35</v>
      </c>
      <c r="P122" t="s">
        <v>35</v>
      </c>
      <c r="Q122">
        <v>1</v>
      </c>
      <c r="X122">
        <v>189</v>
      </c>
      <c r="Y122">
        <v>103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189</v>
      </c>
      <c r="AH122">
        <v>3</v>
      </c>
      <c r="AI122">
        <v>-1</v>
      </c>
      <c r="AJ122" t="s">
        <v>3</v>
      </c>
      <c r="AK122">
        <v>4</v>
      </c>
      <c r="AL122">
        <v>-19467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ROW(Source!A51)</f>
        <v>51</v>
      </c>
      <c r="B123">
        <v>34696616</v>
      </c>
      <c r="C123">
        <v>34696607</v>
      </c>
      <c r="D123">
        <v>31711332</v>
      </c>
      <c r="E123">
        <v>1</v>
      </c>
      <c r="F123">
        <v>1</v>
      </c>
      <c r="G123">
        <v>1</v>
      </c>
      <c r="H123">
        <v>1</v>
      </c>
      <c r="I123" t="s">
        <v>309</v>
      </c>
      <c r="J123" t="s">
        <v>3</v>
      </c>
      <c r="K123" t="s">
        <v>310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X123">
        <v>33.15</v>
      </c>
      <c r="Y123">
        <v>0</v>
      </c>
      <c r="Z123">
        <v>0</v>
      </c>
      <c r="AA123">
        <v>0</v>
      </c>
      <c r="AB123">
        <v>8.17</v>
      </c>
      <c r="AC123">
        <v>0</v>
      </c>
      <c r="AD123">
        <v>1</v>
      </c>
      <c r="AE123">
        <v>1</v>
      </c>
      <c r="AF123" t="s">
        <v>3</v>
      </c>
      <c r="AG123">
        <v>33.15</v>
      </c>
      <c r="AH123">
        <v>2</v>
      </c>
      <c r="AI123">
        <v>34696608</v>
      </c>
      <c r="AJ123">
        <v>93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ROW(Source!A51)</f>
        <v>51</v>
      </c>
      <c r="B124">
        <v>34696617</v>
      </c>
      <c r="C124">
        <v>34696607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298</v>
      </c>
      <c r="J124" t="s">
        <v>3</v>
      </c>
      <c r="K124" t="s">
        <v>299</v>
      </c>
      <c r="L124">
        <v>1191</v>
      </c>
      <c r="N124">
        <v>1013</v>
      </c>
      <c r="O124" t="s">
        <v>297</v>
      </c>
      <c r="P124" t="s">
        <v>297</v>
      </c>
      <c r="Q124">
        <v>1</v>
      </c>
      <c r="X124">
        <v>29.53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29.53</v>
      </c>
      <c r="AH124">
        <v>2</v>
      </c>
      <c r="AI124">
        <v>34696609</v>
      </c>
      <c r="AJ124">
        <v>94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ROW(Source!A51)</f>
        <v>51</v>
      </c>
      <c r="B125">
        <v>34696618</v>
      </c>
      <c r="C125">
        <v>34696607</v>
      </c>
      <c r="D125">
        <v>31525949</v>
      </c>
      <c r="E125">
        <v>1</v>
      </c>
      <c r="F125">
        <v>1</v>
      </c>
      <c r="G125">
        <v>1</v>
      </c>
      <c r="H125">
        <v>2</v>
      </c>
      <c r="I125" t="s">
        <v>346</v>
      </c>
      <c r="J125" t="s">
        <v>347</v>
      </c>
      <c r="K125" t="s">
        <v>348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X125">
        <v>2.59</v>
      </c>
      <c r="Y125">
        <v>0</v>
      </c>
      <c r="Z125">
        <v>79.069999999999993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2.59</v>
      </c>
      <c r="AH125">
        <v>2</v>
      </c>
      <c r="AI125">
        <v>34696610</v>
      </c>
      <c r="AJ125">
        <v>95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ROW(Source!A51)</f>
        <v>51</v>
      </c>
      <c r="B126">
        <v>34696619</v>
      </c>
      <c r="C126">
        <v>34696607</v>
      </c>
      <c r="D126">
        <v>31525973</v>
      </c>
      <c r="E126">
        <v>1</v>
      </c>
      <c r="F126">
        <v>1</v>
      </c>
      <c r="G126">
        <v>1</v>
      </c>
      <c r="H126">
        <v>2</v>
      </c>
      <c r="I126" t="s">
        <v>353</v>
      </c>
      <c r="J126" t="s">
        <v>354</v>
      </c>
      <c r="K126" t="s">
        <v>355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X126">
        <v>0.41</v>
      </c>
      <c r="Y126">
        <v>0</v>
      </c>
      <c r="Z126">
        <v>123</v>
      </c>
      <c r="AA126">
        <v>13.5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0.41</v>
      </c>
      <c r="AH126">
        <v>2</v>
      </c>
      <c r="AI126">
        <v>34696611</v>
      </c>
      <c r="AJ126">
        <v>96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ROW(Source!A51)</f>
        <v>51</v>
      </c>
      <c r="B127">
        <v>34696620</v>
      </c>
      <c r="C127">
        <v>34696607</v>
      </c>
      <c r="D127">
        <v>31526978</v>
      </c>
      <c r="E127">
        <v>1</v>
      </c>
      <c r="F127">
        <v>1</v>
      </c>
      <c r="G127">
        <v>1</v>
      </c>
      <c r="H127">
        <v>2</v>
      </c>
      <c r="I127" t="s">
        <v>358</v>
      </c>
      <c r="J127" t="s">
        <v>359</v>
      </c>
      <c r="K127" t="s">
        <v>360</v>
      </c>
      <c r="L127">
        <v>1368</v>
      </c>
      <c r="N127">
        <v>1011</v>
      </c>
      <c r="O127" t="s">
        <v>303</v>
      </c>
      <c r="P127" t="s">
        <v>303</v>
      </c>
      <c r="Q127">
        <v>1</v>
      </c>
      <c r="X127">
        <v>3.69</v>
      </c>
      <c r="Y127">
        <v>0</v>
      </c>
      <c r="Z127">
        <v>89.99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3.69</v>
      </c>
      <c r="AH127">
        <v>2</v>
      </c>
      <c r="AI127">
        <v>34696612</v>
      </c>
      <c r="AJ127">
        <v>97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ROW(Source!A51)</f>
        <v>51</v>
      </c>
      <c r="B128">
        <v>34696621</v>
      </c>
      <c r="C128">
        <v>34696607</v>
      </c>
      <c r="D128">
        <v>31527314</v>
      </c>
      <c r="E128">
        <v>1</v>
      </c>
      <c r="F128">
        <v>1</v>
      </c>
      <c r="G128">
        <v>1</v>
      </c>
      <c r="H128">
        <v>2</v>
      </c>
      <c r="I128" t="s">
        <v>367</v>
      </c>
      <c r="J128" t="s">
        <v>368</v>
      </c>
      <c r="K128" t="s">
        <v>369</v>
      </c>
      <c r="L128">
        <v>1368</v>
      </c>
      <c r="N128">
        <v>1011</v>
      </c>
      <c r="O128" t="s">
        <v>303</v>
      </c>
      <c r="P128" t="s">
        <v>303</v>
      </c>
      <c r="Q128">
        <v>1</v>
      </c>
      <c r="X128">
        <v>6.54</v>
      </c>
      <c r="Y128">
        <v>0</v>
      </c>
      <c r="Z128">
        <v>75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6.54</v>
      </c>
      <c r="AH128">
        <v>2</v>
      </c>
      <c r="AI128">
        <v>34696613</v>
      </c>
      <c r="AJ128">
        <v>98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ROW(Source!A51)</f>
        <v>51</v>
      </c>
      <c r="B129">
        <v>34696622</v>
      </c>
      <c r="C129">
        <v>34696607</v>
      </c>
      <c r="D129">
        <v>31527318</v>
      </c>
      <c r="E129">
        <v>1</v>
      </c>
      <c r="F129">
        <v>1</v>
      </c>
      <c r="G129">
        <v>1</v>
      </c>
      <c r="H129">
        <v>2</v>
      </c>
      <c r="I129" t="s">
        <v>370</v>
      </c>
      <c r="J129" t="s">
        <v>371</v>
      </c>
      <c r="K129" t="s">
        <v>372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X129">
        <v>13.34</v>
      </c>
      <c r="Y129">
        <v>0</v>
      </c>
      <c r="Z129">
        <v>121</v>
      </c>
      <c r="AA129">
        <v>14.4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13.34</v>
      </c>
      <c r="AH129">
        <v>2</v>
      </c>
      <c r="AI129">
        <v>34696614</v>
      </c>
      <c r="AJ129">
        <v>99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ROW(Source!A51)</f>
        <v>51</v>
      </c>
      <c r="B130">
        <v>34696623</v>
      </c>
      <c r="C130">
        <v>34696607</v>
      </c>
      <c r="D130">
        <v>31528071</v>
      </c>
      <c r="E130">
        <v>1</v>
      </c>
      <c r="F130">
        <v>1</v>
      </c>
      <c r="G130">
        <v>1</v>
      </c>
      <c r="H130">
        <v>2</v>
      </c>
      <c r="I130" t="s">
        <v>364</v>
      </c>
      <c r="J130" t="s">
        <v>365</v>
      </c>
      <c r="K130" t="s">
        <v>366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X130">
        <v>2.96</v>
      </c>
      <c r="Y130">
        <v>0</v>
      </c>
      <c r="Z130">
        <v>110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2.96</v>
      </c>
      <c r="AH130">
        <v>2</v>
      </c>
      <c r="AI130">
        <v>34696615</v>
      </c>
      <c r="AJ130">
        <v>100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ROW(Source!A51)</f>
        <v>51</v>
      </c>
      <c r="B131">
        <v>34696624</v>
      </c>
      <c r="C131">
        <v>34696607</v>
      </c>
      <c r="D131">
        <v>31446395</v>
      </c>
      <c r="E131">
        <v>1</v>
      </c>
      <c r="F131">
        <v>1</v>
      </c>
      <c r="G131">
        <v>1</v>
      </c>
      <c r="H131">
        <v>3</v>
      </c>
      <c r="I131" t="s">
        <v>391</v>
      </c>
      <c r="J131" t="s">
        <v>392</v>
      </c>
      <c r="K131" t="s">
        <v>142</v>
      </c>
      <c r="L131">
        <v>1339</v>
      </c>
      <c r="N131">
        <v>1007</v>
      </c>
      <c r="O131" t="s">
        <v>35</v>
      </c>
      <c r="P131" t="s">
        <v>35</v>
      </c>
      <c r="Q131">
        <v>1</v>
      </c>
      <c r="X131">
        <v>20</v>
      </c>
      <c r="Y131">
        <v>2.44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20</v>
      </c>
      <c r="AH131">
        <v>3</v>
      </c>
      <c r="AI131">
        <v>-1</v>
      </c>
      <c r="AJ131" t="s">
        <v>3</v>
      </c>
      <c r="AK131">
        <v>4</v>
      </c>
      <c r="AL131">
        <v>-48.8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ROW(Source!A51)</f>
        <v>51</v>
      </c>
      <c r="B132">
        <v>34696625</v>
      </c>
      <c r="C132">
        <v>34696607</v>
      </c>
      <c r="D132">
        <v>31450817</v>
      </c>
      <c r="E132">
        <v>1</v>
      </c>
      <c r="F132">
        <v>1</v>
      </c>
      <c r="G132">
        <v>1</v>
      </c>
      <c r="H132">
        <v>3</v>
      </c>
      <c r="I132" t="s">
        <v>421</v>
      </c>
      <c r="J132" t="s">
        <v>422</v>
      </c>
      <c r="K132" t="s">
        <v>423</v>
      </c>
      <c r="L132">
        <v>1339</v>
      </c>
      <c r="N132">
        <v>1007</v>
      </c>
      <c r="O132" t="s">
        <v>35</v>
      </c>
      <c r="P132" t="s">
        <v>35</v>
      </c>
      <c r="Q132">
        <v>1</v>
      </c>
      <c r="X132">
        <v>189</v>
      </c>
      <c r="Y132">
        <v>103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189</v>
      </c>
      <c r="AH132">
        <v>3</v>
      </c>
      <c r="AI132">
        <v>-1</v>
      </c>
      <c r="AJ132" t="s">
        <v>3</v>
      </c>
      <c r="AK132">
        <v>4</v>
      </c>
      <c r="AL132">
        <v>-19467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ROW(Source!A52)</f>
        <v>52</v>
      </c>
      <c r="B133">
        <v>34696633</v>
      </c>
      <c r="C133">
        <v>34696626</v>
      </c>
      <c r="D133">
        <v>31714778</v>
      </c>
      <c r="E133">
        <v>1</v>
      </c>
      <c r="F133">
        <v>1</v>
      </c>
      <c r="G133">
        <v>1</v>
      </c>
      <c r="H133">
        <v>1</v>
      </c>
      <c r="I133" t="s">
        <v>373</v>
      </c>
      <c r="J133" t="s">
        <v>3</v>
      </c>
      <c r="K133" t="s">
        <v>374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X133">
        <v>15.12</v>
      </c>
      <c r="Y133">
        <v>0</v>
      </c>
      <c r="Z133">
        <v>0</v>
      </c>
      <c r="AA133">
        <v>0</v>
      </c>
      <c r="AB133">
        <v>9.2899999999999991</v>
      </c>
      <c r="AC133">
        <v>0</v>
      </c>
      <c r="AD133">
        <v>1</v>
      </c>
      <c r="AE133">
        <v>1</v>
      </c>
      <c r="AF133" t="s">
        <v>3</v>
      </c>
      <c r="AG133">
        <v>15.12</v>
      </c>
      <c r="AH133">
        <v>2</v>
      </c>
      <c r="AI133">
        <v>34696627</v>
      </c>
      <c r="AJ133">
        <v>101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ROW(Source!A52)</f>
        <v>52</v>
      </c>
      <c r="B134">
        <v>34696634</v>
      </c>
      <c r="C134">
        <v>34696626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298</v>
      </c>
      <c r="J134" t="s">
        <v>3</v>
      </c>
      <c r="K134" t="s">
        <v>299</v>
      </c>
      <c r="L134">
        <v>1191</v>
      </c>
      <c r="N134">
        <v>1013</v>
      </c>
      <c r="O134" t="s">
        <v>297</v>
      </c>
      <c r="P134" t="s">
        <v>297</v>
      </c>
      <c r="Q134">
        <v>1</v>
      </c>
      <c r="X134">
        <v>7.0000000000000007E-2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7.0000000000000007E-2</v>
      </c>
      <c r="AH134">
        <v>2</v>
      </c>
      <c r="AI134">
        <v>34696628</v>
      </c>
      <c r="AJ134">
        <v>102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ROW(Source!A52)</f>
        <v>52</v>
      </c>
      <c r="B135">
        <v>34696635</v>
      </c>
      <c r="C135">
        <v>34696626</v>
      </c>
      <c r="D135">
        <v>31526753</v>
      </c>
      <c r="E135">
        <v>1</v>
      </c>
      <c r="F135">
        <v>1</v>
      </c>
      <c r="G135">
        <v>1</v>
      </c>
      <c r="H135">
        <v>2</v>
      </c>
      <c r="I135" t="s">
        <v>375</v>
      </c>
      <c r="J135" t="s">
        <v>376</v>
      </c>
      <c r="K135" t="s">
        <v>377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X135">
        <v>0.02</v>
      </c>
      <c r="Y135">
        <v>0</v>
      </c>
      <c r="Z135">
        <v>111.99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0.02</v>
      </c>
      <c r="AH135">
        <v>2</v>
      </c>
      <c r="AI135">
        <v>34696629</v>
      </c>
      <c r="AJ135">
        <v>103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ROW(Source!A52)</f>
        <v>52</v>
      </c>
      <c r="B136">
        <v>34696636</v>
      </c>
      <c r="C136">
        <v>34696626</v>
      </c>
      <c r="D136">
        <v>31526978</v>
      </c>
      <c r="E136">
        <v>1</v>
      </c>
      <c r="F136">
        <v>1</v>
      </c>
      <c r="G136">
        <v>1</v>
      </c>
      <c r="H136">
        <v>2</v>
      </c>
      <c r="I136" t="s">
        <v>358</v>
      </c>
      <c r="J136" t="s">
        <v>359</v>
      </c>
      <c r="K136" t="s">
        <v>360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X136">
        <v>0.03</v>
      </c>
      <c r="Y136">
        <v>0</v>
      </c>
      <c r="Z136">
        <v>89.99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0.03</v>
      </c>
      <c r="AH136">
        <v>2</v>
      </c>
      <c r="AI136">
        <v>34696630</v>
      </c>
      <c r="AJ136">
        <v>104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ROW(Source!A52)</f>
        <v>52</v>
      </c>
      <c r="B137">
        <v>34696637</v>
      </c>
      <c r="C137">
        <v>34696626</v>
      </c>
      <c r="D137">
        <v>31527473</v>
      </c>
      <c r="E137">
        <v>1</v>
      </c>
      <c r="F137">
        <v>1</v>
      </c>
      <c r="G137">
        <v>1</v>
      </c>
      <c r="H137">
        <v>2</v>
      </c>
      <c r="I137" t="s">
        <v>378</v>
      </c>
      <c r="J137" t="s">
        <v>379</v>
      </c>
      <c r="K137" t="s">
        <v>380</v>
      </c>
      <c r="L137">
        <v>1368</v>
      </c>
      <c r="N137">
        <v>1011</v>
      </c>
      <c r="O137" t="s">
        <v>303</v>
      </c>
      <c r="P137" t="s">
        <v>303</v>
      </c>
      <c r="Q137">
        <v>1</v>
      </c>
      <c r="X137">
        <v>0.85</v>
      </c>
      <c r="Y137">
        <v>0</v>
      </c>
      <c r="Z137">
        <v>60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0.85</v>
      </c>
      <c r="AH137">
        <v>2</v>
      </c>
      <c r="AI137">
        <v>34696631</v>
      </c>
      <c r="AJ137">
        <v>105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ROW(Source!A52)</f>
        <v>52</v>
      </c>
      <c r="B138">
        <v>34696638</v>
      </c>
      <c r="C138">
        <v>34696626</v>
      </c>
      <c r="D138">
        <v>31528142</v>
      </c>
      <c r="E138">
        <v>1</v>
      </c>
      <c r="F138">
        <v>1</v>
      </c>
      <c r="G138">
        <v>1</v>
      </c>
      <c r="H138">
        <v>2</v>
      </c>
      <c r="I138" t="s">
        <v>326</v>
      </c>
      <c r="J138" t="s">
        <v>327</v>
      </c>
      <c r="K138" t="s">
        <v>328</v>
      </c>
      <c r="L138">
        <v>1368</v>
      </c>
      <c r="N138">
        <v>1011</v>
      </c>
      <c r="O138" t="s">
        <v>303</v>
      </c>
      <c r="P138" t="s">
        <v>303</v>
      </c>
      <c r="Q138">
        <v>1</v>
      </c>
      <c r="X138">
        <v>0.02</v>
      </c>
      <c r="Y138">
        <v>0</v>
      </c>
      <c r="Z138">
        <v>65.709999999999994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0.02</v>
      </c>
      <c r="AH138">
        <v>2</v>
      </c>
      <c r="AI138">
        <v>34696632</v>
      </c>
      <c r="AJ138">
        <v>106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ROW(Source!A52)</f>
        <v>52</v>
      </c>
      <c r="B139">
        <v>34696639</v>
      </c>
      <c r="C139">
        <v>34696626</v>
      </c>
      <c r="D139">
        <v>31444438</v>
      </c>
      <c r="E139">
        <v>1</v>
      </c>
      <c r="F139">
        <v>1</v>
      </c>
      <c r="G139">
        <v>1</v>
      </c>
      <c r="H139">
        <v>3</v>
      </c>
      <c r="I139" t="s">
        <v>424</v>
      </c>
      <c r="J139" t="s">
        <v>425</v>
      </c>
      <c r="K139" t="s">
        <v>426</v>
      </c>
      <c r="L139">
        <v>1348</v>
      </c>
      <c r="N139">
        <v>1009</v>
      </c>
      <c r="O139" t="s">
        <v>138</v>
      </c>
      <c r="P139" t="s">
        <v>138</v>
      </c>
      <c r="Q139">
        <v>1000</v>
      </c>
      <c r="X139">
        <v>0.06</v>
      </c>
      <c r="Y139">
        <v>1690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0.06</v>
      </c>
      <c r="AH139">
        <v>3</v>
      </c>
      <c r="AI139">
        <v>-1</v>
      </c>
      <c r="AJ139" t="s">
        <v>3</v>
      </c>
      <c r="AK139">
        <v>4</v>
      </c>
      <c r="AL139">
        <v>-101.39999999999999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ROW(Source!A52)</f>
        <v>52</v>
      </c>
      <c r="B140">
        <v>34696640</v>
      </c>
      <c r="C140">
        <v>34696626</v>
      </c>
      <c r="D140">
        <v>31440689</v>
      </c>
      <c r="E140">
        <v>17</v>
      </c>
      <c r="F140">
        <v>1</v>
      </c>
      <c r="G140">
        <v>1</v>
      </c>
      <c r="H140">
        <v>3</v>
      </c>
      <c r="I140" t="s">
        <v>419</v>
      </c>
      <c r="J140" t="s">
        <v>3</v>
      </c>
      <c r="K140" t="s">
        <v>420</v>
      </c>
      <c r="L140">
        <v>1339</v>
      </c>
      <c r="N140">
        <v>1007</v>
      </c>
      <c r="O140" t="s">
        <v>35</v>
      </c>
      <c r="P140" t="s">
        <v>35</v>
      </c>
      <c r="Q140">
        <v>1</v>
      </c>
      <c r="X140">
        <v>0.5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3</v>
      </c>
      <c r="AG140">
        <v>0.5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ROW(Source!A52)</f>
        <v>52</v>
      </c>
      <c r="B141">
        <v>34696641</v>
      </c>
      <c r="C141">
        <v>34696626</v>
      </c>
      <c r="D141">
        <v>31441791</v>
      </c>
      <c r="E141">
        <v>17</v>
      </c>
      <c r="F141">
        <v>1</v>
      </c>
      <c r="G141">
        <v>1</v>
      </c>
      <c r="H141">
        <v>3</v>
      </c>
      <c r="I141" t="s">
        <v>427</v>
      </c>
      <c r="J141" t="s">
        <v>3</v>
      </c>
      <c r="K141" t="s">
        <v>428</v>
      </c>
      <c r="L141">
        <v>1348</v>
      </c>
      <c r="N141">
        <v>1009</v>
      </c>
      <c r="O141" t="s">
        <v>138</v>
      </c>
      <c r="P141" t="s">
        <v>138</v>
      </c>
      <c r="Q141">
        <v>1000</v>
      </c>
      <c r="X141">
        <v>7.14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7.14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34696633</v>
      </c>
      <c r="C142">
        <v>34696626</v>
      </c>
      <c r="D142">
        <v>31714778</v>
      </c>
      <c r="E142">
        <v>1</v>
      </c>
      <c r="F142">
        <v>1</v>
      </c>
      <c r="G142">
        <v>1</v>
      </c>
      <c r="H142">
        <v>1</v>
      </c>
      <c r="I142" t="s">
        <v>373</v>
      </c>
      <c r="J142" t="s">
        <v>3</v>
      </c>
      <c r="K142" t="s">
        <v>374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X142">
        <v>15.12</v>
      </c>
      <c r="Y142">
        <v>0</v>
      </c>
      <c r="Z142">
        <v>0</v>
      </c>
      <c r="AA142">
        <v>0</v>
      </c>
      <c r="AB142">
        <v>9.2899999999999991</v>
      </c>
      <c r="AC142">
        <v>0</v>
      </c>
      <c r="AD142">
        <v>1</v>
      </c>
      <c r="AE142">
        <v>1</v>
      </c>
      <c r="AF142" t="s">
        <v>3</v>
      </c>
      <c r="AG142">
        <v>15.12</v>
      </c>
      <c r="AH142">
        <v>2</v>
      </c>
      <c r="AI142">
        <v>34696627</v>
      </c>
      <c r="AJ142">
        <v>107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ROW(Source!A53)</f>
        <v>53</v>
      </c>
      <c r="B143">
        <v>34696634</v>
      </c>
      <c r="C143">
        <v>34696626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298</v>
      </c>
      <c r="J143" t="s">
        <v>3</v>
      </c>
      <c r="K143" t="s">
        <v>299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X143">
        <v>7.0000000000000007E-2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7.0000000000000007E-2</v>
      </c>
      <c r="AH143">
        <v>2</v>
      </c>
      <c r="AI143">
        <v>34696628</v>
      </c>
      <c r="AJ143">
        <v>108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ROW(Source!A53)</f>
        <v>53</v>
      </c>
      <c r="B144">
        <v>34696635</v>
      </c>
      <c r="C144">
        <v>34696626</v>
      </c>
      <c r="D144">
        <v>31526753</v>
      </c>
      <c r="E144">
        <v>1</v>
      </c>
      <c r="F144">
        <v>1</v>
      </c>
      <c r="G144">
        <v>1</v>
      </c>
      <c r="H144">
        <v>2</v>
      </c>
      <c r="I144" t="s">
        <v>375</v>
      </c>
      <c r="J144" t="s">
        <v>376</v>
      </c>
      <c r="K144" t="s">
        <v>377</v>
      </c>
      <c r="L144">
        <v>1368</v>
      </c>
      <c r="N144">
        <v>1011</v>
      </c>
      <c r="O144" t="s">
        <v>303</v>
      </c>
      <c r="P144" t="s">
        <v>303</v>
      </c>
      <c r="Q144">
        <v>1</v>
      </c>
      <c r="X144">
        <v>0.02</v>
      </c>
      <c r="Y144">
        <v>0</v>
      </c>
      <c r="Z144">
        <v>111.99</v>
      </c>
      <c r="AA144">
        <v>13.5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0.02</v>
      </c>
      <c r="AH144">
        <v>2</v>
      </c>
      <c r="AI144">
        <v>34696629</v>
      </c>
      <c r="AJ144">
        <v>109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ROW(Source!A53)</f>
        <v>53</v>
      </c>
      <c r="B145">
        <v>34696636</v>
      </c>
      <c r="C145">
        <v>34696626</v>
      </c>
      <c r="D145">
        <v>31526978</v>
      </c>
      <c r="E145">
        <v>1</v>
      </c>
      <c r="F145">
        <v>1</v>
      </c>
      <c r="G145">
        <v>1</v>
      </c>
      <c r="H145">
        <v>2</v>
      </c>
      <c r="I145" t="s">
        <v>358</v>
      </c>
      <c r="J145" t="s">
        <v>359</v>
      </c>
      <c r="K145" t="s">
        <v>360</v>
      </c>
      <c r="L145">
        <v>1368</v>
      </c>
      <c r="N145">
        <v>1011</v>
      </c>
      <c r="O145" t="s">
        <v>303</v>
      </c>
      <c r="P145" t="s">
        <v>303</v>
      </c>
      <c r="Q145">
        <v>1</v>
      </c>
      <c r="X145">
        <v>0.03</v>
      </c>
      <c r="Y145">
        <v>0</v>
      </c>
      <c r="Z145">
        <v>89.99</v>
      </c>
      <c r="AA145">
        <v>10.06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0.03</v>
      </c>
      <c r="AH145">
        <v>2</v>
      </c>
      <c r="AI145">
        <v>34696630</v>
      </c>
      <c r="AJ145">
        <v>110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ROW(Source!A53)</f>
        <v>53</v>
      </c>
      <c r="B146">
        <v>34696637</v>
      </c>
      <c r="C146">
        <v>34696626</v>
      </c>
      <c r="D146">
        <v>31527473</v>
      </c>
      <c r="E146">
        <v>1</v>
      </c>
      <c r="F146">
        <v>1</v>
      </c>
      <c r="G146">
        <v>1</v>
      </c>
      <c r="H146">
        <v>2</v>
      </c>
      <c r="I146" t="s">
        <v>378</v>
      </c>
      <c r="J146" t="s">
        <v>379</v>
      </c>
      <c r="K146" t="s">
        <v>380</v>
      </c>
      <c r="L146">
        <v>1368</v>
      </c>
      <c r="N146">
        <v>1011</v>
      </c>
      <c r="O146" t="s">
        <v>303</v>
      </c>
      <c r="P146" t="s">
        <v>303</v>
      </c>
      <c r="Q146">
        <v>1</v>
      </c>
      <c r="X146">
        <v>0.85</v>
      </c>
      <c r="Y146">
        <v>0</v>
      </c>
      <c r="Z146">
        <v>60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0.85</v>
      </c>
      <c r="AH146">
        <v>2</v>
      </c>
      <c r="AI146">
        <v>34696631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ROW(Source!A53)</f>
        <v>53</v>
      </c>
      <c r="B147">
        <v>34696638</v>
      </c>
      <c r="C147">
        <v>34696626</v>
      </c>
      <c r="D147">
        <v>31528142</v>
      </c>
      <c r="E147">
        <v>1</v>
      </c>
      <c r="F147">
        <v>1</v>
      </c>
      <c r="G147">
        <v>1</v>
      </c>
      <c r="H147">
        <v>2</v>
      </c>
      <c r="I147" t="s">
        <v>326</v>
      </c>
      <c r="J147" t="s">
        <v>327</v>
      </c>
      <c r="K147" t="s">
        <v>328</v>
      </c>
      <c r="L147">
        <v>1368</v>
      </c>
      <c r="N147">
        <v>1011</v>
      </c>
      <c r="O147" t="s">
        <v>303</v>
      </c>
      <c r="P147" t="s">
        <v>303</v>
      </c>
      <c r="Q147">
        <v>1</v>
      </c>
      <c r="X147">
        <v>0.02</v>
      </c>
      <c r="Y147">
        <v>0</v>
      </c>
      <c r="Z147">
        <v>65.709999999999994</v>
      </c>
      <c r="AA147">
        <v>11.6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0.02</v>
      </c>
      <c r="AH147">
        <v>2</v>
      </c>
      <c r="AI147">
        <v>34696632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ROW(Source!A53)</f>
        <v>53</v>
      </c>
      <c r="B148">
        <v>34696639</v>
      </c>
      <c r="C148">
        <v>34696626</v>
      </c>
      <c r="D148">
        <v>31444438</v>
      </c>
      <c r="E148">
        <v>1</v>
      </c>
      <c r="F148">
        <v>1</v>
      </c>
      <c r="G148">
        <v>1</v>
      </c>
      <c r="H148">
        <v>3</v>
      </c>
      <c r="I148" t="s">
        <v>424</v>
      </c>
      <c r="J148" t="s">
        <v>425</v>
      </c>
      <c r="K148" t="s">
        <v>426</v>
      </c>
      <c r="L148">
        <v>1348</v>
      </c>
      <c r="N148">
        <v>1009</v>
      </c>
      <c r="O148" t="s">
        <v>138</v>
      </c>
      <c r="P148" t="s">
        <v>138</v>
      </c>
      <c r="Q148">
        <v>1000</v>
      </c>
      <c r="X148">
        <v>0.06</v>
      </c>
      <c r="Y148">
        <v>1690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0.06</v>
      </c>
      <c r="AH148">
        <v>3</v>
      </c>
      <c r="AI148">
        <v>-1</v>
      </c>
      <c r="AJ148" t="s">
        <v>3</v>
      </c>
      <c r="AK148">
        <v>4</v>
      </c>
      <c r="AL148">
        <v>-101.39999999999999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ROW(Source!A53)</f>
        <v>53</v>
      </c>
      <c r="B149">
        <v>34696640</v>
      </c>
      <c r="C149">
        <v>34696626</v>
      </c>
      <c r="D149">
        <v>31440689</v>
      </c>
      <c r="E149">
        <v>17</v>
      </c>
      <c r="F149">
        <v>1</v>
      </c>
      <c r="G149">
        <v>1</v>
      </c>
      <c r="H149">
        <v>3</v>
      </c>
      <c r="I149" t="s">
        <v>419</v>
      </c>
      <c r="J149" t="s">
        <v>3</v>
      </c>
      <c r="K149" t="s">
        <v>420</v>
      </c>
      <c r="L149">
        <v>1339</v>
      </c>
      <c r="N149">
        <v>1007</v>
      </c>
      <c r="O149" t="s">
        <v>35</v>
      </c>
      <c r="P149" t="s">
        <v>35</v>
      </c>
      <c r="Q149">
        <v>1</v>
      </c>
      <c r="X149">
        <v>0.5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 t="s">
        <v>3</v>
      </c>
      <c r="AG149">
        <v>0.5</v>
      </c>
      <c r="AH149">
        <v>3</v>
      </c>
      <c r="AI149">
        <v>-1</v>
      </c>
      <c r="AJ149" t="s">
        <v>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ROW(Source!A53)</f>
        <v>53</v>
      </c>
      <c r="B150">
        <v>34696641</v>
      </c>
      <c r="C150">
        <v>34696626</v>
      </c>
      <c r="D150">
        <v>31441791</v>
      </c>
      <c r="E150">
        <v>17</v>
      </c>
      <c r="F150">
        <v>1</v>
      </c>
      <c r="G150">
        <v>1</v>
      </c>
      <c r="H150">
        <v>3</v>
      </c>
      <c r="I150" t="s">
        <v>427</v>
      </c>
      <c r="J150" t="s">
        <v>3</v>
      </c>
      <c r="K150" t="s">
        <v>428</v>
      </c>
      <c r="L150">
        <v>1348</v>
      </c>
      <c r="N150">
        <v>1009</v>
      </c>
      <c r="O150" t="s">
        <v>138</v>
      </c>
      <c r="P150" t="s">
        <v>138</v>
      </c>
      <c r="Q150">
        <v>1000</v>
      </c>
      <c r="X150">
        <v>7.14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 t="s">
        <v>3</v>
      </c>
      <c r="AG150">
        <v>7.14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ROW(Source!A54)</f>
        <v>54</v>
      </c>
      <c r="B151">
        <v>34696645</v>
      </c>
      <c r="C151">
        <v>34696642</v>
      </c>
      <c r="D151">
        <v>31714778</v>
      </c>
      <c r="E151">
        <v>1</v>
      </c>
      <c r="F151">
        <v>1</v>
      </c>
      <c r="G151">
        <v>1</v>
      </c>
      <c r="H151">
        <v>1</v>
      </c>
      <c r="I151" t="s">
        <v>373</v>
      </c>
      <c r="J151" t="s">
        <v>3</v>
      </c>
      <c r="K151" t="s">
        <v>374</v>
      </c>
      <c r="L151">
        <v>1191</v>
      </c>
      <c r="N151">
        <v>1013</v>
      </c>
      <c r="O151" t="s">
        <v>297</v>
      </c>
      <c r="P151" t="s">
        <v>297</v>
      </c>
      <c r="Q151">
        <v>1</v>
      </c>
      <c r="X151">
        <v>2.3199999999999998</v>
      </c>
      <c r="Y151">
        <v>0</v>
      </c>
      <c r="Z151">
        <v>0</v>
      </c>
      <c r="AA151">
        <v>0</v>
      </c>
      <c r="AB151">
        <v>9.2899999999999991</v>
      </c>
      <c r="AC151">
        <v>0</v>
      </c>
      <c r="AD151">
        <v>1</v>
      </c>
      <c r="AE151">
        <v>1</v>
      </c>
      <c r="AF151" t="s">
        <v>3</v>
      </c>
      <c r="AG151">
        <v>2.3199999999999998</v>
      </c>
      <c r="AH151">
        <v>2</v>
      </c>
      <c r="AI151">
        <v>34696643</v>
      </c>
      <c r="AJ151">
        <v>113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ROW(Source!A54)</f>
        <v>54</v>
      </c>
      <c r="B152">
        <v>34696646</v>
      </c>
      <c r="C152">
        <v>34696642</v>
      </c>
      <c r="D152">
        <v>31527473</v>
      </c>
      <c r="E152">
        <v>1</v>
      </c>
      <c r="F152">
        <v>1</v>
      </c>
      <c r="G152">
        <v>1</v>
      </c>
      <c r="H152">
        <v>2</v>
      </c>
      <c r="I152" t="s">
        <v>378</v>
      </c>
      <c r="J152" t="s">
        <v>379</v>
      </c>
      <c r="K152" t="s">
        <v>380</v>
      </c>
      <c r="L152">
        <v>1368</v>
      </c>
      <c r="N152">
        <v>1011</v>
      </c>
      <c r="O152" t="s">
        <v>303</v>
      </c>
      <c r="P152" t="s">
        <v>303</v>
      </c>
      <c r="Q152">
        <v>1</v>
      </c>
      <c r="X152">
        <v>0.14000000000000001</v>
      </c>
      <c r="Y152">
        <v>0</v>
      </c>
      <c r="Z152">
        <v>60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0.14000000000000001</v>
      </c>
      <c r="AH152">
        <v>2</v>
      </c>
      <c r="AI152">
        <v>34696644</v>
      </c>
      <c r="AJ152">
        <v>114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ROW(Source!A54)</f>
        <v>54</v>
      </c>
      <c r="B153">
        <v>34696647</v>
      </c>
      <c r="C153">
        <v>34696642</v>
      </c>
      <c r="D153">
        <v>31441791</v>
      </c>
      <c r="E153">
        <v>17</v>
      </c>
      <c r="F153">
        <v>1</v>
      </c>
      <c r="G153">
        <v>1</v>
      </c>
      <c r="H153">
        <v>3</v>
      </c>
      <c r="I153" t="s">
        <v>427</v>
      </c>
      <c r="J153" t="s">
        <v>3</v>
      </c>
      <c r="K153" t="s">
        <v>428</v>
      </c>
      <c r="L153">
        <v>1348</v>
      </c>
      <c r="N153">
        <v>1009</v>
      </c>
      <c r="O153" t="s">
        <v>138</v>
      </c>
      <c r="P153" t="s">
        <v>138</v>
      </c>
      <c r="Q153">
        <v>1000</v>
      </c>
      <c r="X153">
        <v>1.21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3</v>
      </c>
      <c r="AG153">
        <v>1.21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ROW(Source!A55)</f>
        <v>55</v>
      </c>
      <c r="B154">
        <v>34696645</v>
      </c>
      <c r="C154">
        <v>34696642</v>
      </c>
      <c r="D154">
        <v>31714778</v>
      </c>
      <c r="E154">
        <v>1</v>
      </c>
      <c r="F154">
        <v>1</v>
      </c>
      <c r="G154">
        <v>1</v>
      </c>
      <c r="H154">
        <v>1</v>
      </c>
      <c r="I154" t="s">
        <v>373</v>
      </c>
      <c r="J154" t="s">
        <v>3</v>
      </c>
      <c r="K154" t="s">
        <v>374</v>
      </c>
      <c r="L154">
        <v>1191</v>
      </c>
      <c r="N154">
        <v>1013</v>
      </c>
      <c r="O154" t="s">
        <v>297</v>
      </c>
      <c r="P154" t="s">
        <v>297</v>
      </c>
      <c r="Q154">
        <v>1</v>
      </c>
      <c r="X154">
        <v>2.3199999999999998</v>
      </c>
      <c r="Y154">
        <v>0</v>
      </c>
      <c r="Z154">
        <v>0</v>
      </c>
      <c r="AA154">
        <v>0</v>
      </c>
      <c r="AB154">
        <v>9.2899999999999991</v>
      </c>
      <c r="AC154">
        <v>0</v>
      </c>
      <c r="AD154">
        <v>1</v>
      </c>
      <c r="AE154">
        <v>1</v>
      </c>
      <c r="AF154" t="s">
        <v>3</v>
      </c>
      <c r="AG154">
        <v>2.3199999999999998</v>
      </c>
      <c r="AH154">
        <v>2</v>
      </c>
      <c r="AI154">
        <v>34696643</v>
      </c>
      <c r="AJ154">
        <v>115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ROW(Source!A55)</f>
        <v>55</v>
      </c>
      <c r="B155">
        <v>34696646</v>
      </c>
      <c r="C155">
        <v>34696642</v>
      </c>
      <c r="D155">
        <v>31527473</v>
      </c>
      <c r="E155">
        <v>1</v>
      </c>
      <c r="F155">
        <v>1</v>
      </c>
      <c r="G155">
        <v>1</v>
      </c>
      <c r="H155">
        <v>2</v>
      </c>
      <c r="I155" t="s">
        <v>378</v>
      </c>
      <c r="J155" t="s">
        <v>379</v>
      </c>
      <c r="K155" t="s">
        <v>380</v>
      </c>
      <c r="L155">
        <v>1368</v>
      </c>
      <c r="N155">
        <v>1011</v>
      </c>
      <c r="O155" t="s">
        <v>303</v>
      </c>
      <c r="P155" t="s">
        <v>303</v>
      </c>
      <c r="Q155">
        <v>1</v>
      </c>
      <c r="X155">
        <v>0.14000000000000001</v>
      </c>
      <c r="Y155">
        <v>0</v>
      </c>
      <c r="Z155">
        <v>60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0.14000000000000001</v>
      </c>
      <c r="AH155">
        <v>2</v>
      </c>
      <c r="AI155">
        <v>34696644</v>
      </c>
      <c r="AJ155">
        <v>116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ROW(Source!A55)</f>
        <v>55</v>
      </c>
      <c r="B156">
        <v>34696647</v>
      </c>
      <c r="C156">
        <v>34696642</v>
      </c>
      <c r="D156">
        <v>31441791</v>
      </c>
      <c r="E156">
        <v>17</v>
      </c>
      <c r="F156">
        <v>1</v>
      </c>
      <c r="G156">
        <v>1</v>
      </c>
      <c r="H156">
        <v>3</v>
      </c>
      <c r="I156" t="s">
        <v>427</v>
      </c>
      <c r="J156" t="s">
        <v>3</v>
      </c>
      <c r="K156" t="s">
        <v>428</v>
      </c>
      <c r="L156">
        <v>1348</v>
      </c>
      <c r="N156">
        <v>1009</v>
      </c>
      <c r="O156" t="s">
        <v>138</v>
      </c>
      <c r="P156" t="s">
        <v>138</v>
      </c>
      <c r="Q156">
        <v>1000</v>
      </c>
      <c r="X156">
        <v>1.21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 t="s">
        <v>3</v>
      </c>
      <c r="AG156">
        <v>1.21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ROW(Source!A56)</f>
        <v>56</v>
      </c>
      <c r="B157">
        <v>34696654</v>
      </c>
      <c r="C157">
        <v>34696648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381</v>
      </c>
      <c r="J157" t="s">
        <v>3</v>
      </c>
      <c r="K157" t="s">
        <v>382</v>
      </c>
      <c r="L157">
        <v>1191</v>
      </c>
      <c r="N157">
        <v>1013</v>
      </c>
      <c r="O157" t="s">
        <v>297</v>
      </c>
      <c r="P157" t="s">
        <v>297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34696649</v>
      </c>
      <c r="AJ157">
        <v>117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ROW(Source!A56)</f>
        <v>56</v>
      </c>
      <c r="B158">
        <v>34696655</v>
      </c>
      <c r="C158">
        <v>34696648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298</v>
      </c>
      <c r="J158" t="s">
        <v>3</v>
      </c>
      <c r="K158" t="s">
        <v>299</v>
      </c>
      <c r="L158">
        <v>1191</v>
      </c>
      <c r="N158">
        <v>1013</v>
      </c>
      <c r="O158" t="s">
        <v>297</v>
      </c>
      <c r="P158" t="s">
        <v>297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34696650</v>
      </c>
      <c r="AJ158">
        <v>118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ROW(Source!A56)</f>
        <v>56</v>
      </c>
      <c r="B159">
        <v>34696656</v>
      </c>
      <c r="C159">
        <v>34696648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375</v>
      </c>
      <c r="J159" t="s">
        <v>376</v>
      </c>
      <c r="K159" t="s">
        <v>377</v>
      </c>
      <c r="L159">
        <v>1368</v>
      </c>
      <c r="N159">
        <v>1011</v>
      </c>
      <c r="O159" t="s">
        <v>303</v>
      </c>
      <c r="P159" t="s">
        <v>303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34696651</v>
      </c>
      <c r="AJ159">
        <v>119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ROW(Source!A56)</f>
        <v>56</v>
      </c>
      <c r="B160">
        <v>34696657</v>
      </c>
      <c r="C160">
        <v>34696648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326</v>
      </c>
      <c r="J160" t="s">
        <v>327</v>
      </c>
      <c r="K160" t="s">
        <v>328</v>
      </c>
      <c r="L160">
        <v>1368</v>
      </c>
      <c r="N160">
        <v>1011</v>
      </c>
      <c r="O160" t="s">
        <v>303</v>
      </c>
      <c r="P160" t="s">
        <v>303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34696652</v>
      </c>
      <c r="AJ160">
        <v>120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ROW(Source!A56)</f>
        <v>56</v>
      </c>
      <c r="B161">
        <v>34696658</v>
      </c>
      <c r="C161">
        <v>34696648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343</v>
      </c>
      <c r="J161" t="s">
        <v>344</v>
      </c>
      <c r="K161" t="s">
        <v>345</v>
      </c>
      <c r="L161">
        <v>1368</v>
      </c>
      <c r="N161">
        <v>1011</v>
      </c>
      <c r="O161" t="s">
        <v>303</v>
      </c>
      <c r="P161" t="s">
        <v>303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34696653</v>
      </c>
      <c r="AJ161">
        <v>121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ROW(Source!A56)</f>
        <v>56</v>
      </c>
      <c r="B162">
        <v>34696659</v>
      </c>
      <c r="C162">
        <v>34696648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429</v>
      </c>
      <c r="J162" t="s">
        <v>430</v>
      </c>
      <c r="K162" t="s">
        <v>431</v>
      </c>
      <c r="L162">
        <v>1346</v>
      </c>
      <c r="N162">
        <v>1009</v>
      </c>
      <c r="O162" t="s">
        <v>152</v>
      </c>
      <c r="P162" t="s">
        <v>152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ROW(Source!A56)</f>
        <v>56</v>
      </c>
      <c r="B163">
        <v>34696660</v>
      </c>
      <c r="C163">
        <v>34696648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432</v>
      </c>
      <c r="J163" t="s">
        <v>433</v>
      </c>
      <c r="K163" t="s">
        <v>434</v>
      </c>
      <c r="L163">
        <v>1346</v>
      </c>
      <c r="N163">
        <v>1009</v>
      </c>
      <c r="O163" t="s">
        <v>152</v>
      </c>
      <c r="P163" t="s">
        <v>152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ROW(Source!A56)</f>
        <v>56</v>
      </c>
      <c r="B164">
        <v>34696661</v>
      </c>
      <c r="C164">
        <v>34696648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416</v>
      </c>
      <c r="J164" t="s">
        <v>3</v>
      </c>
      <c r="K164" t="s">
        <v>417</v>
      </c>
      <c r="L164">
        <v>1374</v>
      </c>
      <c r="N164">
        <v>1013</v>
      </c>
      <c r="O164" t="s">
        <v>418</v>
      </c>
      <c r="P164" t="s">
        <v>418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ROW(Source!A57)</f>
        <v>57</v>
      </c>
      <c r="B165">
        <v>34696654</v>
      </c>
      <c r="C165">
        <v>34696648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381</v>
      </c>
      <c r="J165" t="s">
        <v>3</v>
      </c>
      <c r="K165" t="s">
        <v>382</v>
      </c>
      <c r="L165">
        <v>1191</v>
      </c>
      <c r="N165">
        <v>1013</v>
      </c>
      <c r="O165" t="s">
        <v>297</v>
      </c>
      <c r="P165" t="s">
        <v>297</v>
      </c>
      <c r="Q165">
        <v>1</v>
      </c>
      <c r="X165">
        <v>10.7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10.7</v>
      </c>
      <c r="AH165">
        <v>2</v>
      </c>
      <c r="AI165">
        <v>34696649</v>
      </c>
      <c r="AJ165">
        <v>122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ROW(Source!A57)</f>
        <v>57</v>
      </c>
      <c r="B166">
        <v>34696655</v>
      </c>
      <c r="C166">
        <v>34696648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298</v>
      </c>
      <c r="J166" t="s">
        <v>3</v>
      </c>
      <c r="K166" t="s">
        <v>299</v>
      </c>
      <c r="L166">
        <v>1191</v>
      </c>
      <c r="N166">
        <v>1013</v>
      </c>
      <c r="O166" t="s">
        <v>297</v>
      </c>
      <c r="P166" t="s">
        <v>297</v>
      </c>
      <c r="Q166">
        <v>1</v>
      </c>
      <c r="X166">
        <v>0.38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0.38</v>
      </c>
      <c r="AH166">
        <v>2</v>
      </c>
      <c r="AI166">
        <v>34696650</v>
      </c>
      <c r="AJ166">
        <v>123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ROW(Source!A57)</f>
        <v>57</v>
      </c>
      <c r="B167">
        <v>34696656</v>
      </c>
      <c r="C167">
        <v>34696648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375</v>
      </c>
      <c r="J167" t="s">
        <v>376</v>
      </c>
      <c r="K167" t="s">
        <v>377</v>
      </c>
      <c r="L167">
        <v>1368</v>
      </c>
      <c r="N167">
        <v>1011</v>
      </c>
      <c r="O167" t="s">
        <v>303</v>
      </c>
      <c r="P167" t="s">
        <v>303</v>
      </c>
      <c r="Q167">
        <v>1</v>
      </c>
      <c r="X167">
        <v>0.19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0.19</v>
      </c>
      <c r="AH167">
        <v>2</v>
      </c>
      <c r="AI167">
        <v>34696651</v>
      </c>
      <c r="AJ167">
        <v>124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ROW(Source!A57)</f>
        <v>57</v>
      </c>
      <c r="B168">
        <v>34696657</v>
      </c>
      <c r="C168">
        <v>34696648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326</v>
      </c>
      <c r="J168" t="s">
        <v>327</v>
      </c>
      <c r="K168" t="s">
        <v>328</v>
      </c>
      <c r="L168">
        <v>1368</v>
      </c>
      <c r="N168">
        <v>1011</v>
      </c>
      <c r="O168" t="s">
        <v>303</v>
      </c>
      <c r="P168" t="s">
        <v>303</v>
      </c>
      <c r="Q168">
        <v>1</v>
      </c>
      <c r="X168">
        <v>0.19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0.19</v>
      </c>
      <c r="AH168">
        <v>2</v>
      </c>
      <c r="AI168">
        <v>34696652</v>
      </c>
      <c r="AJ168">
        <v>125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ROW(Source!A57)</f>
        <v>57</v>
      </c>
      <c r="B169">
        <v>34696658</v>
      </c>
      <c r="C169">
        <v>34696648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343</v>
      </c>
      <c r="J169" t="s">
        <v>344</v>
      </c>
      <c r="K169" t="s">
        <v>345</v>
      </c>
      <c r="L169">
        <v>1368</v>
      </c>
      <c r="N169">
        <v>1011</v>
      </c>
      <c r="O169" t="s">
        <v>303</v>
      </c>
      <c r="P169" t="s">
        <v>303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34696653</v>
      </c>
      <c r="AJ169">
        <v>126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ROW(Source!A57)</f>
        <v>57</v>
      </c>
      <c r="B170">
        <v>34696659</v>
      </c>
      <c r="C170">
        <v>34696648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429</v>
      </c>
      <c r="J170" t="s">
        <v>430</v>
      </c>
      <c r="K170" t="s">
        <v>431</v>
      </c>
      <c r="L170">
        <v>1346</v>
      </c>
      <c r="N170">
        <v>1009</v>
      </c>
      <c r="O170" t="s">
        <v>152</v>
      </c>
      <c r="P170" t="s">
        <v>152</v>
      </c>
      <c r="Q170">
        <v>1</v>
      </c>
      <c r="X170">
        <v>0.65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0.65</v>
      </c>
      <c r="AH170">
        <v>3</v>
      </c>
      <c r="AI170">
        <v>-1</v>
      </c>
      <c r="AJ170" t="s">
        <v>3</v>
      </c>
      <c r="AK170">
        <v>4</v>
      </c>
      <c r="AL170">
        <v>-6.8705000000000007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ROW(Source!A57)</f>
        <v>57</v>
      </c>
      <c r="B171">
        <v>34696660</v>
      </c>
      <c r="C171">
        <v>34696648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432</v>
      </c>
      <c r="J171" t="s">
        <v>433</v>
      </c>
      <c r="K171" t="s">
        <v>434</v>
      </c>
      <c r="L171">
        <v>1346</v>
      </c>
      <c r="N171">
        <v>1009</v>
      </c>
      <c r="O171" t="s">
        <v>152</v>
      </c>
      <c r="P171" t="s">
        <v>152</v>
      </c>
      <c r="Q171">
        <v>1</v>
      </c>
      <c r="X171">
        <v>2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</v>
      </c>
      <c r="AH171">
        <v>3</v>
      </c>
      <c r="AI171">
        <v>-1</v>
      </c>
      <c r="AJ171" t="s">
        <v>3</v>
      </c>
      <c r="AK171">
        <v>4</v>
      </c>
      <c r="AL171">
        <v>-476.96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ROW(Source!A57)</f>
        <v>57</v>
      </c>
      <c r="B172">
        <v>34696661</v>
      </c>
      <c r="C172">
        <v>34696648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416</v>
      </c>
      <c r="J172" t="s">
        <v>3</v>
      </c>
      <c r="K172" t="s">
        <v>417</v>
      </c>
      <c r="L172">
        <v>1374</v>
      </c>
      <c r="N172">
        <v>1013</v>
      </c>
      <c r="O172" t="s">
        <v>418</v>
      </c>
      <c r="P172" t="s">
        <v>418</v>
      </c>
      <c r="Q172">
        <v>1</v>
      </c>
      <c r="X172">
        <v>2.0099999999999998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2.0099999999999998</v>
      </c>
      <c r="AH172">
        <v>3</v>
      </c>
      <c r="AI172">
        <v>-1</v>
      </c>
      <c r="AJ172" t="s">
        <v>3</v>
      </c>
      <c r="AK172">
        <v>4</v>
      </c>
      <c r="AL172">
        <v>-2.0099999999999998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ROW(Source!A58)</f>
        <v>58</v>
      </c>
      <c r="B173">
        <v>34696668</v>
      </c>
      <c r="C173">
        <v>34696662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381</v>
      </c>
      <c r="J173" t="s">
        <v>3</v>
      </c>
      <c r="K173" t="s">
        <v>382</v>
      </c>
      <c r="L173">
        <v>1191</v>
      </c>
      <c r="N173">
        <v>1013</v>
      </c>
      <c r="O173" t="s">
        <v>297</v>
      </c>
      <c r="P173" t="s">
        <v>297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34696663</v>
      </c>
      <c r="AJ173">
        <v>127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ROW(Source!A58)</f>
        <v>58</v>
      </c>
      <c r="B174">
        <v>34696669</v>
      </c>
      <c r="C174">
        <v>34696662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298</v>
      </c>
      <c r="J174" t="s">
        <v>3</v>
      </c>
      <c r="K174" t="s">
        <v>299</v>
      </c>
      <c r="L174">
        <v>1191</v>
      </c>
      <c r="N174">
        <v>1013</v>
      </c>
      <c r="O174" t="s">
        <v>297</v>
      </c>
      <c r="P174" t="s">
        <v>297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34696664</v>
      </c>
      <c r="AJ174">
        <v>128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ROW(Source!A58)</f>
        <v>58</v>
      </c>
      <c r="B175">
        <v>34696670</v>
      </c>
      <c r="C175">
        <v>34696662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375</v>
      </c>
      <c r="J175" t="s">
        <v>376</v>
      </c>
      <c r="K175" t="s">
        <v>377</v>
      </c>
      <c r="L175">
        <v>1368</v>
      </c>
      <c r="N175">
        <v>1011</v>
      </c>
      <c r="O175" t="s">
        <v>303</v>
      </c>
      <c r="P175" t="s">
        <v>303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34696665</v>
      </c>
      <c r="AJ175">
        <v>129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ROW(Source!A58)</f>
        <v>58</v>
      </c>
      <c r="B176">
        <v>34696671</v>
      </c>
      <c r="C176">
        <v>34696662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326</v>
      </c>
      <c r="J176" t="s">
        <v>327</v>
      </c>
      <c r="K176" t="s">
        <v>328</v>
      </c>
      <c r="L176">
        <v>1368</v>
      </c>
      <c r="N176">
        <v>1011</v>
      </c>
      <c r="O176" t="s">
        <v>303</v>
      </c>
      <c r="P176" t="s">
        <v>303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34696666</v>
      </c>
      <c r="AJ176">
        <v>130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ROW(Source!A58)</f>
        <v>58</v>
      </c>
      <c r="B177">
        <v>34696672</v>
      </c>
      <c r="C177">
        <v>34696662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343</v>
      </c>
      <c r="J177" t="s">
        <v>344</v>
      </c>
      <c r="K177" t="s">
        <v>345</v>
      </c>
      <c r="L177">
        <v>1368</v>
      </c>
      <c r="N177">
        <v>1011</v>
      </c>
      <c r="O177" t="s">
        <v>303</v>
      </c>
      <c r="P177" t="s">
        <v>303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34696667</v>
      </c>
      <c r="AJ177">
        <v>131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ROW(Source!A58)</f>
        <v>58</v>
      </c>
      <c r="B178">
        <v>34696673</v>
      </c>
      <c r="C178">
        <v>34696662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429</v>
      </c>
      <c r="J178" t="s">
        <v>430</v>
      </c>
      <c r="K178" t="s">
        <v>431</v>
      </c>
      <c r="L178">
        <v>1346</v>
      </c>
      <c r="N178">
        <v>1009</v>
      </c>
      <c r="O178" t="s">
        <v>152</v>
      </c>
      <c r="P178" t="s">
        <v>152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ROW(Source!A58)</f>
        <v>58</v>
      </c>
      <c r="B179">
        <v>34696674</v>
      </c>
      <c r="C179">
        <v>34696662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432</v>
      </c>
      <c r="J179" t="s">
        <v>433</v>
      </c>
      <c r="K179" t="s">
        <v>434</v>
      </c>
      <c r="L179">
        <v>1346</v>
      </c>
      <c r="N179">
        <v>1009</v>
      </c>
      <c r="O179" t="s">
        <v>152</v>
      </c>
      <c r="P179" t="s">
        <v>152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ROW(Source!A58)</f>
        <v>58</v>
      </c>
      <c r="B180">
        <v>34696675</v>
      </c>
      <c r="C180">
        <v>34696662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416</v>
      </c>
      <c r="J180" t="s">
        <v>3</v>
      </c>
      <c r="K180" t="s">
        <v>417</v>
      </c>
      <c r="L180">
        <v>1374</v>
      </c>
      <c r="N180">
        <v>1013</v>
      </c>
      <c r="O180" t="s">
        <v>418</v>
      </c>
      <c r="P180" t="s">
        <v>418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ROW(Source!A59)</f>
        <v>59</v>
      </c>
      <c r="B181">
        <v>34696668</v>
      </c>
      <c r="C181">
        <v>34696662</v>
      </c>
      <c r="D181">
        <v>31709494</v>
      </c>
      <c r="E181">
        <v>1</v>
      </c>
      <c r="F181">
        <v>1</v>
      </c>
      <c r="G181">
        <v>1</v>
      </c>
      <c r="H181">
        <v>1</v>
      </c>
      <c r="I181" t="s">
        <v>381</v>
      </c>
      <c r="J181" t="s">
        <v>3</v>
      </c>
      <c r="K181" t="s">
        <v>382</v>
      </c>
      <c r="L181">
        <v>1191</v>
      </c>
      <c r="N181">
        <v>1013</v>
      </c>
      <c r="O181" t="s">
        <v>297</v>
      </c>
      <c r="P181" t="s">
        <v>297</v>
      </c>
      <c r="Q181">
        <v>1</v>
      </c>
      <c r="X181">
        <v>11.8</v>
      </c>
      <c r="Y181">
        <v>0</v>
      </c>
      <c r="Z181">
        <v>0</v>
      </c>
      <c r="AA181">
        <v>0</v>
      </c>
      <c r="AB181">
        <v>9.4</v>
      </c>
      <c r="AC181">
        <v>0</v>
      </c>
      <c r="AD181">
        <v>1</v>
      </c>
      <c r="AE181">
        <v>1</v>
      </c>
      <c r="AF181" t="s">
        <v>3</v>
      </c>
      <c r="AG181">
        <v>11.8</v>
      </c>
      <c r="AH181">
        <v>2</v>
      </c>
      <c r="AI181">
        <v>34696663</v>
      </c>
      <c r="AJ181">
        <v>132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ROW(Source!A59)</f>
        <v>59</v>
      </c>
      <c r="B182">
        <v>34696669</v>
      </c>
      <c r="C182">
        <v>34696662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298</v>
      </c>
      <c r="J182" t="s">
        <v>3</v>
      </c>
      <c r="K182" t="s">
        <v>299</v>
      </c>
      <c r="L182">
        <v>1191</v>
      </c>
      <c r="N182">
        <v>1013</v>
      </c>
      <c r="O182" t="s">
        <v>297</v>
      </c>
      <c r="P182" t="s">
        <v>297</v>
      </c>
      <c r="Q182">
        <v>1</v>
      </c>
      <c r="X182">
        <v>0.6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</v>
      </c>
      <c r="AG182">
        <v>0.6</v>
      </c>
      <c r="AH182">
        <v>2</v>
      </c>
      <c r="AI182">
        <v>34696664</v>
      </c>
      <c r="AJ182">
        <v>133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ROW(Source!A59)</f>
        <v>59</v>
      </c>
      <c r="B183">
        <v>34696670</v>
      </c>
      <c r="C183">
        <v>34696662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375</v>
      </c>
      <c r="J183" t="s">
        <v>376</v>
      </c>
      <c r="K183" t="s">
        <v>377</v>
      </c>
      <c r="L183">
        <v>1368</v>
      </c>
      <c r="N183">
        <v>1011</v>
      </c>
      <c r="O183" t="s">
        <v>303</v>
      </c>
      <c r="P183" t="s">
        <v>303</v>
      </c>
      <c r="Q183">
        <v>1</v>
      </c>
      <c r="X183">
        <v>0.3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0.3</v>
      </c>
      <c r="AH183">
        <v>2</v>
      </c>
      <c r="AI183">
        <v>34696665</v>
      </c>
      <c r="AJ183">
        <v>134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ROW(Source!A59)</f>
        <v>59</v>
      </c>
      <c r="B184">
        <v>34696671</v>
      </c>
      <c r="C184">
        <v>34696662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326</v>
      </c>
      <c r="J184" t="s">
        <v>327</v>
      </c>
      <c r="K184" t="s">
        <v>328</v>
      </c>
      <c r="L184">
        <v>1368</v>
      </c>
      <c r="N184">
        <v>1011</v>
      </c>
      <c r="O184" t="s">
        <v>303</v>
      </c>
      <c r="P184" t="s">
        <v>303</v>
      </c>
      <c r="Q184">
        <v>1</v>
      </c>
      <c r="X184">
        <v>0.3</v>
      </c>
      <c r="Y184">
        <v>0</v>
      </c>
      <c r="Z184">
        <v>65.709999999999994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0.3</v>
      </c>
      <c r="AH184">
        <v>2</v>
      </c>
      <c r="AI184">
        <v>34696666</v>
      </c>
      <c r="AJ184">
        <v>135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ROW(Source!A59)</f>
        <v>59</v>
      </c>
      <c r="B185">
        <v>34696672</v>
      </c>
      <c r="C185">
        <v>34696662</v>
      </c>
      <c r="D185">
        <v>31528446</v>
      </c>
      <c r="E185">
        <v>1</v>
      </c>
      <c r="F185">
        <v>1</v>
      </c>
      <c r="G185">
        <v>1</v>
      </c>
      <c r="H185">
        <v>2</v>
      </c>
      <c r="I185" t="s">
        <v>343</v>
      </c>
      <c r="J185" t="s">
        <v>344</v>
      </c>
      <c r="K185" t="s">
        <v>345</v>
      </c>
      <c r="L185">
        <v>1368</v>
      </c>
      <c r="N185">
        <v>1011</v>
      </c>
      <c r="O185" t="s">
        <v>303</v>
      </c>
      <c r="P185" t="s">
        <v>303</v>
      </c>
      <c r="Q185">
        <v>1</v>
      </c>
      <c r="X185">
        <v>1.75</v>
      </c>
      <c r="Y185">
        <v>0</v>
      </c>
      <c r="Z185">
        <v>8.1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1.75</v>
      </c>
      <c r="AH185">
        <v>2</v>
      </c>
      <c r="AI185">
        <v>34696667</v>
      </c>
      <c r="AJ185">
        <v>136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ROW(Source!A59)</f>
        <v>59</v>
      </c>
      <c r="B186">
        <v>34696673</v>
      </c>
      <c r="C186">
        <v>34696662</v>
      </c>
      <c r="D186">
        <v>31447861</v>
      </c>
      <c r="E186">
        <v>1</v>
      </c>
      <c r="F186">
        <v>1</v>
      </c>
      <c r="G186">
        <v>1</v>
      </c>
      <c r="H186">
        <v>3</v>
      </c>
      <c r="I186" t="s">
        <v>429</v>
      </c>
      <c r="J186" t="s">
        <v>430</v>
      </c>
      <c r="K186" t="s">
        <v>431</v>
      </c>
      <c r="L186">
        <v>1346</v>
      </c>
      <c r="N186">
        <v>1009</v>
      </c>
      <c r="O186" t="s">
        <v>152</v>
      </c>
      <c r="P186" t="s">
        <v>152</v>
      </c>
      <c r="Q186">
        <v>1</v>
      </c>
      <c r="X186">
        <v>0.72</v>
      </c>
      <c r="Y186">
        <v>10.57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0.72</v>
      </c>
      <c r="AH186">
        <v>3</v>
      </c>
      <c r="AI186">
        <v>-1</v>
      </c>
      <c r="AJ186" t="s">
        <v>3</v>
      </c>
      <c r="AK186">
        <v>4</v>
      </c>
      <c r="AL186">
        <v>-7.6104000000000003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ROW(Source!A59)</f>
        <v>59</v>
      </c>
      <c r="B187">
        <v>34696674</v>
      </c>
      <c r="C187">
        <v>34696662</v>
      </c>
      <c r="D187">
        <v>31482927</v>
      </c>
      <c r="E187">
        <v>1</v>
      </c>
      <c r="F187">
        <v>1</v>
      </c>
      <c r="G187">
        <v>1</v>
      </c>
      <c r="H187">
        <v>3</v>
      </c>
      <c r="I187" t="s">
        <v>432</v>
      </c>
      <c r="J187" t="s">
        <v>433</v>
      </c>
      <c r="K187" t="s">
        <v>434</v>
      </c>
      <c r="L187">
        <v>1346</v>
      </c>
      <c r="N187">
        <v>1009</v>
      </c>
      <c r="O187" t="s">
        <v>152</v>
      </c>
      <c r="P187" t="s">
        <v>152</v>
      </c>
      <c r="Q187">
        <v>1</v>
      </c>
      <c r="X187">
        <v>2.4</v>
      </c>
      <c r="Y187">
        <v>238.48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2.4</v>
      </c>
      <c r="AH187">
        <v>3</v>
      </c>
      <c r="AI187">
        <v>-1</v>
      </c>
      <c r="AJ187" t="s">
        <v>3</v>
      </c>
      <c r="AK187">
        <v>4</v>
      </c>
      <c r="AL187">
        <v>-572.35199999999998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ROW(Source!A59)</f>
        <v>59</v>
      </c>
      <c r="B188">
        <v>34696675</v>
      </c>
      <c r="C188">
        <v>34696662</v>
      </c>
      <c r="D188">
        <v>31443668</v>
      </c>
      <c r="E188">
        <v>17</v>
      </c>
      <c r="F188">
        <v>1</v>
      </c>
      <c r="G188">
        <v>1</v>
      </c>
      <c r="H188">
        <v>3</v>
      </c>
      <c r="I188" t="s">
        <v>416</v>
      </c>
      <c r="J188" t="s">
        <v>3</v>
      </c>
      <c r="K188" t="s">
        <v>417</v>
      </c>
      <c r="L188">
        <v>1374</v>
      </c>
      <c r="N188">
        <v>1013</v>
      </c>
      <c r="O188" t="s">
        <v>418</v>
      </c>
      <c r="P188" t="s">
        <v>418</v>
      </c>
      <c r="Q188">
        <v>1</v>
      </c>
      <c r="X188">
        <v>2.2200000000000002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2.2200000000000002</v>
      </c>
      <c r="AH188">
        <v>3</v>
      </c>
      <c r="AI188">
        <v>-1</v>
      </c>
      <c r="AJ188" t="s">
        <v>3</v>
      </c>
      <c r="AK188">
        <v>4</v>
      </c>
      <c r="AL188">
        <v>-2.2200000000000002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ROW(Source!A60)</f>
        <v>60</v>
      </c>
      <c r="B189">
        <v>34696679</v>
      </c>
      <c r="C189">
        <v>34696676</v>
      </c>
      <c r="D189">
        <v>32163326</v>
      </c>
      <c r="E189">
        <v>1</v>
      </c>
      <c r="F189">
        <v>1</v>
      </c>
      <c r="G189">
        <v>1</v>
      </c>
      <c r="H189">
        <v>1</v>
      </c>
      <c r="I189" t="s">
        <v>383</v>
      </c>
      <c r="J189" t="s">
        <v>3</v>
      </c>
      <c r="K189" t="s">
        <v>384</v>
      </c>
      <c r="L189">
        <v>1191</v>
      </c>
      <c r="N189">
        <v>1013</v>
      </c>
      <c r="O189" t="s">
        <v>297</v>
      </c>
      <c r="P189" t="s">
        <v>297</v>
      </c>
      <c r="Q189">
        <v>1</v>
      </c>
      <c r="X189">
        <v>9</v>
      </c>
      <c r="Y189">
        <v>0</v>
      </c>
      <c r="Z189">
        <v>0</v>
      </c>
      <c r="AA189">
        <v>0</v>
      </c>
      <c r="AB189">
        <v>9.17</v>
      </c>
      <c r="AC189">
        <v>0</v>
      </c>
      <c r="AD189">
        <v>1</v>
      </c>
      <c r="AE189">
        <v>1</v>
      </c>
      <c r="AF189" t="s">
        <v>3</v>
      </c>
      <c r="AG189">
        <v>9</v>
      </c>
      <c r="AH189">
        <v>2</v>
      </c>
      <c r="AI189">
        <v>34696677</v>
      </c>
      <c r="AJ189">
        <v>137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ROW(Source!A60)</f>
        <v>60</v>
      </c>
      <c r="B190">
        <v>34696680</v>
      </c>
      <c r="C190">
        <v>34696676</v>
      </c>
      <c r="D190">
        <v>32163328</v>
      </c>
      <c r="E190">
        <v>1</v>
      </c>
      <c r="F190">
        <v>1</v>
      </c>
      <c r="G190">
        <v>1</v>
      </c>
      <c r="H190">
        <v>1</v>
      </c>
      <c r="I190" t="s">
        <v>385</v>
      </c>
      <c r="J190" t="s">
        <v>3</v>
      </c>
      <c r="K190" t="s">
        <v>386</v>
      </c>
      <c r="L190">
        <v>1191</v>
      </c>
      <c r="N190">
        <v>1013</v>
      </c>
      <c r="O190" t="s">
        <v>297</v>
      </c>
      <c r="P190" t="s">
        <v>297</v>
      </c>
      <c r="Q190">
        <v>1</v>
      </c>
      <c r="X190">
        <v>13.5</v>
      </c>
      <c r="Y190">
        <v>0</v>
      </c>
      <c r="Z190">
        <v>0</v>
      </c>
      <c r="AA190">
        <v>0</v>
      </c>
      <c r="AB190">
        <v>15.49</v>
      </c>
      <c r="AC190">
        <v>0</v>
      </c>
      <c r="AD190">
        <v>1</v>
      </c>
      <c r="AE190">
        <v>1</v>
      </c>
      <c r="AF190" t="s">
        <v>3</v>
      </c>
      <c r="AG190">
        <v>13.5</v>
      </c>
      <c r="AH190">
        <v>2</v>
      </c>
      <c r="AI190">
        <v>34696678</v>
      </c>
      <c r="AJ190">
        <v>138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ROW(Source!A61)</f>
        <v>61</v>
      </c>
      <c r="B191">
        <v>34696679</v>
      </c>
      <c r="C191">
        <v>34696676</v>
      </c>
      <c r="D191">
        <v>32163326</v>
      </c>
      <c r="E191">
        <v>1</v>
      </c>
      <c r="F191">
        <v>1</v>
      </c>
      <c r="G191">
        <v>1</v>
      </c>
      <c r="H191">
        <v>1</v>
      </c>
      <c r="I191" t="s">
        <v>383</v>
      </c>
      <c r="J191" t="s">
        <v>3</v>
      </c>
      <c r="K191" t="s">
        <v>384</v>
      </c>
      <c r="L191">
        <v>1191</v>
      </c>
      <c r="N191">
        <v>1013</v>
      </c>
      <c r="O191" t="s">
        <v>297</v>
      </c>
      <c r="P191" t="s">
        <v>297</v>
      </c>
      <c r="Q191">
        <v>1</v>
      </c>
      <c r="X191">
        <v>9</v>
      </c>
      <c r="Y191">
        <v>0</v>
      </c>
      <c r="Z191">
        <v>0</v>
      </c>
      <c r="AA191">
        <v>0</v>
      </c>
      <c r="AB191">
        <v>9.17</v>
      </c>
      <c r="AC191">
        <v>0</v>
      </c>
      <c r="AD191">
        <v>1</v>
      </c>
      <c r="AE191">
        <v>1</v>
      </c>
      <c r="AF191" t="s">
        <v>3</v>
      </c>
      <c r="AG191">
        <v>9</v>
      </c>
      <c r="AH191">
        <v>2</v>
      </c>
      <c r="AI191">
        <v>34696677</v>
      </c>
      <c r="AJ191">
        <v>139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ROW(Source!A61)</f>
        <v>61</v>
      </c>
      <c r="B192">
        <v>34696680</v>
      </c>
      <c r="C192">
        <v>34696676</v>
      </c>
      <c r="D192">
        <v>32163328</v>
      </c>
      <c r="E192">
        <v>1</v>
      </c>
      <c r="F192">
        <v>1</v>
      </c>
      <c r="G192">
        <v>1</v>
      </c>
      <c r="H192">
        <v>1</v>
      </c>
      <c r="I192" t="s">
        <v>385</v>
      </c>
      <c r="J192" t="s">
        <v>3</v>
      </c>
      <c r="K192" t="s">
        <v>386</v>
      </c>
      <c r="L192">
        <v>1191</v>
      </c>
      <c r="N192">
        <v>1013</v>
      </c>
      <c r="O192" t="s">
        <v>297</v>
      </c>
      <c r="P192" t="s">
        <v>297</v>
      </c>
      <c r="Q192">
        <v>1</v>
      </c>
      <c r="X192">
        <v>13.5</v>
      </c>
      <c r="Y192">
        <v>0</v>
      </c>
      <c r="Z192">
        <v>0</v>
      </c>
      <c r="AA192">
        <v>0</v>
      </c>
      <c r="AB192">
        <v>15.49</v>
      </c>
      <c r="AC192">
        <v>0</v>
      </c>
      <c r="AD192">
        <v>1</v>
      </c>
      <c r="AE192">
        <v>1</v>
      </c>
      <c r="AF192" t="s">
        <v>3</v>
      </c>
      <c r="AG192">
        <v>13.5</v>
      </c>
      <c r="AH192">
        <v>2</v>
      </c>
      <c r="AI192">
        <v>34696678</v>
      </c>
      <c r="AJ192">
        <v>140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ROW(Source!A62)</f>
        <v>62</v>
      </c>
      <c r="B193">
        <v>34696684</v>
      </c>
      <c r="C193">
        <v>34696681</v>
      </c>
      <c r="D193">
        <v>32164293</v>
      </c>
      <c r="E193">
        <v>1</v>
      </c>
      <c r="F193">
        <v>1</v>
      </c>
      <c r="G193">
        <v>1</v>
      </c>
      <c r="H193">
        <v>1</v>
      </c>
      <c r="I193" t="s">
        <v>387</v>
      </c>
      <c r="J193" t="s">
        <v>3</v>
      </c>
      <c r="K193" t="s">
        <v>388</v>
      </c>
      <c r="L193">
        <v>1191</v>
      </c>
      <c r="N193">
        <v>1013</v>
      </c>
      <c r="O193" t="s">
        <v>297</v>
      </c>
      <c r="P193" t="s">
        <v>297</v>
      </c>
      <c r="Q193">
        <v>1</v>
      </c>
      <c r="X193">
        <v>0.81</v>
      </c>
      <c r="Y193">
        <v>0</v>
      </c>
      <c r="Z193">
        <v>0</v>
      </c>
      <c r="AA193">
        <v>0</v>
      </c>
      <c r="AB193">
        <v>12.92</v>
      </c>
      <c r="AC193">
        <v>0</v>
      </c>
      <c r="AD193">
        <v>1</v>
      </c>
      <c r="AE193">
        <v>1</v>
      </c>
      <c r="AF193" t="s">
        <v>3</v>
      </c>
      <c r="AG193">
        <v>0.81</v>
      </c>
      <c r="AH193">
        <v>2</v>
      </c>
      <c r="AI193">
        <v>34696682</v>
      </c>
      <c r="AJ193">
        <v>141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ROW(Source!A62)</f>
        <v>62</v>
      </c>
      <c r="B194">
        <v>34696685</v>
      </c>
      <c r="C194">
        <v>34696681</v>
      </c>
      <c r="D194">
        <v>32163330</v>
      </c>
      <c r="E194">
        <v>1</v>
      </c>
      <c r="F194">
        <v>1</v>
      </c>
      <c r="G194">
        <v>1</v>
      </c>
      <c r="H194">
        <v>1</v>
      </c>
      <c r="I194" t="s">
        <v>389</v>
      </c>
      <c r="J194" t="s">
        <v>3</v>
      </c>
      <c r="K194" t="s">
        <v>390</v>
      </c>
      <c r="L194">
        <v>1191</v>
      </c>
      <c r="N194">
        <v>1013</v>
      </c>
      <c r="O194" t="s">
        <v>297</v>
      </c>
      <c r="P194" t="s">
        <v>297</v>
      </c>
      <c r="Q194">
        <v>1</v>
      </c>
      <c r="X194">
        <v>0.81</v>
      </c>
      <c r="Y194">
        <v>0</v>
      </c>
      <c r="Z194">
        <v>0</v>
      </c>
      <c r="AA194">
        <v>0</v>
      </c>
      <c r="AB194">
        <v>12.69</v>
      </c>
      <c r="AC194">
        <v>0</v>
      </c>
      <c r="AD194">
        <v>1</v>
      </c>
      <c r="AE194">
        <v>1</v>
      </c>
      <c r="AF194" t="s">
        <v>3</v>
      </c>
      <c r="AG194">
        <v>0.81</v>
      </c>
      <c r="AH194">
        <v>2</v>
      </c>
      <c r="AI194">
        <v>34696683</v>
      </c>
      <c r="AJ194">
        <v>142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ROW(Source!A63)</f>
        <v>63</v>
      </c>
      <c r="B195">
        <v>34696684</v>
      </c>
      <c r="C195">
        <v>34696681</v>
      </c>
      <c r="D195">
        <v>32164293</v>
      </c>
      <c r="E195">
        <v>1</v>
      </c>
      <c r="F195">
        <v>1</v>
      </c>
      <c r="G195">
        <v>1</v>
      </c>
      <c r="H195">
        <v>1</v>
      </c>
      <c r="I195" t="s">
        <v>387</v>
      </c>
      <c r="J195" t="s">
        <v>3</v>
      </c>
      <c r="K195" t="s">
        <v>388</v>
      </c>
      <c r="L195">
        <v>1191</v>
      </c>
      <c r="N195">
        <v>1013</v>
      </c>
      <c r="O195" t="s">
        <v>297</v>
      </c>
      <c r="P195" t="s">
        <v>297</v>
      </c>
      <c r="Q195">
        <v>1</v>
      </c>
      <c r="X195">
        <v>0.81</v>
      </c>
      <c r="Y195">
        <v>0</v>
      </c>
      <c r="Z195">
        <v>0</v>
      </c>
      <c r="AA195">
        <v>0</v>
      </c>
      <c r="AB195">
        <v>12.92</v>
      </c>
      <c r="AC195">
        <v>0</v>
      </c>
      <c r="AD195">
        <v>1</v>
      </c>
      <c r="AE195">
        <v>1</v>
      </c>
      <c r="AF195" t="s">
        <v>3</v>
      </c>
      <c r="AG195">
        <v>0.81</v>
      </c>
      <c r="AH195">
        <v>2</v>
      </c>
      <c r="AI195">
        <v>34696682</v>
      </c>
      <c r="AJ195">
        <v>143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ROW(Source!A63)</f>
        <v>63</v>
      </c>
      <c r="B196">
        <v>34696685</v>
      </c>
      <c r="C196">
        <v>34696681</v>
      </c>
      <c r="D196">
        <v>32163330</v>
      </c>
      <c r="E196">
        <v>1</v>
      </c>
      <c r="F196">
        <v>1</v>
      </c>
      <c r="G196">
        <v>1</v>
      </c>
      <c r="H196">
        <v>1</v>
      </c>
      <c r="I196" t="s">
        <v>389</v>
      </c>
      <c r="J196" t="s">
        <v>3</v>
      </c>
      <c r="K196" t="s">
        <v>390</v>
      </c>
      <c r="L196">
        <v>1191</v>
      </c>
      <c r="N196">
        <v>1013</v>
      </c>
      <c r="O196" t="s">
        <v>297</v>
      </c>
      <c r="P196" t="s">
        <v>297</v>
      </c>
      <c r="Q196">
        <v>1</v>
      </c>
      <c r="X196">
        <v>0.81</v>
      </c>
      <c r="Y196">
        <v>0</v>
      </c>
      <c r="Z196">
        <v>0</v>
      </c>
      <c r="AA196">
        <v>0</v>
      </c>
      <c r="AB196">
        <v>12.69</v>
      </c>
      <c r="AC196">
        <v>0</v>
      </c>
      <c r="AD196">
        <v>1</v>
      </c>
      <c r="AE196">
        <v>1</v>
      </c>
      <c r="AF196" t="s">
        <v>3</v>
      </c>
      <c r="AG196">
        <v>0.81</v>
      </c>
      <c r="AH196">
        <v>2</v>
      </c>
      <c r="AI196">
        <v>34696683</v>
      </c>
      <c r="AJ196">
        <v>144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ROW(Source!A64)</f>
        <v>64</v>
      </c>
      <c r="B197">
        <v>34696689</v>
      </c>
      <c r="C197">
        <v>34696686</v>
      </c>
      <c r="D197">
        <v>32164293</v>
      </c>
      <c r="E197">
        <v>1</v>
      </c>
      <c r="F197">
        <v>1</v>
      </c>
      <c r="G197">
        <v>1</v>
      </c>
      <c r="H197">
        <v>1</v>
      </c>
      <c r="I197" t="s">
        <v>387</v>
      </c>
      <c r="J197" t="s">
        <v>3</v>
      </c>
      <c r="K197" t="s">
        <v>388</v>
      </c>
      <c r="L197">
        <v>1191</v>
      </c>
      <c r="N197">
        <v>1013</v>
      </c>
      <c r="O197" t="s">
        <v>297</v>
      </c>
      <c r="P197" t="s">
        <v>297</v>
      </c>
      <c r="Q197">
        <v>1</v>
      </c>
      <c r="X197">
        <v>6.48</v>
      </c>
      <c r="Y197">
        <v>0</v>
      </c>
      <c r="Z197">
        <v>0</v>
      </c>
      <c r="AA197">
        <v>0</v>
      </c>
      <c r="AB197">
        <v>12.92</v>
      </c>
      <c r="AC197">
        <v>0</v>
      </c>
      <c r="AD197">
        <v>1</v>
      </c>
      <c r="AE197">
        <v>1</v>
      </c>
      <c r="AF197" t="s">
        <v>3</v>
      </c>
      <c r="AG197">
        <v>6.48</v>
      </c>
      <c r="AH197">
        <v>2</v>
      </c>
      <c r="AI197">
        <v>34696687</v>
      </c>
      <c r="AJ197">
        <v>145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ROW(Source!A64)</f>
        <v>64</v>
      </c>
      <c r="B198">
        <v>34696690</v>
      </c>
      <c r="C198">
        <v>34696686</v>
      </c>
      <c r="D198">
        <v>32163330</v>
      </c>
      <c r="E198">
        <v>1</v>
      </c>
      <c r="F198">
        <v>1</v>
      </c>
      <c r="G198">
        <v>1</v>
      </c>
      <c r="H198">
        <v>1</v>
      </c>
      <c r="I198" t="s">
        <v>389</v>
      </c>
      <c r="J198" t="s">
        <v>3</v>
      </c>
      <c r="K198" t="s">
        <v>390</v>
      </c>
      <c r="L198">
        <v>1191</v>
      </c>
      <c r="N198">
        <v>1013</v>
      </c>
      <c r="O198" t="s">
        <v>297</v>
      </c>
      <c r="P198" t="s">
        <v>297</v>
      </c>
      <c r="Q198">
        <v>1</v>
      </c>
      <c r="X198">
        <v>6.48</v>
      </c>
      <c r="Y198">
        <v>0</v>
      </c>
      <c r="Z198">
        <v>0</v>
      </c>
      <c r="AA198">
        <v>0</v>
      </c>
      <c r="AB198">
        <v>12.69</v>
      </c>
      <c r="AC198">
        <v>0</v>
      </c>
      <c r="AD198">
        <v>1</v>
      </c>
      <c r="AE198">
        <v>1</v>
      </c>
      <c r="AF198" t="s">
        <v>3</v>
      </c>
      <c r="AG198">
        <v>6.48</v>
      </c>
      <c r="AH198">
        <v>2</v>
      </c>
      <c r="AI198">
        <v>34696688</v>
      </c>
      <c r="AJ198">
        <v>146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ROW(Source!A65)</f>
        <v>65</v>
      </c>
      <c r="B199">
        <v>34696689</v>
      </c>
      <c r="C199">
        <v>34696686</v>
      </c>
      <c r="D199">
        <v>32164293</v>
      </c>
      <c r="E199">
        <v>1</v>
      </c>
      <c r="F199">
        <v>1</v>
      </c>
      <c r="G199">
        <v>1</v>
      </c>
      <c r="H199">
        <v>1</v>
      </c>
      <c r="I199" t="s">
        <v>387</v>
      </c>
      <c r="J199" t="s">
        <v>3</v>
      </c>
      <c r="K199" t="s">
        <v>388</v>
      </c>
      <c r="L199">
        <v>1191</v>
      </c>
      <c r="N199">
        <v>1013</v>
      </c>
      <c r="O199" t="s">
        <v>297</v>
      </c>
      <c r="P199" t="s">
        <v>297</v>
      </c>
      <c r="Q199">
        <v>1</v>
      </c>
      <c r="X199">
        <v>6.48</v>
      </c>
      <c r="Y199">
        <v>0</v>
      </c>
      <c r="Z199">
        <v>0</v>
      </c>
      <c r="AA199">
        <v>0</v>
      </c>
      <c r="AB199">
        <v>12.92</v>
      </c>
      <c r="AC199">
        <v>0</v>
      </c>
      <c r="AD199">
        <v>1</v>
      </c>
      <c r="AE199">
        <v>1</v>
      </c>
      <c r="AF199" t="s">
        <v>3</v>
      </c>
      <c r="AG199">
        <v>6.48</v>
      </c>
      <c r="AH199">
        <v>2</v>
      </c>
      <c r="AI199">
        <v>34696687</v>
      </c>
      <c r="AJ199">
        <v>147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ROW(Source!A65)</f>
        <v>65</v>
      </c>
      <c r="B200">
        <v>34696690</v>
      </c>
      <c r="C200">
        <v>34696686</v>
      </c>
      <c r="D200">
        <v>32163330</v>
      </c>
      <c r="E200">
        <v>1</v>
      </c>
      <c r="F200">
        <v>1</v>
      </c>
      <c r="G200">
        <v>1</v>
      </c>
      <c r="H200">
        <v>1</v>
      </c>
      <c r="I200" t="s">
        <v>389</v>
      </c>
      <c r="J200" t="s">
        <v>3</v>
      </c>
      <c r="K200" t="s">
        <v>390</v>
      </c>
      <c r="L200">
        <v>1191</v>
      </c>
      <c r="N200">
        <v>1013</v>
      </c>
      <c r="O200" t="s">
        <v>297</v>
      </c>
      <c r="P200" t="s">
        <v>297</v>
      </c>
      <c r="Q200">
        <v>1</v>
      </c>
      <c r="X200">
        <v>6.48</v>
      </c>
      <c r="Y200">
        <v>0</v>
      </c>
      <c r="Z200">
        <v>0</v>
      </c>
      <c r="AA200">
        <v>0</v>
      </c>
      <c r="AB200">
        <v>12.69</v>
      </c>
      <c r="AC200">
        <v>0</v>
      </c>
      <c r="AD200">
        <v>1</v>
      </c>
      <c r="AE200">
        <v>1</v>
      </c>
      <c r="AF200" t="s">
        <v>3</v>
      </c>
      <c r="AG200">
        <v>6.48</v>
      </c>
      <c r="AH200">
        <v>2</v>
      </c>
      <c r="AI200">
        <v>34696688</v>
      </c>
      <c r="AJ200">
        <v>148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2019-01-29T13:12:27Z</dcterms:created>
  <dcterms:modified xsi:type="dcterms:W3CDTF">2019-02-26T11:45:44Z</dcterms:modified>
</cp:coreProperties>
</file>