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27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'1.Смета.или.Акт'!$A$1:$K$132</definedName>
  </definedNames>
  <calcPr calcId="144525"/>
</workbook>
</file>

<file path=xl/calcChain.xml><?xml version="1.0" encoding="utf-8"?>
<calcChain xmlns="http://schemas.openxmlformats.org/spreadsheetml/2006/main">
  <c r="BZ128" i="6" l="1"/>
  <c r="BY128" i="6"/>
  <c r="BZ125" i="6"/>
  <c r="BY125" i="6"/>
  <c r="BZ119" i="6"/>
  <c r="BY119" i="6"/>
  <c r="BZ116" i="6"/>
  <c r="BY116" i="6"/>
  <c r="H108" i="6"/>
  <c r="H107" i="6"/>
  <c r="H105" i="6"/>
  <c r="J102" i="6"/>
  <c r="H102" i="6"/>
  <c r="J101" i="6"/>
  <c r="H101" i="6"/>
  <c r="J98" i="6"/>
  <c r="H98" i="6"/>
  <c r="J97" i="6"/>
  <c r="H97" i="6"/>
  <c r="J40" i="6"/>
  <c r="I40" i="6"/>
  <c r="J39" i="6"/>
  <c r="I39" i="6"/>
  <c r="FV93" i="6"/>
  <c r="FU93" i="6"/>
  <c r="FT93" i="6"/>
  <c r="FS93" i="6"/>
  <c r="FQ93" i="6"/>
  <c r="FP93" i="6"/>
  <c r="FN93" i="6"/>
  <c r="FL93" i="6"/>
  <c r="FK93" i="6"/>
  <c r="FJ93" i="6"/>
  <c r="FI93" i="6"/>
  <c r="FH93" i="6"/>
  <c r="FG93" i="6"/>
  <c r="FF93" i="6"/>
  <c r="FD93" i="6"/>
  <c r="FA93" i="6"/>
  <c r="EY93" i="6"/>
  <c r="EX93" i="6"/>
  <c r="EW93" i="6"/>
  <c r="EU93" i="6"/>
  <c r="ET93" i="6"/>
  <c r="DY93" i="6"/>
  <c r="DX93" i="6"/>
  <c r="DW93" i="6"/>
  <c r="DO93" i="6"/>
  <c r="DN93" i="6"/>
  <c r="DM93" i="6"/>
  <c r="DL93" i="6"/>
  <c r="DD93" i="6"/>
  <c r="DB93" i="6"/>
  <c r="DA93" i="6"/>
  <c r="CZ93" i="6"/>
  <c r="CX93" i="6"/>
  <c r="CW93" i="6"/>
  <c r="AC93" i="6"/>
  <c r="EW69" i="1"/>
  <c r="AQ69" i="1"/>
  <c r="BA69" i="1"/>
  <c r="EV69" i="1"/>
  <c r="ER69" i="1" s="1"/>
  <c r="AO69" i="1"/>
  <c r="AK69" i="1"/>
  <c r="F87" i="6" s="1"/>
  <c r="I69" i="1"/>
  <c r="I68" i="1"/>
  <c r="DW69" i="1"/>
  <c r="EW53" i="1"/>
  <c r="AQ53" i="1"/>
  <c r="BA53" i="1"/>
  <c r="EV53" i="1"/>
  <c r="ER53" i="1" s="1"/>
  <c r="AO53" i="1"/>
  <c r="AK53" i="1" s="1"/>
  <c r="F81" i="6" s="1"/>
  <c r="I53" i="1"/>
  <c r="I52" i="1"/>
  <c r="DW53" i="1"/>
  <c r="BC49" i="1"/>
  <c r="ES49" i="1"/>
  <c r="AL49" i="1"/>
  <c r="DW49" i="1"/>
  <c r="G49" i="1"/>
  <c r="F49" i="1"/>
  <c r="BC45" i="1"/>
  <c r="ES45" i="1"/>
  <c r="AL45" i="1"/>
  <c r="DW45" i="1"/>
  <c r="G45" i="1"/>
  <c r="F45" i="1"/>
  <c r="BC43" i="1"/>
  <c r="ES43" i="1"/>
  <c r="AL43" i="1"/>
  <c r="DW43" i="1"/>
  <c r="G43" i="1"/>
  <c r="F43" i="1"/>
  <c r="BC41" i="1"/>
  <c r="ES41" i="1"/>
  <c r="AL41" i="1"/>
  <c r="DW41" i="1"/>
  <c r="G41" i="1"/>
  <c r="F41" i="1"/>
  <c r="EW39" i="1"/>
  <c r="AQ39" i="1"/>
  <c r="BC39" i="1"/>
  <c r="ES39" i="1"/>
  <c r="AL39" i="1"/>
  <c r="BA39" i="1"/>
  <c r="EV39" i="1"/>
  <c r="AO39" i="1"/>
  <c r="I39" i="1"/>
  <c r="GW68" i="6" s="1"/>
  <c r="I38" i="1"/>
  <c r="DW39" i="1"/>
  <c r="BC35" i="1"/>
  <c r="ES35" i="1"/>
  <c r="AL35" i="1"/>
  <c r="DW35" i="1"/>
  <c r="G35" i="1"/>
  <c r="F35" i="1"/>
  <c r="BC33" i="1"/>
  <c r="ES33" i="1"/>
  <c r="AL33" i="1"/>
  <c r="DW33" i="1"/>
  <c r="G33" i="1"/>
  <c r="F33" i="1"/>
  <c r="EW31" i="1"/>
  <c r="AQ31" i="1"/>
  <c r="BA31" i="1"/>
  <c r="EV31" i="1"/>
  <c r="ER31" i="1" s="1"/>
  <c r="AO31" i="1"/>
  <c r="AK31" i="1" s="1"/>
  <c r="F56" i="6" s="1"/>
  <c r="I31" i="1"/>
  <c r="I30" i="1"/>
  <c r="DW31" i="1"/>
  <c r="BC27" i="1"/>
  <c r="ES27" i="1"/>
  <c r="AL27" i="1"/>
  <c r="DW27" i="1"/>
  <c r="G27" i="1"/>
  <c r="F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39" i="1" l="1"/>
  <c r="AK39" i="1"/>
  <c r="F66" i="6" s="1"/>
  <c r="GX68" i="6"/>
  <c r="ER25" i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AG24" i="1"/>
  <c r="CU24" i="1" s="1"/>
  <c r="T24" i="1" s="1"/>
  <c r="AH24" i="1"/>
  <c r="AI24" i="1"/>
  <c r="CW24" i="1" s="1"/>
  <c r="V24" i="1" s="1"/>
  <c r="AJ24" i="1"/>
  <c r="CT24" i="1"/>
  <c r="S24" i="1" s="1"/>
  <c r="CV24" i="1"/>
  <c r="U24" i="1" s="1"/>
  <c r="CX24" i="1"/>
  <c r="W24" i="1" s="1"/>
  <c r="FR24" i="1"/>
  <c r="GL24" i="1"/>
  <c r="GN24" i="1"/>
  <c r="GP24" i="1"/>
  <c r="GV24" i="1"/>
  <c r="GX24" i="1"/>
  <c r="C25" i="1"/>
  <c r="D25" i="1"/>
  <c r="AC25" i="1"/>
  <c r="CQ25" i="1" s="1"/>
  <c r="P25" i="1" s="1"/>
  <c r="AE25" i="1"/>
  <c r="AF25" i="1"/>
  <c r="AG25" i="1"/>
  <c r="AH25" i="1"/>
  <c r="AI25" i="1"/>
  <c r="AJ25" i="1"/>
  <c r="CX25" i="1" s="1"/>
  <c r="W25" i="1" s="1"/>
  <c r="CU25" i="1"/>
  <c r="T25" i="1" s="1"/>
  <c r="CW25" i="1"/>
  <c r="V25" i="1" s="1"/>
  <c r="FR25" i="1"/>
  <c r="GL25" i="1"/>
  <c r="GN25" i="1"/>
  <c r="GP25" i="1"/>
  <c r="GV25" i="1"/>
  <c r="GX25" i="1"/>
  <c r="I26" i="1"/>
  <c r="AC26" i="1"/>
  <c r="CQ26" i="1" s="1"/>
  <c r="AE26" i="1"/>
  <c r="AD26" i="1" s="1"/>
  <c r="CR26" i="1" s="1"/>
  <c r="AF26" i="1"/>
  <c r="AG26" i="1"/>
  <c r="CU26" i="1" s="1"/>
  <c r="T26" i="1" s="1"/>
  <c r="AH26" i="1"/>
  <c r="AI26" i="1"/>
  <c r="CW26" i="1" s="1"/>
  <c r="AJ26" i="1"/>
  <c r="CT26" i="1"/>
  <c r="S26" i="1" s="1"/>
  <c r="CV26" i="1"/>
  <c r="CX26" i="1"/>
  <c r="FR26" i="1"/>
  <c r="GL26" i="1"/>
  <c r="GO26" i="1"/>
  <c r="GP26" i="1"/>
  <c r="GV26" i="1"/>
  <c r="I27" i="1"/>
  <c r="AC27" i="1"/>
  <c r="CQ27" i="1" s="1"/>
  <c r="AD27" i="1"/>
  <c r="CR27" i="1" s="1"/>
  <c r="AE27" i="1"/>
  <c r="AF27" i="1"/>
  <c r="CT27" i="1" s="1"/>
  <c r="S27" i="1" s="1"/>
  <c r="AG27" i="1"/>
  <c r="AH27" i="1"/>
  <c r="CV27" i="1" s="1"/>
  <c r="AI27" i="1"/>
  <c r="AJ27" i="1"/>
  <c r="CX27" i="1" s="1"/>
  <c r="W27" i="1" s="1"/>
  <c r="CS27" i="1"/>
  <c r="CU27" i="1"/>
  <c r="CW27" i="1"/>
  <c r="FR27" i="1"/>
  <c r="GL27" i="1"/>
  <c r="GO27" i="1"/>
  <c r="GP27" i="1"/>
  <c r="GV27" i="1"/>
  <c r="I28" i="1"/>
  <c r="AC28" i="1"/>
  <c r="AE28" i="1"/>
  <c r="CS28" i="1" s="1"/>
  <c r="AF28" i="1"/>
  <c r="AG28" i="1"/>
  <c r="CU28" i="1" s="1"/>
  <c r="T28" i="1" s="1"/>
  <c r="AH28" i="1"/>
  <c r="AI28" i="1"/>
  <c r="CW28" i="1" s="1"/>
  <c r="AJ28" i="1"/>
  <c r="CT28" i="1"/>
  <c r="S28" i="1" s="1"/>
  <c r="CV28" i="1"/>
  <c r="CX28" i="1"/>
  <c r="FR28" i="1"/>
  <c r="GL28" i="1"/>
  <c r="GO28" i="1"/>
  <c r="GP28" i="1"/>
  <c r="GV28" i="1"/>
  <c r="I29" i="1"/>
  <c r="V29" i="1" s="1"/>
  <c r="AC29" i="1"/>
  <c r="AD29" i="1"/>
  <c r="AE29" i="1"/>
  <c r="AF29" i="1"/>
  <c r="CT29" i="1" s="1"/>
  <c r="AG29" i="1"/>
  <c r="AH29" i="1"/>
  <c r="AI29" i="1"/>
  <c r="AJ29" i="1"/>
  <c r="CX29" i="1" s="1"/>
  <c r="CQ29" i="1"/>
  <c r="CR29" i="1"/>
  <c r="CS29" i="1"/>
  <c r="CU29" i="1"/>
  <c r="CV29" i="1"/>
  <c r="CW29" i="1"/>
  <c r="FR29" i="1"/>
  <c r="GL29" i="1"/>
  <c r="GO29" i="1"/>
  <c r="GP29" i="1"/>
  <c r="GV29" i="1"/>
  <c r="C30" i="1"/>
  <c r="D30" i="1"/>
  <c r="R30" i="1"/>
  <c r="GK30" i="1" s="1"/>
  <c r="T30" i="1"/>
  <c r="AC30" i="1"/>
  <c r="AD30" i="1"/>
  <c r="CR30" i="1" s="1"/>
  <c r="Q30" i="1" s="1"/>
  <c r="AE30" i="1"/>
  <c r="AF30" i="1"/>
  <c r="AG30" i="1"/>
  <c r="AH30" i="1"/>
  <c r="AI30" i="1"/>
  <c r="AJ30" i="1"/>
  <c r="CQ30" i="1"/>
  <c r="P30" i="1" s="1"/>
  <c r="CS30" i="1"/>
  <c r="CT30" i="1"/>
  <c r="S30" i="1" s="1"/>
  <c r="CU30" i="1"/>
  <c r="CV30" i="1"/>
  <c r="U30" i="1" s="1"/>
  <c r="CW30" i="1"/>
  <c r="V30" i="1" s="1"/>
  <c r="CX30" i="1"/>
  <c r="W30" i="1" s="1"/>
  <c r="FR30" i="1"/>
  <c r="GL30" i="1"/>
  <c r="GN30" i="1"/>
  <c r="GP30" i="1"/>
  <c r="GV30" i="1"/>
  <c r="GX30" i="1" s="1"/>
  <c r="C31" i="1"/>
  <c r="D31" i="1"/>
  <c r="AC31" i="1"/>
  <c r="AE31" i="1"/>
  <c r="CS31" i="1" s="1"/>
  <c r="R31" i="1" s="1"/>
  <c r="GK31" i="1" s="1"/>
  <c r="AF31" i="1"/>
  <c r="AG31" i="1"/>
  <c r="CU31" i="1" s="1"/>
  <c r="T31" i="1" s="1"/>
  <c r="AH31" i="1"/>
  <c r="AI31" i="1"/>
  <c r="CW31" i="1" s="1"/>
  <c r="V31" i="1" s="1"/>
  <c r="AJ31" i="1"/>
  <c r="CX31" i="1"/>
  <c r="W31" i="1" s="1"/>
  <c r="FR31" i="1"/>
  <c r="GL31" i="1"/>
  <c r="GN31" i="1"/>
  <c r="GP31" i="1"/>
  <c r="GV31" i="1"/>
  <c r="GX31" i="1" s="1"/>
  <c r="I32" i="1"/>
  <c r="GX32" i="1" s="1"/>
  <c r="AC32" i="1"/>
  <c r="AD32" i="1"/>
  <c r="CR32" i="1" s="1"/>
  <c r="AE32" i="1"/>
  <c r="AF32" i="1"/>
  <c r="AB32" i="1" s="1"/>
  <c r="AG32" i="1"/>
  <c r="AH32" i="1"/>
  <c r="CV32" i="1" s="1"/>
  <c r="AI32" i="1"/>
  <c r="AJ32" i="1"/>
  <c r="CX32" i="1" s="1"/>
  <c r="W32" i="1" s="1"/>
  <c r="CQ32" i="1"/>
  <c r="CS32" i="1"/>
  <c r="CU32" i="1"/>
  <c r="CW32" i="1"/>
  <c r="V32" i="1" s="1"/>
  <c r="FR32" i="1"/>
  <c r="GL32" i="1"/>
  <c r="GO32" i="1"/>
  <c r="GP32" i="1"/>
  <c r="GV32" i="1"/>
  <c r="I33" i="1"/>
  <c r="AC33" i="1"/>
  <c r="AE33" i="1"/>
  <c r="AD33" i="1" s="1"/>
  <c r="CR33" i="1" s="1"/>
  <c r="AF33" i="1"/>
  <c r="AG33" i="1"/>
  <c r="CU33" i="1" s="1"/>
  <c r="T33" i="1" s="1"/>
  <c r="AH33" i="1"/>
  <c r="AI33" i="1"/>
  <c r="CW33" i="1" s="1"/>
  <c r="AJ33" i="1"/>
  <c r="CT33" i="1"/>
  <c r="S33" i="1" s="1"/>
  <c r="CV33" i="1"/>
  <c r="CX33" i="1"/>
  <c r="FR33" i="1"/>
  <c r="GL33" i="1"/>
  <c r="GO33" i="1"/>
  <c r="GP33" i="1"/>
  <c r="GV33" i="1"/>
  <c r="I34" i="1"/>
  <c r="GX34" i="1" s="1"/>
  <c r="AC34" i="1"/>
  <c r="AD34" i="1"/>
  <c r="CR34" i="1" s="1"/>
  <c r="AE34" i="1"/>
  <c r="AF34" i="1"/>
  <c r="CT34" i="1" s="1"/>
  <c r="S34" i="1" s="1"/>
  <c r="AG34" i="1"/>
  <c r="AH34" i="1"/>
  <c r="CV34" i="1" s="1"/>
  <c r="AI34" i="1"/>
  <c r="AJ34" i="1"/>
  <c r="CX34" i="1" s="1"/>
  <c r="W34" i="1" s="1"/>
  <c r="CQ34" i="1"/>
  <c r="CS34" i="1"/>
  <c r="CU34" i="1"/>
  <c r="CW34" i="1"/>
  <c r="V34" i="1" s="1"/>
  <c r="FR34" i="1"/>
  <c r="GL34" i="1"/>
  <c r="GO34" i="1"/>
  <c r="GP34" i="1"/>
  <c r="GV34" i="1"/>
  <c r="I35" i="1"/>
  <c r="AC35" i="1"/>
  <c r="AE35" i="1"/>
  <c r="CS35" i="1" s="1"/>
  <c r="AF35" i="1"/>
  <c r="AG35" i="1"/>
  <c r="CU35" i="1" s="1"/>
  <c r="T35" i="1" s="1"/>
  <c r="AH35" i="1"/>
  <c r="AI35" i="1"/>
  <c r="CW35" i="1" s="1"/>
  <c r="AJ35" i="1"/>
  <c r="CT35" i="1"/>
  <c r="S35" i="1" s="1"/>
  <c r="CV35" i="1"/>
  <c r="CX35" i="1"/>
  <c r="FR35" i="1"/>
  <c r="GL35" i="1"/>
  <c r="GO35" i="1"/>
  <c r="GP35" i="1"/>
  <c r="GV35" i="1"/>
  <c r="I36" i="1"/>
  <c r="GX36" i="1" s="1"/>
  <c r="AC36" i="1"/>
  <c r="AD36" i="1"/>
  <c r="CR36" i="1" s="1"/>
  <c r="AE36" i="1"/>
  <c r="AF36" i="1"/>
  <c r="AB36" i="1" s="1"/>
  <c r="AG36" i="1"/>
  <c r="AH36" i="1"/>
  <c r="CV36" i="1" s="1"/>
  <c r="AI36" i="1"/>
  <c r="AJ36" i="1"/>
  <c r="CX36" i="1" s="1"/>
  <c r="W36" i="1" s="1"/>
  <c r="CQ36" i="1"/>
  <c r="CS36" i="1"/>
  <c r="CU36" i="1"/>
  <c r="CW36" i="1"/>
  <c r="V36" i="1" s="1"/>
  <c r="FR36" i="1"/>
  <c r="GL36" i="1"/>
  <c r="GO36" i="1"/>
  <c r="GP36" i="1"/>
  <c r="GV36" i="1"/>
  <c r="I37" i="1"/>
  <c r="AC37" i="1"/>
  <c r="CQ37" i="1" s="1"/>
  <c r="AE37" i="1"/>
  <c r="AD37" i="1" s="1"/>
  <c r="CR37" i="1" s="1"/>
  <c r="AF37" i="1"/>
  <c r="AG37" i="1"/>
  <c r="CU37" i="1" s="1"/>
  <c r="T37" i="1" s="1"/>
  <c r="AH37" i="1"/>
  <c r="AI37" i="1"/>
  <c r="CW37" i="1" s="1"/>
  <c r="AJ37" i="1"/>
  <c r="CT37" i="1"/>
  <c r="S37" i="1" s="1"/>
  <c r="CV37" i="1"/>
  <c r="CX37" i="1"/>
  <c r="FR37" i="1"/>
  <c r="GL37" i="1"/>
  <c r="GO37" i="1"/>
  <c r="GP37" i="1"/>
  <c r="GV37" i="1"/>
  <c r="C38" i="1"/>
  <c r="D38" i="1"/>
  <c r="S38" i="1"/>
  <c r="W38" i="1"/>
  <c r="AC38" i="1"/>
  <c r="AE38" i="1"/>
  <c r="AF38" i="1"/>
  <c r="AG38" i="1"/>
  <c r="CU38" i="1" s="1"/>
  <c r="T38" i="1" s="1"/>
  <c r="AH38" i="1"/>
  <c r="AI38" i="1"/>
  <c r="CW38" i="1" s="1"/>
  <c r="V38" i="1" s="1"/>
  <c r="AJ38" i="1"/>
  <c r="CT38" i="1"/>
  <c r="CV38" i="1"/>
  <c r="U38" i="1" s="1"/>
  <c r="CX38" i="1"/>
  <c r="FR38" i="1"/>
  <c r="GL38" i="1"/>
  <c r="GN38" i="1"/>
  <c r="GP38" i="1"/>
  <c r="GV38" i="1"/>
  <c r="GX38" i="1" s="1"/>
  <c r="C39" i="1"/>
  <c r="D39" i="1"/>
  <c r="AC39" i="1"/>
  <c r="AE39" i="1"/>
  <c r="AD39" i="1" s="1"/>
  <c r="AF39" i="1"/>
  <c r="AG39" i="1"/>
  <c r="CU39" i="1" s="1"/>
  <c r="T39" i="1" s="1"/>
  <c r="AH39" i="1"/>
  <c r="AI39" i="1"/>
  <c r="AJ39" i="1"/>
  <c r="CX39" i="1" s="1"/>
  <c r="W39" i="1" s="1"/>
  <c r="CR39" i="1"/>
  <c r="Q39" i="1" s="1"/>
  <c r="CS39" i="1"/>
  <c r="R39" i="1" s="1"/>
  <c r="GK39" i="1" s="1"/>
  <c r="CW39" i="1"/>
  <c r="V39" i="1" s="1"/>
  <c r="FR39" i="1"/>
  <c r="GL39" i="1"/>
  <c r="GN39" i="1"/>
  <c r="GP39" i="1"/>
  <c r="GV39" i="1"/>
  <c r="GX39" i="1" s="1"/>
  <c r="I40" i="1"/>
  <c r="T40" i="1" s="1"/>
  <c r="AC40" i="1"/>
  <c r="AE40" i="1"/>
  <c r="AD40" i="1" s="1"/>
  <c r="AF40" i="1"/>
  <c r="CT40" i="1" s="1"/>
  <c r="AG40" i="1"/>
  <c r="AH40" i="1"/>
  <c r="AI40" i="1"/>
  <c r="CW40" i="1" s="1"/>
  <c r="AJ40" i="1"/>
  <c r="CX40" i="1" s="1"/>
  <c r="CQ40" i="1"/>
  <c r="CS40" i="1"/>
  <c r="CU40" i="1"/>
  <c r="CV40" i="1"/>
  <c r="FR40" i="1"/>
  <c r="GL40" i="1"/>
  <c r="GO40" i="1"/>
  <c r="GP40" i="1"/>
  <c r="GV40" i="1"/>
  <c r="GX40" i="1" s="1"/>
  <c r="I41" i="1"/>
  <c r="AC41" i="1"/>
  <c r="AE41" i="1"/>
  <c r="CS41" i="1" s="1"/>
  <c r="AF41" i="1"/>
  <c r="AG41" i="1"/>
  <c r="AH41" i="1"/>
  <c r="AI41" i="1"/>
  <c r="CW41" i="1" s="1"/>
  <c r="AJ41" i="1"/>
  <c r="CT41" i="1"/>
  <c r="CU41" i="1"/>
  <c r="CV41" i="1"/>
  <c r="CX41" i="1"/>
  <c r="FR41" i="1"/>
  <c r="GL41" i="1"/>
  <c r="GO41" i="1"/>
  <c r="GP41" i="1"/>
  <c r="GV41" i="1"/>
  <c r="I42" i="1"/>
  <c r="AC42" i="1"/>
  <c r="AD42" i="1"/>
  <c r="AB42" i="1" s="1"/>
  <c r="AE42" i="1"/>
  <c r="AF42" i="1"/>
  <c r="CT42" i="1" s="1"/>
  <c r="S42" i="1" s="1"/>
  <c r="AG42" i="1"/>
  <c r="AH42" i="1"/>
  <c r="CV42" i="1" s="1"/>
  <c r="U42" i="1" s="1"/>
  <c r="AI42" i="1"/>
  <c r="AJ42" i="1"/>
  <c r="CX42" i="1" s="1"/>
  <c r="W42" i="1" s="1"/>
  <c r="CQ42" i="1"/>
  <c r="CS42" i="1"/>
  <c r="R42" i="1" s="1"/>
  <c r="GK42" i="1" s="1"/>
  <c r="CU42" i="1"/>
  <c r="CW42" i="1"/>
  <c r="V42" i="1" s="1"/>
  <c r="FR42" i="1"/>
  <c r="GL42" i="1"/>
  <c r="GO42" i="1"/>
  <c r="GP42" i="1"/>
  <c r="GV42" i="1"/>
  <c r="GX42" i="1"/>
  <c r="I43" i="1"/>
  <c r="AC43" i="1"/>
  <c r="AE43" i="1"/>
  <c r="CS43" i="1" s="1"/>
  <c r="AF43" i="1"/>
  <c r="AG43" i="1"/>
  <c r="CU43" i="1" s="1"/>
  <c r="T43" i="1" s="1"/>
  <c r="AH43" i="1"/>
  <c r="AI43" i="1"/>
  <c r="CW43" i="1" s="1"/>
  <c r="AJ43" i="1"/>
  <c r="CT43" i="1"/>
  <c r="S43" i="1" s="1"/>
  <c r="CV43" i="1"/>
  <c r="CX43" i="1"/>
  <c r="FR43" i="1"/>
  <c r="GL43" i="1"/>
  <c r="GO43" i="1"/>
  <c r="GP43" i="1"/>
  <c r="GV43" i="1"/>
  <c r="I44" i="1"/>
  <c r="GX44" i="1" s="1"/>
  <c r="AC44" i="1"/>
  <c r="AD44" i="1"/>
  <c r="CR44" i="1" s="1"/>
  <c r="AE44" i="1"/>
  <c r="AF44" i="1"/>
  <c r="AB44" i="1" s="1"/>
  <c r="AG44" i="1"/>
  <c r="AH44" i="1"/>
  <c r="CV44" i="1" s="1"/>
  <c r="AI44" i="1"/>
  <c r="AJ44" i="1"/>
  <c r="CX44" i="1" s="1"/>
  <c r="W44" i="1" s="1"/>
  <c r="CQ44" i="1"/>
  <c r="CS44" i="1"/>
  <c r="CU44" i="1"/>
  <c r="CW44" i="1"/>
  <c r="V44" i="1" s="1"/>
  <c r="FR44" i="1"/>
  <c r="GL44" i="1"/>
  <c r="GO44" i="1"/>
  <c r="GP44" i="1"/>
  <c r="GV44" i="1"/>
  <c r="I45" i="1"/>
  <c r="AC45" i="1"/>
  <c r="AE45" i="1"/>
  <c r="AD45" i="1" s="1"/>
  <c r="CR45" i="1" s="1"/>
  <c r="AF45" i="1"/>
  <c r="AG45" i="1"/>
  <c r="CU45" i="1" s="1"/>
  <c r="T45" i="1" s="1"/>
  <c r="AH45" i="1"/>
  <c r="AI45" i="1"/>
  <c r="CW45" i="1" s="1"/>
  <c r="AJ45" i="1"/>
  <c r="CT45" i="1"/>
  <c r="S45" i="1" s="1"/>
  <c r="CV45" i="1"/>
  <c r="U45" i="1" s="1"/>
  <c r="CX45" i="1"/>
  <c r="FR45" i="1"/>
  <c r="GL45" i="1"/>
  <c r="GO45" i="1"/>
  <c r="GP45" i="1"/>
  <c r="GV45" i="1"/>
  <c r="I46" i="1"/>
  <c r="GX46" i="1" s="1"/>
  <c r="AC46" i="1"/>
  <c r="AD46" i="1"/>
  <c r="AB46" i="1" s="1"/>
  <c r="AE46" i="1"/>
  <c r="AF46" i="1"/>
  <c r="CT46" i="1" s="1"/>
  <c r="S46" i="1" s="1"/>
  <c r="AG46" i="1"/>
  <c r="AH46" i="1"/>
  <c r="CV46" i="1" s="1"/>
  <c r="AI46" i="1"/>
  <c r="AJ46" i="1"/>
  <c r="CX46" i="1" s="1"/>
  <c r="W46" i="1" s="1"/>
  <c r="CQ46" i="1"/>
  <c r="CS46" i="1"/>
  <c r="CU46" i="1"/>
  <c r="CW46" i="1"/>
  <c r="V46" i="1" s="1"/>
  <c r="FR46" i="1"/>
  <c r="GL46" i="1"/>
  <c r="GO46" i="1"/>
  <c r="GP46" i="1"/>
  <c r="GV46" i="1"/>
  <c r="I47" i="1"/>
  <c r="AC47" i="1"/>
  <c r="AE47" i="1"/>
  <c r="CS47" i="1" s="1"/>
  <c r="AF47" i="1"/>
  <c r="AG47" i="1"/>
  <c r="CU47" i="1" s="1"/>
  <c r="T47" i="1" s="1"/>
  <c r="AH47" i="1"/>
  <c r="AI47" i="1"/>
  <c r="CW47" i="1" s="1"/>
  <c r="AJ47" i="1"/>
  <c r="CT47" i="1"/>
  <c r="S47" i="1" s="1"/>
  <c r="CV47" i="1"/>
  <c r="CX47" i="1"/>
  <c r="FR47" i="1"/>
  <c r="GL47" i="1"/>
  <c r="GO47" i="1"/>
  <c r="GP47" i="1"/>
  <c r="GV47" i="1"/>
  <c r="I48" i="1"/>
  <c r="GX48" i="1" s="1"/>
  <c r="AC48" i="1"/>
  <c r="AD48" i="1"/>
  <c r="CR48" i="1" s="1"/>
  <c r="AE48" i="1"/>
  <c r="AF48" i="1"/>
  <c r="CT48" i="1" s="1"/>
  <c r="AG48" i="1"/>
  <c r="AH48" i="1"/>
  <c r="CV48" i="1" s="1"/>
  <c r="AI48" i="1"/>
  <c r="AJ48" i="1"/>
  <c r="CX48" i="1" s="1"/>
  <c r="CQ48" i="1"/>
  <c r="CS48" i="1"/>
  <c r="CU48" i="1"/>
  <c r="CW48" i="1"/>
  <c r="V48" i="1" s="1"/>
  <c r="FR48" i="1"/>
  <c r="GL48" i="1"/>
  <c r="GO48" i="1"/>
  <c r="GP48" i="1"/>
  <c r="GV48" i="1"/>
  <c r="I49" i="1"/>
  <c r="AC49" i="1"/>
  <c r="AE49" i="1"/>
  <c r="AF49" i="1"/>
  <c r="AG49" i="1"/>
  <c r="CU49" i="1" s="1"/>
  <c r="T49" i="1" s="1"/>
  <c r="AH49" i="1"/>
  <c r="AI49" i="1"/>
  <c r="CW49" i="1" s="1"/>
  <c r="AJ49" i="1"/>
  <c r="CT49" i="1"/>
  <c r="S49" i="1" s="1"/>
  <c r="CV49" i="1"/>
  <c r="U49" i="1" s="1"/>
  <c r="CX49" i="1"/>
  <c r="FR49" i="1"/>
  <c r="GL49" i="1"/>
  <c r="GO49" i="1"/>
  <c r="GP49" i="1"/>
  <c r="GV49" i="1"/>
  <c r="I50" i="1"/>
  <c r="P50" i="1" s="1"/>
  <c r="AC50" i="1"/>
  <c r="AD50" i="1"/>
  <c r="AE50" i="1"/>
  <c r="AF50" i="1"/>
  <c r="CT50" i="1" s="1"/>
  <c r="AG50" i="1"/>
  <c r="AH50" i="1"/>
  <c r="CV50" i="1" s="1"/>
  <c r="AI50" i="1"/>
  <c r="AJ50" i="1"/>
  <c r="CX50" i="1" s="1"/>
  <c r="CQ50" i="1"/>
  <c r="CS50" i="1"/>
  <c r="CU50" i="1"/>
  <c r="CW50" i="1"/>
  <c r="FR50" i="1"/>
  <c r="GL50" i="1"/>
  <c r="GO50" i="1"/>
  <c r="GP50" i="1"/>
  <c r="GV50" i="1"/>
  <c r="I51" i="1"/>
  <c r="AC51" i="1"/>
  <c r="AB51" i="1" s="1"/>
  <c r="AD51" i="1"/>
  <c r="CR51" i="1" s="1"/>
  <c r="AE51" i="1"/>
  <c r="AF51" i="1"/>
  <c r="AG51" i="1"/>
  <c r="AH51" i="1"/>
  <c r="CV51" i="1" s="1"/>
  <c r="AI51" i="1"/>
  <c r="AJ51" i="1"/>
  <c r="CQ51" i="1"/>
  <c r="CS51" i="1"/>
  <c r="CT51" i="1"/>
  <c r="CU51" i="1"/>
  <c r="T51" i="1" s="1"/>
  <c r="CW51" i="1"/>
  <c r="CX51" i="1"/>
  <c r="FR51" i="1"/>
  <c r="GL51" i="1"/>
  <c r="GO51" i="1"/>
  <c r="GP51" i="1"/>
  <c r="GV51" i="1"/>
  <c r="GX51" i="1"/>
  <c r="C52" i="1"/>
  <c r="D52" i="1"/>
  <c r="AC52" i="1"/>
  <c r="CQ52" i="1" s="1"/>
  <c r="P52" i="1" s="1"/>
  <c r="AE52" i="1"/>
  <c r="AD52" i="1" s="1"/>
  <c r="AF52" i="1"/>
  <c r="CT52" i="1" s="1"/>
  <c r="S52" i="1" s="1"/>
  <c r="AG52" i="1"/>
  <c r="AH52" i="1"/>
  <c r="AI52" i="1"/>
  <c r="AJ52" i="1"/>
  <c r="CX52" i="1" s="1"/>
  <c r="W52" i="1" s="1"/>
  <c r="CS52" i="1"/>
  <c r="R52" i="1" s="1"/>
  <c r="GK52" i="1" s="1"/>
  <c r="CU52" i="1"/>
  <c r="T52" i="1" s="1"/>
  <c r="CV52" i="1"/>
  <c r="U52" i="1" s="1"/>
  <c r="CW52" i="1"/>
  <c r="V52" i="1" s="1"/>
  <c r="FR52" i="1"/>
  <c r="GL52" i="1"/>
  <c r="GN52" i="1"/>
  <c r="GP52" i="1"/>
  <c r="GV52" i="1"/>
  <c r="GX52" i="1"/>
  <c r="C53" i="1"/>
  <c r="D53" i="1"/>
  <c r="AC53" i="1"/>
  <c r="AD53" i="1"/>
  <c r="CR53" i="1" s="1"/>
  <c r="Q53" i="1" s="1"/>
  <c r="AE53" i="1"/>
  <c r="AF53" i="1"/>
  <c r="AG53" i="1"/>
  <c r="AH53" i="1"/>
  <c r="AI53" i="1"/>
  <c r="AJ53" i="1"/>
  <c r="CS53" i="1"/>
  <c r="R53" i="1" s="1"/>
  <c r="GK53" i="1" s="1"/>
  <c r="CU53" i="1"/>
  <c r="T53" i="1" s="1"/>
  <c r="CW53" i="1"/>
  <c r="V53" i="1" s="1"/>
  <c r="CX53" i="1"/>
  <c r="W53" i="1" s="1"/>
  <c r="FR53" i="1"/>
  <c r="GL53" i="1"/>
  <c r="GN53" i="1"/>
  <c r="GP53" i="1"/>
  <c r="GV53" i="1"/>
  <c r="GX53" i="1"/>
  <c r="I54" i="1"/>
  <c r="GX54" i="1" s="1"/>
  <c r="AC54" i="1"/>
  <c r="CQ54" i="1" s="1"/>
  <c r="AE54" i="1"/>
  <c r="AD54" i="1" s="1"/>
  <c r="CR54" i="1" s="1"/>
  <c r="AF54" i="1"/>
  <c r="AG54" i="1"/>
  <c r="CU54" i="1" s="1"/>
  <c r="T54" i="1" s="1"/>
  <c r="AH54" i="1"/>
  <c r="AI54" i="1"/>
  <c r="AJ54" i="1"/>
  <c r="CS54" i="1"/>
  <c r="R54" i="1" s="1"/>
  <c r="GK54" i="1" s="1"/>
  <c r="CT54" i="1"/>
  <c r="CV54" i="1"/>
  <c r="CW54" i="1"/>
  <c r="CX54" i="1"/>
  <c r="W54" i="1" s="1"/>
  <c r="FR54" i="1"/>
  <c r="GL54" i="1"/>
  <c r="GO54" i="1"/>
  <c r="GP54" i="1"/>
  <c r="GV54" i="1"/>
  <c r="I55" i="1"/>
  <c r="GX55" i="1" s="1"/>
  <c r="AC55" i="1"/>
  <c r="AE55" i="1"/>
  <c r="AD55" i="1" s="1"/>
  <c r="AF55" i="1"/>
  <c r="CT55" i="1" s="1"/>
  <c r="AG55" i="1"/>
  <c r="AH55" i="1"/>
  <c r="AI55" i="1"/>
  <c r="AJ55" i="1"/>
  <c r="CX55" i="1" s="1"/>
  <c r="CQ55" i="1"/>
  <c r="P55" i="1" s="1"/>
  <c r="CS55" i="1"/>
  <c r="CU55" i="1"/>
  <c r="CV55" i="1"/>
  <c r="CW55" i="1"/>
  <c r="V55" i="1" s="1"/>
  <c r="FR55" i="1"/>
  <c r="GL55" i="1"/>
  <c r="GO55" i="1"/>
  <c r="GP55" i="1"/>
  <c r="GV55" i="1"/>
  <c r="I56" i="1"/>
  <c r="AC56" i="1"/>
  <c r="AE56" i="1"/>
  <c r="CS56" i="1" s="1"/>
  <c r="AF56" i="1"/>
  <c r="AG56" i="1"/>
  <c r="AH56" i="1"/>
  <c r="AI56" i="1"/>
  <c r="CW56" i="1" s="1"/>
  <c r="AJ56" i="1"/>
  <c r="CQ56" i="1"/>
  <c r="P56" i="1" s="1"/>
  <c r="CT56" i="1"/>
  <c r="CU56" i="1"/>
  <c r="CV56" i="1"/>
  <c r="CX56" i="1"/>
  <c r="W56" i="1" s="1"/>
  <c r="FR56" i="1"/>
  <c r="GL56" i="1"/>
  <c r="GO56" i="1"/>
  <c r="GP56" i="1"/>
  <c r="GV56" i="1"/>
  <c r="I57" i="1"/>
  <c r="AC57" i="1"/>
  <c r="AB57" i="1" s="1"/>
  <c r="AD57" i="1"/>
  <c r="CR57" i="1" s="1"/>
  <c r="AE57" i="1"/>
  <c r="AF57" i="1"/>
  <c r="AG57" i="1"/>
  <c r="AH57" i="1"/>
  <c r="CV57" i="1" s="1"/>
  <c r="AI57" i="1"/>
  <c r="AJ57" i="1"/>
  <c r="CQ57" i="1"/>
  <c r="CS57" i="1"/>
  <c r="CT57" i="1"/>
  <c r="CU57" i="1"/>
  <c r="T57" i="1" s="1"/>
  <c r="CW57" i="1"/>
  <c r="CX57" i="1"/>
  <c r="FR57" i="1"/>
  <c r="GL57" i="1"/>
  <c r="GO57" i="1"/>
  <c r="GP57" i="1"/>
  <c r="GV57" i="1"/>
  <c r="GX57" i="1"/>
  <c r="I58" i="1"/>
  <c r="GX58" i="1" s="1"/>
  <c r="AC58" i="1"/>
  <c r="CQ58" i="1" s="1"/>
  <c r="AE58" i="1"/>
  <c r="AD58" i="1" s="1"/>
  <c r="CR58" i="1" s="1"/>
  <c r="AF58" i="1"/>
  <c r="AG58" i="1"/>
  <c r="CU58" i="1" s="1"/>
  <c r="T58" i="1" s="1"/>
  <c r="AH58" i="1"/>
  <c r="AI58" i="1"/>
  <c r="AJ58" i="1"/>
  <c r="CS58" i="1"/>
  <c r="R58" i="1" s="1"/>
  <c r="GK58" i="1" s="1"/>
  <c r="CT58" i="1"/>
  <c r="CV58" i="1"/>
  <c r="CW58" i="1"/>
  <c r="CX58" i="1"/>
  <c r="W58" i="1" s="1"/>
  <c r="FR58" i="1"/>
  <c r="GL58" i="1"/>
  <c r="GO58" i="1"/>
  <c r="GP58" i="1"/>
  <c r="GV58" i="1"/>
  <c r="I59" i="1"/>
  <c r="GX59" i="1" s="1"/>
  <c r="AC59" i="1"/>
  <c r="AE59" i="1"/>
  <c r="AD59" i="1" s="1"/>
  <c r="AF59" i="1"/>
  <c r="CT59" i="1" s="1"/>
  <c r="AG59" i="1"/>
  <c r="AH59" i="1"/>
  <c r="AI59" i="1"/>
  <c r="AJ59" i="1"/>
  <c r="CX59" i="1" s="1"/>
  <c r="CQ59" i="1"/>
  <c r="P59" i="1" s="1"/>
  <c r="CS59" i="1"/>
  <c r="CU59" i="1"/>
  <c r="CV59" i="1"/>
  <c r="CW59" i="1"/>
  <c r="V59" i="1" s="1"/>
  <c r="FR59" i="1"/>
  <c r="GL59" i="1"/>
  <c r="GO59" i="1"/>
  <c r="GP59" i="1"/>
  <c r="GV59" i="1"/>
  <c r="I60" i="1"/>
  <c r="AC60" i="1"/>
  <c r="AE60" i="1"/>
  <c r="CS60" i="1" s="1"/>
  <c r="AF60" i="1"/>
  <c r="AG60" i="1"/>
  <c r="AH60" i="1"/>
  <c r="AI60" i="1"/>
  <c r="CW60" i="1" s="1"/>
  <c r="AJ60" i="1"/>
  <c r="CQ60" i="1"/>
  <c r="P60" i="1" s="1"/>
  <c r="CT60" i="1"/>
  <c r="CU60" i="1"/>
  <c r="CV60" i="1"/>
  <c r="CX60" i="1"/>
  <c r="W60" i="1" s="1"/>
  <c r="FR60" i="1"/>
  <c r="GL60" i="1"/>
  <c r="GO60" i="1"/>
  <c r="GP60" i="1"/>
  <c r="GV60" i="1"/>
  <c r="I61" i="1"/>
  <c r="AC61" i="1"/>
  <c r="AB61" i="1" s="1"/>
  <c r="AD61" i="1"/>
  <c r="CR61" i="1" s="1"/>
  <c r="AE61" i="1"/>
  <c r="AF61" i="1"/>
  <c r="AG61" i="1"/>
  <c r="AH61" i="1"/>
  <c r="CV61" i="1" s="1"/>
  <c r="AI61" i="1"/>
  <c r="AJ61" i="1"/>
  <c r="CQ61" i="1"/>
  <c r="CS61" i="1"/>
  <c r="CT61" i="1"/>
  <c r="CU61" i="1"/>
  <c r="T61" i="1" s="1"/>
  <c r="CW61" i="1"/>
  <c r="CX61" i="1"/>
  <c r="FR61" i="1"/>
  <c r="GL61" i="1"/>
  <c r="GO61" i="1"/>
  <c r="GP61" i="1"/>
  <c r="GV61" i="1"/>
  <c r="GX61" i="1"/>
  <c r="I62" i="1"/>
  <c r="GX62" i="1" s="1"/>
  <c r="AC62" i="1"/>
  <c r="CQ62" i="1" s="1"/>
  <c r="AE62" i="1"/>
  <c r="AD62" i="1" s="1"/>
  <c r="CR62" i="1" s="1"/>
  <c r="AF62" i="1"/>
  <c r="AG62" i="1"/>
  <c r="CU62" i="1" s="1"/>
  <c r="AH62" i="1"/>
  <c r="AI62" i="1"/>
  <c r="AJ62" i="1"/>
  <c r="CS62" i="1"/>
  <c r="CT62" i="1"/>
  <c r="CV62" i="1"/>
  <c r="CW62" i="1"/>
  <c r="CX62" i="1"/>
  <c r="FR62" i="1"/>
  <c r="GL62" i="1"/>
  <c r="GO62" i="1"/>
  <c r="GP62" i="1"/>
  <c r="GV62" i="1"/>
  <c r="I63" i="1"/>
  <c r="R63" i="1" s="1"/>
  <c r="GK63" i="1" s="1"/>
  <c r="AB63" i="1"/>
  <c r="AC63" i="1"/>
  <c r="AE63" i="1"/>
  <c r="AD63" i="1" s="1"/>
  <c r="CR63" i="1" s="1"/>
  <c r="AF63" i="1"/>
  <c r="CT63" i="1" s="1"/>
  <c r="AG63" i="1"/>
  <c r="AH63" i="1"/>
  <c r="AI63" i="1"/>
  <c r="AJ63" i="1"/>
  <c r="CX63" i="1" s="1"/>
  <c r="CQ63" i="1"/>
  <c r="CS63" i="1"/>
  <c r="CU63" i="1"/>
  <c r="CV63" i="1"/>
  <c r="U63" i="1" s="1"/>
  <c r="CW63" i="1"/>
  <c r="FR63" i="1"/>
  <c r="GL63" i="1"/>
  <c r="GO63" i="1"/>
  <c r="GP63" i="1"/>
  <c r="GV63" i="1"/>
  <c r="I64" i="1"/>
  <c r="AC64" i="1"/>
  <c r="AE64" i="1"/>
  <c r="AF64" i="1"/>
  <c r="AG64" i="1"/>
  <c r="AH64" i="1"/>
  <c r="AI64" i="1"/>
  <c r="CW64" i="1" s="1"/>
  <c r="AJ64" i="1"/>
  <c r="CQ64" i="1"/>
  <c r="P64" i="1" s="1"/>
  <c r="CT64" i="1"/>
  <c r="CU64" i="1"/>
  <c r="CV64" i="1"/>
  <c r="CX64" i="1"/>
  <c r="W64" i="1" s="1"/>
  <c r="FR64" i="1"/>
  <c r="GL64" i="1"/>
  <c r="GO64" i="1"/>
  <c r="GP64" i="1"/>
  <c r="GV64" i="1"/>
  <c r="I65" i="1"/>
  <c r="S65" i="1" s="1"/>
  <c r="AC65" i="1"/>
  <c r="AD65" i="1"/>
  <c r="CR65" i="1" s="1"/>
  <c r="AE65" i="1"/>
  <c r="AF65" i="1"/>
  <c r="AG65" i="1"/>
  <c r="AH65" i="1"/>
  <c r="CV65" i="1" s="1"/>
  <c r="AI65" i="1"/>
  <c r="AJ65" i="1"/>
  <c r="CQ65" i="1"/>
  <c r="CS65" i="1"/>
  <c r="CT65" i="1"/>
  <c r="CU65" i="1"/>
  <c r="CW65" i="1"/>
  <c r="CX65" i="1"/>
  <c r="FR65" i="1"/>
  <c r="GL65" i="1"/>
  <c r="GO65" i="1"/>
  <c r="GP65" i="1"/>
  <c r="GV65" i="1"/>
  <c r="I66" i="1"/>
  <c r="GX66" i="1" s="1"/>
  <c r="AB66" i="1"/>
  <c r="AC66" i="1"/>
  <c r="CQ66" i="1" s="1"/>
  <c r="AE66" i="1"/>
  <c r="AD66" i="1" s="1"/>
  <c r="CR66" i="1" s="1"/>
  <c r="Q66" i="1" s="1"/>
  <c r="AF66" i="1"/>
  <c r="AG66" i="1"/>
  <c r="CU66" i="1" s="1"/>
  <c r="AH66" i="1"/>
  <c r="AI66" i="1"/>
  <c r="CW66" i="1" s="1"/>
  <c r="AJ66" i="1"/>
  <c r="CX66" i="1" s="1"/>
  <c r="CS66" i="1"/>
  <c r="CT66" i="1"/>
  <c r="CV66" i="1"/>
  <c r="U66" i="1" s="1"/>
  <c r="FR66" i="1"/>
  <c r="GL66" i="1"/>
  <c r="GO66" i="1"/>
  <c r="GP66" i="1"/>
  <c r="GV66" i="1"/>
  <c r="I67" i="1"/>
  <c r="R67" i="1" s="1"/>
  <c r="GK67" i="1" s="1"/>
  <c r="AC67" i="1"/>
  <c r="AD67" i="1"/>
  <c r="AB67" i="1" s="1"/>
  <c r="AE67" i="1"/>
  <c r="AF67" i="1"/>
  <c r="CT67" i="1" s="1"/>
  <c r="AG67" i="1"/>
  <c r="AH67" i="1"/>
  <c r="CV67" i="1" s="1"/>
  <c r="AI67" i="1"/>
  <c r="AJ67" i="1"/>
  <c r="CX67" i="1" s="1"/>
  <c r="CQ67" i="1"/>
  <c r="CR67" i="1"/>
  <c r="CS67" i="1"/>
  <c r="CU67" i="1"/>
  <c r="CW67" i="1"/>
  <c r="FR67" i="1"/>
  <c r="GL67" i="1"/>
  <c r="GO67" i="1"/>
  <c r="GP67" i="1"/>
  <c r="GV67" i="1"/>
  <c r="C68" i="1"/>
  <c r="D68" i="1"/>
  <c r="S68" i="1"/>
  <c r="AC68" i="1"/>
  <c r="AB68" i="1" s="1"/>
  <c r="AD68" i="1"/>
  <c r="CR68" i="1" s="1"/>
  <c r="Q68" i="1" s="1"/>
  <c r="AE68" i="1"/>
  <c r="AF68" i="1"/>
  <c r="AG68" i="1"/>
  <c r="AH68" i="1"/>
  <c r="CV68" i="1" s="1"/>
  <c r="U68" i="1" s="1"/>
  <c r="AI68" i="1"/>
  <c r="AJ68" i="1"/>
  <c r="CQ68" i="1"/>
  <c r="P68" i="1" s="1"/>
  <c r="CS68" i="1"/>
  <c r="R68" i="1" s="1"/>
  <c r="GK68" i="1" s="1"/>
  <c r="CT68" i="1"/>
  <c r="CU68" i="1"/>
  <c r="T68" i="1" s="1"/>
  <c r="CW68" i="1"/>
  <c r="V68" i="1" s="1"/>
  <c r="CX68" i="1"/>
  <c r="W68" i="1" s="1"/>
  <c r="FR68" i="1"/>
  <c r="GL68" i="1"/>
  <c r="GN68" i="1"/>
  <c r="GO68" i="1"/>
  <c r="GV68" i="1"/>
  <c r="GX68" i="1"/>
  <c r="C69" i="1"/>
  <c r="D69" i="1"/>
  <c r="P69" i="1"/>
  <c r="AC69" i="1"/>
  <c r="AE69" i="1"/>
  <c r="AD69" i="1" s="1"/>
  <c r="AF69" i="1"/>
  <c r="AG69" i="1"/>
  <c r="AH69" i="1"/>
  <c r="AI69" i="1"/>
  <c r="CW69" i="1" s="1"/>
  <c r="V69" i="1" s="1"/>
  <c r="AJ69" i="1"/>
  <c r="CX69" i="1" s="1"/>
  <c r="W69" i="1" s="1"/>
  <c r="CQ69" i="1"/>
  <c r="CS69" i="1"/>
  <c r="R69" i="1" s="1"/>
  <c r="CU69" i="1"/>
  <c r="T69" i="1" s="1"/>
  <c r="FR69" i="1"/>
  <c r="GL69" i="1"/>
  <c r="GN69" i="1"/>
  <c r="GO69" i="1"/>
  <c r="GV69" i="1"/>
  <c r="GX69" i="1"/>
  <c r="B71" i="1"/>
  <c r="B22" i="1" s="1"/>
  <c r="C71" i="1"/>
  <c r="C22" i="1" s="1"/>
  <c r="D71" i="1"/>
  <c r="D22" i="1" s="1"/>
  <c r="F71" i="1"/>
  <c r="F22" i="1" s="1"/>
  <c r="G71" i="1"/>
  <c r="G22" i="1" s="1"/>
  <c r="BX71" i="1"/>
  <c r="BX22" i="1" s="1"/>
  <c r="CK71" i="1"/>
  <c r="CK22" i="1" s="1"/>
  <c r="CL71" i="1"/>
  <c r="CL22" i="1" s="1"/>
  <c r="FP71" i="1"/>
  <c r="FP22" i="1" s="1"/>
  <c r="GC71" i="1"/>
  <c r="GC22" i="1" s="1"/>
  <c r="GD71" i="1"/>
  <c r="GD22" i="1" s="1"/>
  <c r="B100" i="1"/>
  <c r="B18" i="1" s="1"/>
  <c r="C100" i="1"/>
  <c r="C18" i="1" s="1"/>
  <c r="D100" i="1"/>
  <c r="D18" i="1" s="1"/>
  <c r="F100" i="1"/>
  <c r="F18" i="1" s="1"/>
  <c r="G100" i="1"/>
  <c r="G18" i="1" s="1"/>
  <c r="W66" i="1" l="1"/>
  <c r="R66" i="1"/>
  <c r="GK66" i="1" s="1"/>
  <c r="V61" i="1"/>
  <c r="P61" i="1"/>
  <c r="CT69" i="1"/>
  <c r="S69" i="1" s="1"/>
  <c r="T89" i="6"/>
  <c r="T90" i="6"/>
  <c r="H89" i="6"/>
  <c r="T88" i="6"/>
  <c r="H90" i="6"/>
  <c r="H88" i="6"/>
  <c r="CV69" i="1"/>
  <c r="U69" i="1" s="1"/>
  <c r="I91" i="6" s="1"/>
  <c r="H91" i="6"/>
  <c r="CP68" i="1"/>
  <c r="O68" i="1" s="1"/>
  <c r="V63" i="1"/>
  <c r="P63" i="1"/>
  <c r="R40" i="1"/>
  <c r="GK40" i="1" s="1"/>
  <c r="U37" i="1"/>
  <c r="P37" i="1"/>
  <c r="T60" i="1"/>
  <c r="V60" i="1"/>
  <c r="R60" i="1"/>
  <c r="GK60" i="1" s="1"/>
  <c r="U54" i="1"/>
  <c r="Q54" i="1"/>
  <c r="T62" i="1"/>
  <c r="U60" i="1"/>
  <c r="V54" i="1"/>
  <c r="CV53" i="1"/>
  <c r="U53" i="1" s="1"/>
  <c r="I85" i="6" s="1"/>
  <c r="H85" i="6"/>
  <c r="V67" i="1"/>
  <c r="P67" i="1"/>
  <c r="GX64" i="1"/>
  <c r="S64" i="1"/>
  <c r="S58" i="1"/>
  <c r="CY58" i="1" s="1"/>
  <c r="X58" i="1" s="1"/>
  <c r="P58" i="1"/>
  <c r="S54" i="1"/>
  <c r="CZ54" i="1" s="1"/>
  <c r="Y54" i="1" s="1"/>
  <c r="P54" i="1"/>
  <c r="CT53" i="1"/>
  <c r="S53" i="1" s="1"/>
  <c r="U82" i="6" s="1"/>
  <c r="T84" i="6"/>
  <c r="H83" i="6"/>
  <c r="T82" i="6"/>
  <c r="T83" i="6"/>
  <c r="H84" i="6"/>
  <c r="H82" i="6"/>
  <c r="AB53" i="1"/>
  <c r="H81" i="6" s="1"/>
  <c r="V62" i="1"/>
  <c r="S57" i="1"/>
  <c r="GX67" i="1"/>
  <c r="U64" i="1"/>
  <c r="GX63" i="1"/>
  <c r="T63" i="1"/>
  <c r="Q63" i="1"/>
  <c r="U62" i="1"/>
  <c r="S61" i="1"/>
  <c r="W57" i="1"/>
  <c r="R57" i="1"/>
  <c r="GK57" i="1" s="1"/>
  <c r="U57" i="1"/>
  <c r="Q57" i="1"/>
  <c r="Q67" i="1"/>
  <c r="U67" i="1"/>
  <c r="T64" i="1"/>
  <c r="V64" i="1"/>
  <c r="W61" i="1"/>
  <c r="R61" i="1"/>
  <c r="GK61" i="1" s="1"/>
  <c r="U61" i="1"/>
  <c r="Q61" i="1"/>
  <c r="V57" i="1"/>
  <c r="P57" i="1"/>
  <c r="W65" i="1"/>
  <c r="R65" i="1"/>
  <c r="GK65" i="1" s="1"/>
  <c r="U65" i="1"/>
  <c r="Q65" i="1"/>
  <c r="U59" i="1"/>
  <c r="W59" i="1"/>
  <c r="S59" i="1"/>
  <c r="U55" i="1"/>
  <c r="W55" i="1"/>
  <c r="S55" i="1"/>
  <c r="T67" i="1"/>
  <c r="W67" i="1"/>
  <c r="S67" i="1"/>
  <c r="CY67" i="1" s="1"/>
  <c r="X67" i="1" s="1"/>
  <c r="GX65" i="1"/>
  <c r="V65" i="1"/>
  <c r="P65" i="1"/>
  <c r="CP65" i="1" s="1"/>
  <c r="O65" i="1" s="1"/>
  <c r="W63" i="1"/>
  <c r="S63" i="1"/>
  <c r="T59" i="1"/>
  <c r="T55" i="1"/>
  <c r="T65" i="1"/>
  <c r="R59" i="1"/>
  <c r="GK59" i="1" s="1"/>
  <c r="R55" i="1"/>
  <c r="GK55" i="1" s="1"/>
  <c r="V66" i="1"/>
  <c r="T66" i="1"/>
  <c r="W62" i="1"/>
  <c r="R62" i="1"/>
  <c r="GK62" i="1" s="1"/>
  <c r="P62" i="1"/>
  <c r="U58" i="1"/>
  <c r="Q58" i="1"/>
  <c r="GX56" i="1"/>
  <c r="S56" i="1"/>
  <c r="CZ56" i="1" s="1"/>
  <c r="Y56" i="1" s="1"/>
  <c r="U56" i="1"/>
  <c r="S66" i="1"/>
  <c r="CY66" i="1" s="1"/>
  <c r="X66" i="1" s="1"/>
  <c r="S62" i="1"/>
  <c r="CY62" i="1" s="1"/>
  <c r="X62" i="1" s="1"/>
  <c r="Q62" i="1"/>
  <c r="GX60" i="1"/>
  <c r="S60" i="1"/>
  <c r="V58" i="1"/>
  <c r="T56" i="1"/>
  <c r="V56" i="1"/>
  <c r="R56" i="1"/>
  <c r="GK56" i="1" s="1"/>
  <c r="W41" i="1"/>
  <c r="CQ49" i="1"/>
  <c r="P49" i="1" s="1"/>
  <c r="U78" i="6" s="1"/>
  <c r="K78" i="6" s="1"/>
  <c r="T78" i="6"/>
  <c r="H78" i="6"/>
  <c r="CQ45" i="1"/>
  <c r="P45" i="1" s="1"/>
  <c r="U76" i="6" s="1"/>
  <c r="K76" i="6" s="1"/>
  <c r="T76" i="6"/>
  <c r="H76" i="6"/>
  <c r="U41" i="1"/>
  <c r="GX72" i="6"/>
  <c r="E72" i="6"/>
  <c r="GW72" i="6"/>
  <c r="CV39" i="1"/>
  <c r="U39" i="1" s="1"/>
  <c r="I71" i="6" s="1"/>
  <c r="H71" i="6"/>
  <c r="CQ39" i="1"/>
  <c r="P39" i="1" s="1"/>
  <c r="U68" i="6" s="1"/>
  <c r="K68" i="6" s="1"/>
  <c r="H68" i="6"/>
  <c r="T68" i="6"/>
  <c r="GX78" i="6"/>
  <c r="E78" i="6"/>
  <c r="GW78" i="6"/>
  <c r="GX76" i="6"/>
  <c r="E76" i="6"/>
  <c r="GW76" i="6"/>
  <c r="V41" i="1"/>
  <c r="GX45" i="1"/>
  <c r="T74" i="6"/>
  <c r="H74" i="6"/>
  <c r="T41" i="1"/>
  <c r="CQ41" i="1"/>
  <c r="P41" i="1" s="1"/>
  <c r="U72" i="6" s="1"/>
  <c r="K72" i="6" s="1"/>
  <c r="T72" i="6"/>
  <c r="H72" i="6"/>
  <c r="U40" i="1"/>
  <c r="CT39" i="1"/>
  <c r="S39" i="1" s="1"/>
  <c r="U67" i="6" s="1"/>
  <c r="T69" i="6"/>
  <c r="T70" i="6"/>
  <c r="H69" i="6"/>
  <c r="T67" i="6"/>
  <c r="H70" i="6"/>
  <c r="H67" i="6"/>
  <c r="R50" i="1"/>
  <c r="GK50" i="1" s="1"/>
  <c r="U50" i="1"/>
  <c r="W49" i="1"/>
  <c r="V49" i="1"/>
  <c r="W45" i="1"/>
  <c r="V45" i="1"/>
  <c r="Q45" i="1"/>
  <c r="GX74" i="6"/>
  <c r="E74" i="6"/>
  <c r="GW74" i="6"/>
  <c r="T42" i="1"/>
  <c r="GX41" i="1"/>
  <c r="S41" i="1"/>
  <c r="W37" i="1"/>
  <c r="V37" i="1"/>
  <c r="Q37" i="1"/>
  <c r="CP37" i="1" s="1"/>
  <c r="O37" i="1" s="1"/>
  <c r="FR71" i="1"/>
  <c r="FR22" i="1" s="1"/>
  <c r="GX47" i="1"/>
  <c r="T44" i="1"/>
  <c r="GX43" i="1"/>
  <c r="R48" i="1"/>
  <c r="GK48" i="1" s="1"/>
  <c r="P42" i="1"/>
  <c r="V51" i="1"/>
  <c r="P51" i="1"/>
  <c r="T50" i="1"/>
  <c r="GX49" i="1"/>
  <c r="P48" i="1"/>
  <c r="U47" i="1"/>
  <c r="U43" i="1"/>
  <c r="R41" i="1"/>
  <c r="GK41" i="1" s="1"/>
  <c r="S51" i="1"/>
  <c r="W51" i="1"/>
  <c r="R51" i="1"/>
  <c r="GK51" i="1" s="1"/>
  <c r="U51" i="1"/>
  <c r="Q51" i="1"/>
  <c r="W47" i="1"/>
  <c r="V47" i="1"/>
  <c r="R47" i="1"/>
  <c r="GK47" i="1" s="1"/>
  <c r="W43" i="1"/>
  <c r="V43" i="1"/>
  <c r="R43" i="1"/>
  <c r="GK43" i="1" s="1"/>
  <c r="P46" i="1"/>
  <c r="P40" i="1"/>
  <c r="GX50" i="1"/>
  <c r="T46" i="1"/>
  <c r="R44" i="1"/>
  <c r="GK44" i="1" s="1"/>
  <c r="U44" i="1"/>
  <c r="Q44" i="1"/>
  <c r="V50" i="1"/>
  <c r="W50" i="1"/>
  <c r="S50" i="1"/>
  <c r="R46" i="1"/>
  <c r="GK46" i="1" s="1"/>
  <c r="U46" i="1"/>
  <c r="P44" i="1"/>
  <c r="V40" i="1"/>
  <c r="T27" i="1"/>
  <c r="CQ33" i="1"/>
  <c r="H61" i="6"/>
  <c r="T61" i="6"/>
  <c r="GX61" i="6"/>
  <c r="E61" i="6"/>
  <c r="GW61" i="6"/>
  <c r="T32" i="1"/>
  <c r="CV31" i="1"/>
  <c r="U31" i="1" s="1"/>
  <c r="I60" i="6" s="1"/>
  <c r="H60" i="6"/>
  <c r="GX29" i="1"/>
  <c r="R29" i="1"/>
  <c r="GK29" i="1" s="1"/>
  <c r="GX63" i="6"/>
  <c r="E63" i="6"/>
  <c r="GW63" i="6"/>
  <c r="CT31" i="1"/>
  <c r="S31" i="1" s="1"/>
  <c r="U57" i="6" s="1"/>
  <c r="T59" i="6"/>
  <c r="H58" i="6"/>
  <c r="T57" i="6"/>
  <c r="H57" i="6"/>
  <c r="T58" i="6"/>
  <c r="H59" i="6"/>
  <c r="U35" i="1"/>
  <c r="T63" i="6"/>
  <c r="H63" i="6"/>
  <c r="R32" i="1"/>
  <c r="GK32" i="1" s="1"/>
  <c r="U32" i="1"/>
  <c r="Q32" i="1"/>
  <c r="T34" i="1"/>
  <c r="T36" i="1"/>
  <c r="R34" i="1"/>
  <c r="GK34" i="1" s="1"/>
  <c r="U34" i="1"/>
  <c r="Q34" i="1"/>
  <c r="P32" i="1"/>
  <c r="GX33" i="1"/>
  <c r="GX35" i="1"/>
  <c r="W33" i="1"/>
  <c r="V33" i="1"/>
  <c r="Q33" i="1"/>
  <c r="GX37" i="1"/>
  <c r="W35" i="1"/>
  <c r="V35" i="1"/>
  <c r="R35" i="1"/>
  <c r="GK35" i="1" s="1"/>
  <c r="U33" i="1"/>
  <c r="P33" i="1"/>
  <c r="U61" i="6" s="1"/>
  <c r="K61" i="6" s="1"/>
  <c r="P36" i="1"/>
  <c r="CP30" i="1"/>
  <c r="O30" i="1" s="1"/>
  <c r="R36" i="1"/>
  <c r="GK36" i="1" s="1"/>
  <c r="U36" i="1"/>
  <c r="Q36" i="1"/>
  <c r="P34" i="1"/>
  <c r="BZ71" i="1"/>
  <c r="BZ22" i="1" s="1"/>
  <c r="P27" i="1"/>
  <c r="U53" i="6" s="1"/>
  <c r="K53" i="6" s="1"/>
  <c r="U26" i="1"/>
  <c r="V27" i="1"/>
  <c r="GX26" i="1"/>
  <c r="GX28" i="1"/>
  <c r="BY71" i="1"/>
  <c r="BY22" i="1" s="1"/>
  <c r="U29" i="1"/>
  <c r="P29" i="1"/>
  <c r="W28" i="1"/>
  <c r="V28" i="1"/>
  <c r="R28" i="1"/>
  <c r="GK28" i="1" s="1"/>
  <c r="GX27" i="1"/>
  <c r="GX53" i="6"/>
  <c r="E53" i="6"/>
  <c r="GW53" i="6"/>
  <c r="CV25" i="1"/>
  <c r="U25" i="1" s="1"/>
  <c r="I52" i="6" s="1"/>
  <c r="H52" i="6"/>
  <c r="CT25" i="1"/>
  <c r="S25" i="1" s="1"/>
  <c r="U47" i="6" s="1"/>
  <c r="T47" i="6"/>
  <c r="T50" i="6"/>
  <c r="H47" i="6"/>
  <c r="T51" i="6"/>
  <c r="H50" i="6"/>
  <c r="H51" i="6"/>
  <c r="T53" i="6"/>
  <c r="H53" i="6"/>
  <c r="AD25" i="1"/>
  <c r="T48" i="6" s="1"/>
  <c r="GM49" i="6"/>
  <c r="I49" i="6" s="1"/>
  <c r="H49" i="6"/>
  <c r="U28" i="1"/>
  <c r="FQ71" i="1"/>
  <c r="FQ22" i="1" s="1"/>
  <c r="CS25" i="1"/>
  <c r="R25" i="1" s="1"/>
  <c r="W26" i="1"/>
  <c r="R27" i="1"/>
  <c r="GK27" i="1" s="1"/>
  <c r="U27" i="1"/>
  <c r="Q27" i="1"/>
  <c r="P26" i="1"/>
  <c r="V26" i="1"/>
  <c r="Q26" i="1"/>
  <c r="AB30" i="1"/>
  <c r="CQ53" i="1"/>
  <c r="P53" i="1" s="1"/>
  <c r="CP53" i="1" s="1"/>
  <c r="O53" i="1" s="1"/>
  <c r="GK69" i="1"/>
  <c r="CZ69" i="1"/>
  <c r="Y69" i="1" s="1"/>
  <c r="U90" i="6" s="1"/>
  <c r="K90" i="6" s="1"/>
  <c r="CR69" i="1"/>
  <c r="Q69" i="1" s="1"/>
  <c r="CP69" i="1" s="1"/>
  <c r="O69" i="1" s="1"/>
  <c r="AB69" i="1"/>
  <c r="H87" i="6" s="1"/>
  <c r="EG71" i="1"/>
  <c r="AO71" i="1"/>
  <c r="CZ68" i="1"/>
  <c r="Y68" i="1" s="1"/>
  <c r="CR59" i="1"/>
  <c r="Q59" i="1" s="1"/>
  <c r="AB59" i="1"/>
  <c r="CY53" i="1"/>
  <c r="X53" i="1" s="1"/>
  <c r="U83" i="6" s="1"/>
  <c r="K83" i="6" s="1"/>
  <c r="CY52" i="1"/>
  <c r="X52" i="1" s="1"/>
  <c r="CZ52" i="1"/>
  <c r="Y52" i="1" s="1"/>
  <c r="AB65" i="1"/>
  <c r="CY63" i="1"/>
  <c r="X63" i="1" s="1"/>
  <c r="CR55" i="1"/>
  <c r="Q55" i="1" s="1"/>
  <c r="AB55" i="1"/>
  <c r="CR52" i="1"/>
  <c r="Q52" i="1" s="1"/>
  <c r="CP52" i="1" s="1"/>
  <c r="O52" i="1" s="1"/>
  <c r="AB52" i="1"/>
  <c r="EU71" i="1"/>
  <c r="BC71" i="1"/>
  <c r="CZ67" i="1"/>
  <c r="Y67" i="1" s="1"/>
  <c r="CY65" i="1"/>
  <c r="X65" i="1" s="1"/>
  <c r="CZ62" i="1"/>
  <c r="Y62" i="1" s="1"/>
  <c r="CY61" i="1"/>
  <c r="X61" i="1" s="1"/>
  <c r="ET71" i="1"/>
  <c r="BB71" i="1"/>
  <c r="CY68" i="1"/>
  <c r="X68" i="1" s="1"/>
  <c r="P66" i="1"/>
  <c r="CP66" i="1" s="1"/>
  <c r="O66" i="1" s="1"/>
  <c r="CS64" i="1"/>
  <c r="R64" i="1" s="1"/>
  <c r="AD64" i="1"/>
  <c r="CR64" i="1" s="1"/>
  <c r="Q64" i="1" s="1"/>
  <c r="CP64" i="1" s="1"/>
  <c r="O64" i="1" s="1"/>
  <c r="CZ59" i="1"/>
  <c r="Y59" i="1" s="1"/>
  <c r="AD49" i="1"/>
  <c r="CR49" i="1" s="1"/>
  <c r="Q49" i="1" s="1"/>
  <c r="CS49" i="1"/>
  <c r="R49" i="1" s="1"/>
  <c r="GK49" i="1" s="1"/>
  <c r="AB62" i="1"/>
  <c r="AD60" i="1"/>
  <c r="CR60" i="1" s="1"/>
  <c r="Q60" i="1" s="1"/>
  <c r="AB58" i="1"/>
  <c r="AD56" i="1"/>
  <c r="CR56" i="1" s="1"/>
  <c r="Q56" i="1" s="1"/>
  <c r="AB54" i="1"/>
  <c r="W48" i="1"/>
  <c r="S48" i="1"/>
  <c r="AB48" i="1"/>
  <c r="AB50" i="1"/>
  <c r="CR50" i="1"/>
  <c r="Q50" i="1" s="1"/>
  <c r="CP50" i="1" s="1"/>
  <c r="O50" i="1" s="1"/>
  <c r="T48" i="1"/>
  <c r="U48" i="1"/>
  <c r="Q48" i="1"/>
  <c r="AB43" i="1"/>
  <c r="CY42" i="1"/>
  <c r="X42" i="1" s="1"/>
  <c r="CZ42" i="1"/>
  <c r="Y42" i="1" s="1"/>
  <c r="CR40" i="1"/>
  <c r="Q40" i="1" s="1"/>
  <c r="AB40" i="1"/>
  <c r="AB49" i="1"/>
  <c r="CQ47" i="1"/>
  <c r="P47" i="1" s="1"/>
  <c r="AD47" i="1"/>
  <c r="CR47" i="1" s="1"/>
  <c r="Q47" i="1" s="1"/>
  <c r="CR46" i="1"/>
  <c r="Q46" i="1" s="1"/>
  <c r="CS45" i="1"/>
  <c r="R45" i="1" s="1"/>
  <c r="GK45" i="1" s="1"/>
  <c r="AB45" i="1"/>
  <c r="CT44" i="1"/>
  <c r="S44" i="1" s="1"/>
  <c r="CQ43" i="1"/>
  <c r="P43" i="1" s="1"/>
  <c r="U74" i="6" s="1"/>
  <c r="K74" i="6" s="1"/>
  <c r="AD43" i="1"/>
  <c r="CR43" i="1" s="1"/>
  <c r="Q43" i="1" s="1"/>
  <c r="CR42" i="1"/>
  <c r="Q42" i="1" s="1"/>
  <c r="AD41" i="1"/>
  <c r="CR41" i="1" s="1"/>
  <c r="Q41" i="1" s="1"/>
  <c r="W40" i="1"/>
  <c r="S40" i="1"/>
  <c r="AB41" i="1"/>
  <c r="CZ35" i="1"/>
  <c r="Y35" i="1" s="1"/>
  <c r="AB39" i="1"/>
  <c r="H66" i="6" s="1"/>
  <c r="CS38" i="1"/>
  <c r="R38" i="1" s="1"/>
  <c r="CY38" i="1" s="1"/>
  <c r="X38" i="1" s="1"/>
  <c r="AD38" i="1"/>
  <c r="CR38" i="1" s="1"/>
  <c r="Q38" i="1" s="1"/>
  <c r="AB38" i="1"/>
  <c r="CQ38" i="1"/>
  <c r="P38" i="1" s="1"/>
  <c r="CY30" i="1"/>
  <c r="X30" i="1" s="1"/>
  <c r="CZ30" i="1"/>
  <c r="Y30" i="1" s="1"/>
  <c r="AB34" i="1"/>
  <c r="CS37" i="1"/>
  <c r="R37" i="1" s="1"/>
  <c r="GK37" i="1" s="1"/>
  <c r="AB37" i="1"/>
  <c r="CT36" i="1"/>
  <c r="S36" i="1" s="1"/>
  <c r="CQ35" i="1"/>
  <c r="P35" i="1" s="1"/>
  <c r="U63" i="6" s="1"/>
  <c r="K63" i="6" s="1"/>
  <c r="AD35" i="1"/>
  <c r="CR35" i="1" s="1"/>
  <c r="Q35" i="1" s="1"/>
  <c r="CS33" i="1"/>
  <c r="R33" i="1" s="1"/>
  <c r="CY33" i="1" s="1"/>
  <c r="X33" i="1" s="1"/>
  <c r="AB33" i="1"/>
  <c r="CT32" i="1"/>
  <c r="S32" i="1" s="1"/>
  <c r="CQ31" i="1"/>
  <c r="P31" i="1" s="1"/>
  <c r="AD31" i="1"/>
  <c r="CR31" i="1" s="1"/>
  <c r="Q31" i="1" s="1"/>
  <c r="Q29" i="1"/>
  <c r="CP24" i="1"/>
  <c r="O24" i="1" s="1"/>
  <c r="T29" i="1"/>
  <c r="W29" i="1"/>
  <c r="S29" i="1"/>
  <c r="AB29" i="1"/>
  <c r="AB27" i="1"/>
  <c r="CS24" i="1"/>
  <c r="R24" i="1" s="1"/>
  <c r="CY24" i="1" s="1"/>
  <c r="X24" i="1" s="1"/>
  <c r="AB24" i="1"/>
  <c r="CQ28" i="1"/>
  <c r="P28" i="1" s="1"/>
  <c r="AD28" i="1"/>
  <c r="CR28" i="1" s="1"/>
  <c r="Q28" i="1" s="1"/>
  <c r="CS26" i="1"/>
  <c r="R26" i="1" s="1"/>
  <c r="GK26" i="1" s="1"/>
  <c r="AB26" i="1"/>
  <c r="CP61" i="1" l="1"/>
  <c r="O61" i="1" s="1"/>
  <c r="GM68" i="1"/>
  <c r="GZ90" i="6"/>
  <c r="I90" i="6"/>
  <c r="HE90" i="6"/>
  <c r="CY46" i="1"/>
  <c r="X46" i="1" s="1"/>
  <c r="CY54" i="1"/>
  <c r="X54" i="1" s="1"/>
  <c r="CP63" i="1"/>
  <c r="O63" i="1" s="1"/>
  <c r="GN63" i="1" s="1"/>
  <c r="CZ55" i="1"/>
  <c r="Y55" i="1" s="1"/>
  <c r="CP57" i="1"/>
  <c r="O57" i="1" s="1"/>
  <c r="CZ61" i="1"/>
  <c r="Y61" i="1" s="1"/>
  <c r="I89" i="6"/>
  <c r="HE89" i="6"/>
  <c r="GY89" i="6"/>
  <c r="CP54" i="1"/>
  <c r="O54" i="1" s="1"/>
  <c r="R92" i="6"/>
  <c r="GJ88" i="6"/>
  <c r="I88" i="6"/>
  <c r="HE88" i="6"/>
  <c r="GK88" i="6"/>
  <c r="CY69" i="1"/>
  <c r="X69" i="1" s="1"/>
  <c r="U89" i="6" s="1"/>
  <c r="K89" i="6" s="1"/>
  <c r="U88" i="6"/>
  <c r="GN61" i="1"/>
  <c r="CY55" i="1"/>
  <c r="X55" i="1" s="1"/>
  <c r="GM55" i="1" s="1"/>
  <c r="CP49" i="1"/>
  <c r="O49" i="1" s="1"/>
  <c r="CP55" i="1"/>
  <c r="O55" i="1" s="1"/>
  <c r="CZ63" i="1"/>
  <c r="Y63" i="1" s="1"/>
  <c r="CY60" i="1"/>
  <c r="X60" i="1" s="1"/>
  <c r="CP59" i="1"/>
  <c r="O59" i="1" s="1"/>
  <c r="CZ57" i="1"/>
  <c r="Y57" i="1" s="1"/>
  <c r="CP58" i="1"/>
  <c r="O58" i="1" s="1"/>
  <c r="CP67" i="1"/>
  <c r="O67" i="1" s="1"/>
  <c r="GM67" i="1" s="1"/>
  <c r="GZ84" i="6"/>
  <c r="I84" i="6"/>
  <c r="HC84" i="6"/>
  <c r="I83" i="6"/>
  <c r="GY83" i="6"/>
  <c r="HC83" i="6"/>
  <c r="K82" i="6"/>
  <c r="CY57" i="1"/>
  <c r="X57" i="1" s="1"/>
  <c r="GN57" i="1" s="1"/>
  <c r="CP60" i="1"/>
  <c r="O60" i="1" s="1"/>
  <c r="CY56" i="1"/>
  <c r="X56" i="1" s="1"/>
  <c r="CY59" i="1"/>
  <c r="X59" i="1" s="1"/>
  <c r="GM59" i="1" s="1"/>
  <c r="CZ60" i="1"/>
  <c r="Y60" i="1" s="1"/>
  <c r="CZ53" i="1"/>
  <c r="Y53" i="1" s="1"/>
  <c r="U84" i="6" s="1"/>
  <c r="K84" i="6" s="1"/>
  <c r="CZ58" i="1"/>
  <c r="Y58" i="1" s="1"/>
  <c r="CZ66" i="1"/>
  <c r="Y66" i="1" s="1"/>
  <c r="GN66" i="1" s="1"/>
  <c r="R86" i="6"/>
  <c r="GJ82" i="6"/>
  <c r="I82" i="6"/>
  <c r="HC82" i="6"/>
  <c r="GK82" i="6"/>
  <c r="CP56" i="1"/>
  <c r="O56" i="1" s="1"/>
  <c r="GN56" i="1" s="1"/>
  <c r="CY43" i="1"/>
  <c r="X43" i="1" s="1"/>
  <c r="CY64" i="1"/>
  <c r="X64" i="1" s="1"/>
  <c r="CZ65" i="1"/>
  <c r="Y65" i="1" s="1"/>
  <c r="GM65" i="1" s="1"/>
  <c r="CP62" i="1"/>
  <c r="O62" i="1" s="1"/>
  <c r="GM62" i="1" s="1"/>
  <c r="CZ41" i="1"/>
  <c r="Y41" i="1" s="1"/>
  <c r="CZ49" i="1"/>
  <c r="Y49" i="1" s="1"/>
  <c r="CY47" i="1"/>
  <c r="X47" i="1" s="1"/>
  <c r="CZ51" i="1"/>
  <c r="Y51" i="1" s="1"/>
  <c r="CP27" i="1"/>
  <c r="O27" i="1" s="1"/>
  <c r="CP46" i="1"/>
  <c r="O46" i="1" s="1"/>
  <c r="GM46" i="1" s="1"/>
  <c r="CZ39" i="1"/>
  <c r="Y39" i="1" s="1"/>
  <c r="U70" i="6" s="1"/>
  <c r="K70" i="6" s="1"/>
  <c r="EB71" i="1"/>
  <c r="EB22" i="1" s="1"/>
  <c r="CZ47" i="1"/>
  <c r="Y47" i="1" s="1"/>
  <c r="CZ50" i="1"/>
  <c r="Y50" i="1" s="1"/>
  <c r="CY51" i="1"/>
  <c r="X51" i="1" s="1"/>
  <c r="HB72" i="6"/>
  <c r="GQ72" i="6"/>
  <c r="I72" i="6"/>
  <c r="GP72" i="6"/>
  <c r="GN72" i="6"/>
  <c r="GS72" i="6"/>
  <c r="GJ72" i="6"/>
  <c r="R80" i="6"/>
  <c r="P93" i="6" s="1"/>
  <c r="GJ67" i="6"/>
  <c r="I67" i="6"/>
  <c r="HC67" i="6"/>
  <c r="GK67" i="6"/>
  <c r="GN68" i="6"/>
  <c r="EZ93" i="6" s="1"/>
  <c r="H99" i="6" s="1"/>
  <c r="GS68" i="6"/>
  <c r="FE93" i="6" s="1"/>
  <c r="GJ68" i="6"/>
  <c r="EV93" i="6" s="1"/>
  <c r="H95" i="6" s="1"/>
  <c r="HC68" i="6"/>
  <c r="FO93" i="6" s="1"/>
  <c r="GQ68" i="6"/>
  <c r="FC93" i="6" s="1"/>
  <c r="I68" i="6"/>
  <c r="GP68" i="6"/>
  <c r="FB93" i="6" s="1"/>
  <c r="CZ31" i="1"/>
  <c r="Y31" i="1" s="1"/>
  <c r="U59" i="6" s="1"/>
  <c r="K59" i="6" s="1"/>
  <c r="CP41" i="1"/>
  <c r="O41" i="1" s="1"/>
  <c r="HB78" i="6"/>
  <c r="GQ78" i="6"/>
  <c r="I78" i="6"/>
  <c r="GP78" i="6"/>
  <c r="GN78" i="6"/>
  <c r="GS78" i="6"/>
  <c r="GJ78" i="6"/>
  <c r="I69" i="6"/>
  <c r="HC69" i="6"/>
  <c r="GY69" i="6"/>
  <c r="HB74" i="6"/>
  <c r="GQ74" i="6"/>
  <c r="I74" i="6"/>
  <c r="GP74" i="6"/>
  <c r="GN74" i="6"/>
  <c r="GS74" i="6"/>
  <c r="GJ74" i="6"/>
  <c r="DY71" i="1"/>
  <c r="DL71" i="1" s="1"/>
  <c r="CZ43" i="1"/>
  <c r="Y43" i="1" s="1"/>
  <c r="EA71" i="1"/>
  <c r="EA22" i="1" s="1"/>
  <c r="K67" i="6"/>
  <c r="AB25" i="1"/>
  <c r="H46" i="6" s="1"/>
  <c r="CY39" i="1"/>
  <c r="X39" i="1" s="1"/>
  <c r="U69" i="6" s="1"/>
  <c r="K69" i="6" s="1"/>
  <c r="CY50" i="1"/>
  <c r="X50" i="1" s="1"/>
  <c r="CY27" i="1"/>
  <c r="X27" i="1" s="1"/>
  <c r="CY34" i="1"/>
  <c r="X34" i="1" s="1"/>
  <c r="CP42" i="1"/>
  <c r="O42" i="1" s="1"/>
  <c r="GM42" i="1" s="1"/>
  <c r="AG71" i="1"/>
  <c r="AG22" i="1" s="1"/>
  <c r="CZ46" i="1"/>
  <c r="Y46" i="1" s="1"/>
  <c r="CP39" i="1"/>
  <c r="O39" i="1" s="1"/>
  <c r="CP45" i="1"/>
  <c r="O45" i="1" s="1"/>
  <c r="GZ70" i="6"/>
  <c r="I70" i="6"/>
  <c r="HC70" i="6"/>
  <c r="HB76" i="6"/>
  <c r="GQ76" i="6"/>
  <c r="I76" i="6"/>
  <c r="GP76" i="6"/>
  <c r="GN76" i="6"/>
  <c r="GS76" i="6"/>
  <c r="GJ76" i="6"/>
  <c r="EI71" i="1"/>
  <c r="FY71" i="1"/>
  <c r="EP71" i="1" s="1"/>
  <c r="DG93" i="6" s="1"/>
  <c r="CY41" i="1"/>
  <c r="X41" i="1" s="1"/>
  <c r="CP40" i="1"/>
  <c r="O40" i="1" s="1"/>
  <c r="CP43" i="1"/>
  <c r="O43" i="1" s="1"/>
  <c r="CP51" i="1"/>
  <c r="O51" i="1" s="1"/>
  <c r="CY49" i="1"/>
  <c r="X49" i="1" s="1"/>
  <c r="AJ71" i="1"/>
  <c r="W71" i="1" s="1"/>
  <c r="CP38" i="1"/>
  <c r="O38" i="1" s="1"/>
  <c r="CP48" i="1"/>
  <c r="O48" i="1" s="1"/>
  <c r="CP32" i="1"/>
  <c r="O32" i="1" s="1"/>
  <c r="CY31" i="1"/>
  <c r="X31" i="1" s="1"/>
  <c r="U58" i="6" s="1"/>
  <c r="K58" i="6" s="1"/>
  <c r="CP36" i="1"/>
  <c r="O36" i="1" s="1"/>
  <c r="AH71" i="1"/>
  <c r="AH22" i="1" s="1"/>
  <c r="CY35" i="1"/>
  <c r="X35" i="1" s="1"/>
  <c r="CZ34" i="1"/>
  <c r="Y34" i="1" s="1"/>
  <c r="GB71" i="1"/>
  <c r="GB22" i="1" s="1"/>
  <c r="CP34" i="1"/>
  <c r="O34" i="1" s="1"/>
  <c r="HB63" i="6"/>
  <c r="GQ63" i="6"/>
  <c r="I63" i="6"/>
  <c r="GS63" i="6"/>
  <c r="GJ63" i="6"/>
  <c r="GP63" i="6"/>
  <c r="GN63" i="6"/>
  <c r="K57" i="6"/>
  <c r="HB61" i="6"/>
  <c r="GQ61" i="6"/>
  <c r="I61" i="6"/>
  <c r="GS61" i="6"/>
  <c r="GJ61" i="6"/>
  <c r="GP61" i="6"/>
  <c r="GN61" i="6"/>
  <c r="I58" i="6"/>
  <c r="GY58" i="6"/>
  <c r="HC58" i="6"/>
  <c r="R65" i="6"/>
  <c r="GJ57" i="6"/>
  <c r="I57" i="6"/>
  <c r="HC57" i="6"/>
  <c r="GK57" i="6"/>
  <c r="GZ59" i="6"/>
  <c r="HC59" i="6"/>
  <c r="I59" i="6"/>
  <c r="CJ71" i="1"/>
  <c r="CJ22" i="1" s="1"/>
  <c r="AP71" i="1"/>
  <c r="AP100" i="1" s="1"/>
  <c r="CI71" i="1"/>
  <c r="AZ71" i="1" s="1"/>
  <c r="GM30" i="1"/>
  <c r="CP33" i="1"/>
  <c r="O33" i="1" s="1"/>
  <c r="CZ33" i="1"/>
  <c r="Y33" i="1" s="1"/>
  <c r="AQ71" i="1"/>
  <c r="AQ22" i="1" s="1"/>
  <c r="CG71" i="1"/>
  <c r="CG22" i="1" s="1"/>
  <c r="AD71" i="1"/>
  <c r="AD22" i="1" s="1"/>
  <c r="CZ27" i="1"/>
  <c r="Y27" i="1" s="1"/>
  <c r="CR25" i="1"/>
  <c r="Q25" i="1" s="1"/>
  <c r="U48" i="6" s="1"/>
  <c r="K48" i="6" s="1"/>
  <c r="I50" i="6"/>
  <c r="HC50" i="6"/>
  <c r="GY50" i="6"/>
  <c r="GK25" i="1"/>
  <c r="K49" i="6"/>
  <c r="R55" i="6"/>
  <c r="HC47" i="6"/>
  <c r="GK47" i="6"/>
  <c r="GJ47" i="6"/>
  <c r="I47" i="6"/>
  <c r="CZ28" i="1"/>
  <c r="Y28" i="1" s="1"/>
  <c r="DZ71" i="1"/>
  <c r="DZ22" i="1" s="1"/>
  <c r="H48" i="6"/>
  <c r="GZ51" i="6"/>
  <c r="I51" i="6"/>
  <c r="HC51" i="6"/>
  <c r="K47" i="6"/>
  <c r="CY28" i="1"/>
  <c r="X28" i="1" s="1"/>
  <c r="AI71" i="1"/>
  <c r="AI22" i="1" s="1"/>
  <c r="HB53" i="6"/>
  <c r="GQ53" i="6"/>
  <c r="I53" i="6"/>
  <c r="GP53" i="6"/>
  <c r="GN53" i="6"/>
  <c r="GS53" i="6"/>
  <c r="GJ53" i="6"/>
  <c r="EH71" i="1"/>
  <c r="GA71" i="1"/>
  <c r="ER71" i="1" s="1"/>
  <c r="DK93" i="6" s="1"/>
  <c r="CY25" i="1"/>
  <c r="X25" i="1" s="1"/>
  <c r="U50" i="6" s="1"/>
  <c r="K50" i="6" s="1"/>
  <c r="CZ25" i="1"/>
  <c r="Y25" i="1" s="1"/>
  <c r="U51" i="6" s="1"/>
  <c r="K51" i="6" s="1"/>
  <c r="I48" i="6"/>
  <c r="GL48" i="6"/>
  <c r="GJ48" i="6"/>
  <c r="HC48" i="6"/>
  <c r="CP26" i="1"/>
  <c r="O26" i="1" s="1"/>
  <c r="GN42" i="1"/>
  <c r="CZ38" i="1"/>
  <c r="Y38" i="1" s="1"/>
  <c r="GK38" i="1"/>
  <c r="CY45" i="1"/>
  <c r="X45" i="1" s="1"/>
  <c r="GK64" i="1"/>
  <c r="CZ64" i="1"/>
  <c r="Y64" i="1" s="1"/>
  <c r="ET22" i="1"/>
  <c r="P84" i="1"/>
  <c r="ET100" i="1"/>
  <c r="GM61" i="1"/>
  <c r="AB64" i="1"/>
  <c r="CZ37" i="1"/>
  <c r="Y37" i="1" s="1"/>
  <c r="AB35" i="1"/>
  <c r="CY44" i="1"/>
  <c r="X44" i="1" s="1"/>
  <c r="CZ44" i="1"/>
  <c r="Y44" i="1" s="1"/>
  <c r="GO52" i="1"/>
  <c r="GM52" i="1"/>
  <c r="AB60" i="1"/>
  <c r="GN51" i="1"/>
  <c r="EG22" i="1"/>
  <c r="P75" i="1"/>
  <c r="EG100" i="1"/>
  <c r="GN67" i="1"/>
  <c r="CZ29" i="1"/>
  <c r="Y29" i="1" s="1"/>
  <c r="CY29" i="1"/>
  <c r="X29" i="1" s="1"/>
  <c r="DX71" i="1"/>
  <c r="CP31" i="1"/>
  <c r="O31" i="1" s="1"/>
  <c r="DU71" i="1"/>
  <c r="CP35" i="1"/>
  <c r="O35" i="1" s="1"/>
  <c r="CY26" i="1"/>
  <c r="X26" i="1" s="1"/>
  <c r="CY37" i="1"/>
  <c r="X37" i="1" s="1"/>
  <c r="GO30" i="1"/>
  <c r="CP47" i="1"/>
  <c r="O47" i="1" s="1"/>
  <c r="GM66" i="1"/>
  <c r="BB22" i="1"/>
  <c r="BB100" i="1"/>
  <c r="F84" i="1"/>
  <c r="EU22" i="1"/>
  <c r="EU100" i="1"/>
  <c r="P87" i="1"/>
  <c r="GM54" i="1"/>
  <c r="GN54" i="1"/>
  <c r="GM58" i="1"/>
  <c r="GN58" i="1"/>
  <c r="GP68" i="1"/>
  <c r="CD71" i="1" s="1"/>
  <c r="GK24" i="1"/>
  <c r="AE71" i="1"/>
  <c r="CZ26" i="1"/>
  <c r="Y26" i="1" s="1"/>
  <c r="AB28" i="1"/>
  <c r="CZ32" i="1"/>
  <c r="Y32" i="1" s="1"/>
  <c r="CY32" i="1"/>
  <c r="X32" i="1" s="1"/>
  <c r="AF71" i="1"/>
  <c r="CP28" i="1"/>
  <c r="O28" i="1" s="1"/>
  <c r="AC71" i="1"/>
  <c r="CZ36" i="1"/>
  <c r="Y36" i="1" s="1"/>
  <c r="CY36" i="1"/>
  <c r="X36" i="1" s="1"/>
  <c r="CZ24" i="1"/>
  <c r="Y24" i="1" s="1"/>
  <c r="CP29" i="1"/>
  <c r="O29" i="1" s="1"/>
  <c r="GK33" i="1"/>
  <c r="DW71" i="1"/>
  <c r="AB31" i="1"/>
  <c r="H56" i="6" s="1"/>
  <c r="CY40" i="1"/>
  <c r="X40" i="1" s="1"/>
  <c r="CZ40" i="1"/>
  <c r="Y40" i="1" s="1"/>
  <c r="CP44" i="1"/>
  <c r="O44" i="1" s="1"/>
  <c r="CZ45" i="1"/>
  <c r="Y45" i="1" s="1"/>
  <c r="AB47" i="1"/>
  <c r="CY48" i="1"/>
  <c r="X48" i="1" s="1"/>
  <c r="CZ48" i="1"/>
  <c r="Y48" i="1" s="1"/>
  <c r="AB56" i="1"/>
  <c r="BC22" i="1"/>
  <c r="F87" i="1"/>
  <c r="BC100" i="1"/>
  <c r="AO22" i="1"/>
  <c r="F75" i="1"/>
  <c r="AO100" i="1"/>
  <c r="P80" i="1" l="1"/>
  <c r="V16" i="2" s="1"/>
  <c r="V18" i="2" s="1"/>
  <c r="DS93" i="6"/>
  <c r="J107" i="6" s="1"/>
  <c r="DI93" i="6"/>
  <c r="H106" i="6"/>
  <c r="FR93" i="6"/>
  <c r="P81" i="1"/>
  <c r="DJ93" i="6"/>
  <c r="FY22" i="1"/>
  <c r="GN65" i="1"/>
  <c r="GN64" i="1"/>
  <c r="GN60" i="1"/>
  <c r="GM63" i="1"/>
  <c r="GM56" i="1"/>
  <c r="GP69" i="1"/>
  <c r="FV71" i="1" s="1"/>
  <c r="EM71" i="1" s="1"/>
  <c r="DT93" i="6" s="1"/>
  <c r="J108" i="6" s="1"/>
  <c r="GM69" i="1"/>
  <c r="HA92" i="6"/>
  <c r="H92" i="6"/>
  <c r="GM57" i="1"/>
  <c r="GN55" i="1"/>
  <c r="S92" i="6"/>
  <c r="J92" i="6" s="1"/>
  <c r="K88" i="6"/>
  <c r="DY22" i="1"/>
  <c r="EI100" i="1"/>
  <c r="EI18" i="1" s="1"/>
  <c r="GM60" i="1"/>
  <c r="GM49" i="1"/>
  <c r="GN50" i="1"/>
  <c r="GN59" i="1"/>
  <c r="S86" i="6"/>
  <c r="J86" i="6" s="1"/>
  <c r="GM53" i="1"/>
  <c r="AJ22" i="1"/>
  <c r="GM41" i="1"/>
  <c r="GO53" i="1"/>
  <c r="GN46" i="1"/>
  <c r="HA86" i="6"/>
  <c r="H86" i="6"/>
  <c r="GN62" i="1"/>
  <c r="DN71" i="1"/>
  <c r="DN22" i="1" s="1"/>
  <c r="GM50" i="1"/>
  <c r="GN49" i="1"/>
  <c r="AP22" i="1"/>
  <c r="T71" i="1"/>
  <c r="T22" i="1" s="1"/>
  <c r="GN41" i="1"/>
  <c r="GM43" i="1"/>
  <c r="GO39" i="1"/>
  <c r="CP25" i="1"/>
  <c r="O25" i="1" s="1"/>
  <c r="DT71" i="1" s="1"/>
  <c r="DG71" i="1" s="1"/>
  <c r="CY93" i="6" s="1"/>
  <c r="J95" i="6" s="1"/>
  <c r="DO71" i="1"/>
  <c r="P95" i="1" s="1"/>
  <c r="GM51" i="1"/>
  <c r="HA80" i="6"/>
  <c r="FM93" i="6" s="1"/>
  <c r="H80" i="6"/>
  <c r="EI22" i="1"/>
  <c r="GM39" i="1"/>
  <c r="GN43" i="1"/>
  <c r="GN27" i="1"/>
  <c r="S80" i="6"/>
  <c r="GO38" i="1"/>
  <c r="DV71" i="1"/>
  <c r="DV22" i="1" s="1"/>
  <c r="S65" i="6"/>
  <c r="J65" i="6" s="1"/>
  <c r="GM34" i="1"/>
  <c r="EH100" i="1"/>
  <c r="EH18" i="1" s="1"/>
  <c r="EH22" i="1"/>
  <c r="U71" i="1"/>
  <c r="U100" i="1" s="1"/>
  <c r="GN48" i="1"/>
  <c r="GM38" i="1"/>
  <c r="Q71" i="1"/>
  <c r="CI22" i="1"/>
  <c r="GN40" i="1"/>
  <c r="AX71" i="1"/>
  <c r="AX22" i="1" s="1"/>
  <c r="GN34" i="1"/>
  <c r="ES71" i="1"/>
  <c r="BA71" i="1"/>
  <c r="GM27" i="1"/>
  <c r="GA22" i="1"/>
  <c r="F81" i="1"/>
  <c r="F80" i="1"/>
  <c r="G16" i="2" s="1"/>
  <c r="G18" i="2" s="1"/>
  <c r="AQ100" i="1"/>
  <c r="AQ18" i="1" s="1"/>
  <c r="ED71" i="1"/>
  <c r="DQ71" i="1" s="1"/>
  <c r="AL71" i="1"/>
  <c r="AL22" i="1" s="1"/>
  <c r="GM36" i="1"/>
  <c r="H65" i="6"/>
  <c r="HA65" i="6"/>
  <c r="GM33" i="1"/>
  <c r="BA100" i="1"/>
  <c r="BA18" i="1" s="1"/>
  <c r="GM32" i="1"/>
  <c r="DM71" i="1"/>
  <c r="DM22" i="1" s="1"/>
  <c r="GM25" i="1"/>
  <c r="S55" i="6"/>
  <c r="J55" i="6" s="1"/>
  <c r="EC71" i="1"/>
  <c r="EC22" i="1" s="1"/>
  <c r="HA55" i="6"/>
  <c r="H55" i="6"/>
  <c r="V71" i="1"/>
  <c r="BC18" i="1"/>
  <c r="F116" i="1"/>
  <c r="EP22" i="1"/>
  <c r="P78" i="1"/>
  <c r="EP100" i="1"/>
  <c r="GN29" i="1"/>
  <c r="GM29" i="1"/>
  <c r="AC22" i="1"/>
  <c r="CH71" i="1"/>
  <c r="CE71" i="1"/>
  <c r="P71" i="1"/>
  <c r="CF71" i="1"/>
  <c r="GN35" i="1"/>
  <c r="GM35" i="1"/>
  <c r="EG18" i="1"/>
  <c r="P104" i="1"/>
  <c r="GM40" i="1"/>
  <c r="AZ22" i="1"/>
  <c r="AZ100" i="1"/>
  <c r="F82" i="1"/>
  <c r="ET18" i="1"/>
  <c r="P113" i="1"/>
  <c r="AP18" i="1"/>
  <c r="F109" i="1"/>
  <c r="GM24" i="1"/>
  <c r="GM48" i="1"/>
  <c r="GN28" i="1"/>
  <c r="GM28" i="1"/>
  <c r="AE22" i="1"/>
  <c r="R71" i="1"/>
  <c r="CD22" i="1"/>
  <c r="AU71" i="1"/>
  <c r="EU18" i="1"/>
  <c r="P116" i="1"/>
  <c r="GM37" i="1"/>
  <c r="GN37" i="1"/>
  <c r="GN26" i="1"/>
  <c r="GM26" i="1"/>
  <c r="DU22" i="1"/>
  <c r="FZ71" i="1"/>
  <c r="FW71" i="1"/>
  <c r="FX71" i="1"/>
  <c r="DH71" i="1"/>
  <c r="DC93" i="6" s="1"/>
  <c r="J99" i="6" s="1"/>
  <c r="GO24" i="1"/>
  <c r="GM64" i="1"/>
  <c r="GN33" i="1"/>
  <c r="GN36" i="1"/>
  <c r="AO18" i="1"/>
  <c r="F104" i="1"/>
  <c r="GM44" i="1"/>
  <c r="GN44" i="1"/>
  <c r="DW22" i="1"/>
  <c r="DJ71" i="1"/>
  <c r="AF22" i="1"/>
  <c r="S71" i="1"/>
  <c r="DL22" i="1"/>
  <c r="P92" i="1"/>
  <c r="DL100" i="1"/>
  <c r="GO31" i="1"/>
  <c r="GM31" i="1"/>
  <c r="Q22" i="1"/>
  <c r="Q100" i="1"/>
  <c r="F83" i="1"/>
  <c r="GN45" i="1"/>
  <c r="GM45" i="1"/>
  <c r="GN32" i="1"/>
  <c r="ER22" i="1"/>
  <c r="P82" i="1"/>
  <c r="ER100" i="1"/>
  <c r="DN100" i="1"/>
  <c r="FV22" i="1"/>
  <c r="BB18" i="1"/>
  <c r="F113" i="1"/>
  <c r="GM47" i="1"/>
  <c r="GN47" i="1"/>
  <c r="DX22" i="1"/>
  <c r="DK71" i="1"/>
  <c r="T100" i="1"/>
  <c r="W22" i="1"/>
  <c r="F95" i="1"/>
  <c r="W100" i="1"/>
  <c r="AB71" i="1"/>
  <c r="AK71" i="1"/>
  <c r="H103" i="6" l="1"/>
  <c r="H110" i="6" s="1"/>
  <c r="I38" i="6" s="1"/>
  <c r="H93" i="6"/>
  <c r="J80" i="6"/>
  <c r="Q93" i="6"/>
  <c r="P110" i="1"/>
  <c r="DO22" i="1"/>
  <c r="F110" i="1"/>
  <c r="DO100" i="1"/>
  <c r="DO18" i="1" s="1"/>
  <c r="F93" i="1"/>
  <c r="U22" i="1"/>
  <c r="F92" i="1"/>
  <c r="P94" i="1"/>
  <c r="GO25" i="1"/>
  <c r="FU71" i="1" s="1"/>
  <c r="FU22" i="1" s="1"/>
  <c r="P93" i="1"/>
  <c r="P109" i="1"/>
  <c r="DI71" i="1"/>
  <c r="P83" i="1" s="1"/>
  <c r="F120" i="1"/>
  <c r="CC71" i="1"/>
  <c r="CC22" i="1" s="1"/>
  <c r="DT22" i="1"/>
  <c r="AX100" i="1"/>
  <c r="AX18" i="1" s="1"/>
  <c r="ED22" i="1"/>
  <c r="F78" i="1"/>
  <c r="BA22" i="1"/>
  <c r="F91" i="1"/>
  <c r="ES22" i="1"/>
  <c r="ES100" i="1"/>
  <c r="P91" i="1"/>
  <c r="Y71" i="1"/>
  <c r="Y22" i="1" s="1"/>
  <c r="FS71" i="1"/>
  <c r="FS22" i="1" s="1"/>
  <c r="DM100" i="1"/>
  <c r="DM18" i="1" s="1"/>
  <c r="DP71" i="1"/>
  <c r="DP100" i="1" s="1"/>
  <c r="V22" i="1"/>
  <c r="F94" i="1"/>
  <c r="V100" i="1"/>
  <c r="AB22" i="1"/>
  <c r="O71" i="1"/>
  <c r="W18" i="1"/>
  <c r="F124" i="1"/>
  <c r="DK22" i="1"/>
  <c r="P86" i="1"/>
  <c r="Y16" i="2" s="1"/>
  <c r="Y18" i="2" s="1"/>
  <c r="DK100" i="1"/>
  <c r="EM22" i="1"/>
  <c r="P90" i="1"/>
  <c r="EM100" i="1"/>
  <c r="DN18" i="1"/>
  <c r="P123" i="1"/>
  <c r="P124" i="1"/>
  <c r="DJ22" i="1"/>
  <c r="P85" i="1"/>
  <c r="DJ100" i="1"/>
  <c r="FZ22" i="1"/>
  <c r="EQ71" i="1"/>
  <c r="DH93" i="6" s="1"/>
  <c r="AU22" i="1"/>
  <c r="F90" i="1"/>
  <c r="AU100" i="1"/>
  <c r="CE22" i="1"/>
  <c r="AV71" i="1"/>
  <c r="DP22" i="1"/>
  <c r="S22" i="1"/>
  <c r="S100" i="1"/>
  <c r="F86" i="1"/>
  <c r="J16" i="2" s="1"/>
  <c r="J18" i="2" s="1"/>
  <c r="DH22" i="1"/>
  <c r="P74" i="1"/>
  <c r="DH100" i="1"/>
  <c r="CA71" i="1"/>
  <c r="CH22" i="1"/>
  <c r="AY71" i="1"/>
  <c r="AK22" i="1"/>
  <c r="X71" i="1"/>
  <c r="Q18" i="1"/>
  <c r="F112" i="1"/>
  <c r="DL18" i="1"/>
  <c r="P121" i="1"/>
  <c r="FX22" i="1"/>
  <c r="EO71" i="1"/>
  <c r="DF93" i="6" s="1"/>
  <c r="R22" i="1"/>
  <c r="F85" i="1"/>
  <c r="R100" i="1"/>
  <c r="DG22" i="1"/>
  <c r="DG100" i="1"/>
  <c r="P73" i="1"/>
  <c r="CF22" i="1"/>
  <c r="AW71" i="1"/>
  <c r="FT71" i="1"/>
  <c r="DQ22" i="1"/>
  <c r="P97" i="1"/>
  <c r="DQ100" i="1"/>
  <c r="T18" i="1"/>
  <c r="F121" i="1"/>
  <c r="ER18" i="1"/>
  <c r="P111" i="1"/>
  <c r="U18" i="1"/>
  <c r="F122" i="1"/>
  <c r="FW22" i="1"/>
  <c r="EN71" i="1"/>
  <c r="DE93" i="6" s="1"/>
  <c r="CB71" i="1"/>
  <c r="AZ18" i="1"/>
  <c r="F111" i="1"/>
  <c r="P22" i="1"/>
  <c r="F74" i="1"/>
  <c r="P100" i="1"/>
  <c r="DI100" i="1"/>
  <c r="EP18" i="1"/>
  <c r="P107" i="1"/>
  <c r="DI22" i="1" l="1"/>
  <c r="H16" i="2"/>
  <c r="H18" i="2" s="1"/>
  <c r="AT71" i="1"/>
  <c r="AT22" i="1" s="1"/>
  <c r="F97" i="1"/>
  <c r="Y100" i="1"/>
  <c r="Y18" i="1" s="1"/>
  <c r="P96" i="1"/>
  <c r="F107" i="1"/>
  <c r="EJ71" i="1"/>
  <c r="W16" i="2"/>
  <c r="W18" i="2" s="1"/>
  <c r="P120" i="1"/>
  <c r="ES18" i="1"/>
  <c r="P122" i="1"/>
  <c r="EL71" i="1"/>
  <c r="V18" i="1"/>
  <c r="F123" i="1"/>
  <c r="FT22" i="1"/>
  <c r="EK71" i="1"/>
  <c r="DG18" i="1"/>
  <c r="P102" i="1"/>
  <c r="AY22" i="1"/>
  <c r="F79" i="1"/>
  <c r="AY100" i="1"/>
  <c r="AV22" i="1"/>
  <c r="AV100" i="1"/>
  <c r="F76" i="1"/>
  <c r="P18" i="1"/>
  <c r="F103" i="1"/>
  <c r="DQ18" i="1"/>
  <c r="P126" i="1"/>
  <c r="AW22" i="1"/>
  <c r="F77" i="1"/>
  <c r="AW100" i="1"/>
  <c r="EO22" i="1"/>
  <c r="P77" i="1"/>
  <c r="EO100" i="1"/>
  <c r="DP18" i="1"/>
  <c r="P125" i="1"/>
  <c r="EQ22" i="1"/>
  <c r="EQ100" i="1"/>
  <c r="P79" i="1"/>
  <c r="DK18" i="1"/>
  <c r="P115" i="1"/>
  <c r="CA22" i="1"/>
  <c r="AR71" i="1"/>
  <c r="G8" i="1" s="1"/>
  <c r="AU18" i="1"/>
  <c r="F119" i="1"/>
  <c r="EM18" i="1"/>
  <c r="P119" i="1"/>
  <c r="O22" i="1"/>
  <c r="F73" i="1"/>
  <c r="O100" i="1"/>
  <c r="EJ22" i="1"/>
  <c r="CB22" i="1"/>
  <c r="AS71" i="1"/>
  <c r="R18" i="1"/>
  <c r="F114" i="1"/>
  <c r="X22" i="1"/>
  <c r="F96" i="1"/>
  <c r="X100" i="1"/>
  <c r="DI18" i="1"/>
  <c r="P112" i="1"/>
  <c r="EN22" i="1"/>
  <c r="P76" i="1"/>
  <c r="EN100" i="1"/>
  <c r="AT100" i="1"/>
  <c r="DH18" i="1"/>
  <c r="P103" i="1"/>
  <c r="S18" i="1"/>
  <c r="F115" i="1"/>
  <c r="DJ18" i="1"/>
  <c r="P114" i="1"/>
  <c r="P98" i="1" l="1"/>
  <c r="DP93" i="6"/>
  <c r="DU93" i="6"/>
  <c r="DQ93" i="6"/>
  <c r="J105" i="6" s="1"/>
  <c r="EL22" i="1"/>
  <c r="DR93" i="6"/>
  <c r="J106" i="6" s="1"/>
  <c r="F89" i="1"/>
  <c r="F16" i="2" s="1"/>
  <c r="F18" i="2" s="1"/>
  <c r="F126" i="1"/>
  <c r="EJ100" i="1"/>
  <c r="EJ18" i="1" s="1"/>
  <c r="P89" i="1"/>
  <c r="U16" i="2" s="1"/>
  <c r="U18" i="2" s="1"/>
  <c r="EL100" i="1"/>
  <c r="P118" i="1" s="1"/>
  <c r="AT18" i="1"/>
  <c r="F118" i="1"/>
  <c r="X18" i="1"/>
  <c r="F125" i="1"/>
  <c r="AV18" i="1"/>
  <c r="F105" i="1"/>
  <c r="AR22" i="1"/>
  <c r="AR100" i="1"/>
  <c r="F98" i="1"/>
  <c r="AW18" i="1"/>
  <c r="F106" i="1"/>
  <c r="EK22" i="1"/>
  <c r="P88" i="1"/>
  <c r="T16" i="2" s="1"/>
  <c r="EK100" i="1"/>
  <c r="EN18" i="1"/>
  <c r="P105" i="1"/>
  <c r="AS22" i="1"/>
  <c r="AS100" i="1"/>
  <c r="F88" i="1"/>
  <c r="E16" i="2" s="1"/>
  <c r="O18" i="1"/>
  <c r="F102" i="1"/>
  <c r="EQ18" i="1"/>
  <c r="P108" i="1"/>
  <c r="EO18" i="1"/>
  <c r="P106" i="1"/>
  <c r="AY18" i="1"/>
  <c r="F108" i="1"/>
  <c r="J93" i="6" l="1"/>
  <c r="J103" i="6"/>
  <c r="J110" i="6" s="1"/>
  <c r="P127" i="1"/>
  <c r="EL18" i="1"/>
  <c r="I16" i="2"/>
  <c r="I18" i="2" s="1"/>
  <c r="E18" i="2"/>
  <c r="AS18" i="1"/>
  <c r="F117" i="1"/>
  <c r="AR18" i="1"/>
  <c r="F127" i="1"/>
  <c r="EK18" i="1"/>
  <c r="P117" i="1"/>
  <c r="T18" i="2"/>
  <c r="X16" i="2"/>
  <c r="X18" i="2" s="1"/>
  <c r="J111" i="6" l="1"/>
  <c r="J112" i="6" s="1"/>
  <c r="J38" i="6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<sst xmlns="http://schemas.openxmlformats.org/spreadsheetml/2006/main" count="2905" uniqueCount="371">
  <si>
    <t>Smeta.RU  (495) 974-1589</t>
  </si>
  <si>
    <t>_PS_</t>
  </si>
  <si>
    <t>Smeta.RU</t>
  </si>
  <si>
    <t>АО "Орелоблэнерго"  Доп. раб. место  FStS-0021738</t>
  </si>
  <si>
    <t>Новый объект</t>
  </si>
  <si>
    <t>Дуговая защита</t>
  </si>
  <si>
    <t/>
  </si>
  <si>
    <t>Сметные нормы списания</t>
  </si>
  <si>
    <t>Коды ценников</t>
  </si>
  <si>
    <t>Версия 10.0.0.10 от 18.04.2017 г. Типовой расчет (НОВОЕ СТРОИТЕЛЬСТВО или РЕКОНСТРУКЦИЯ) © ООО НТЦ «АиВТ» г.Орел</t>
  </si>
  <si>
    <t>Поправки для базы 2017 года от 31.03.2017 г</t>
  </si>
  <si>
    <t>Новая локальная смета</t>
  </si>
  <si>
    <t>1</t>
  </si>
  <si>
    <t>м08-01-081-01</t>
  </si>
  <si>
    <t>Аппарат (кнопка, ключ управления, замок электромагнитной блокировки, звуковой сигнал, сигнальная лампа) управления и сигнализации, количество подключаемых концов до 2</t>
  </si>
  <si>
    <t>ШТ</t>
  </si>
  <si>
    <t>ФЕРм-2001, м08-01-081-01,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</si>
  <si>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</si>
  <si>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</si>
  <si>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</si>
  <si>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*0,85</t>
  </si>
  <si>
    <t>*0,8</t>
  </si>
  <si>
    <t>1,1</t>
  </si>
  <si>
    <t>Прайс-лист</t>
  </si>
  <si>
    <t>Устройство дуговой защиты "Орион-ДЗ"</t>
  </si>
  <si>
    <t>шт.</t>
  </si>
  <si>
    <t>ФССЦ-2001, 01.7.15.03-0042, приказ Минстроя России №1039/пр от 30.12.2016г.</t>
  </si>
  <si>
    <t>Материалы ( строительные )</t>
  </si>
  <si>
    <t>Материалы и конструкции ( строительные ) по ценникам и каталогом</t>
  </si>
  <si>
    <t>ресурс_ФССЦ (строительные)</t>
  </si>
  <si>
    <t>[22 240 /  7,5]</t>
  </si>
  <si>
    <t>1,2</t>
  </si>
  <si>
    <t>999-9950</t>
  </si>
  <si>
    <t>Вспомогательные ненормируемые материалы (2% от ОЗП)</t>
  </si>
  <si>
    <t>РУБ</t>
  </si>
  <si>
    <t>Строка добавленная вручную</t>
  </si>
  <si>
    <t>По умолчанию</t>
  </si>
  <si>
    <t>2</t>
  </si>
  <si>
    <t>м08-03-575-01</t>
  </si>
  <si>
    <t>Прибор или аппарат</t>
  </si>
  <si>
    <t>ФЕРм-2001, м08-03-575-01, приказ Минстроя России №1039/пр от 30.12.2016г.</t>
  </si>
  <si>
    <t>2,1</t>
  </si>
  <si>
    <t>Прайс лист</t>
  </si>
  <si>
    <t>Блок клеммный ТВ 35-12</t>
  </si>
  <si>
    <t>[73,2 /  7,5]</t>
  </si>
  <si>
    <t>2,2</t>
  </si>
  <si>
    <t>01.7.15.03-0042</t>
  </si>
  <si>
    <t>Дачник дуги 3м</t>
  </si>
  <si>
    <t>[2 278,66 /  7,5]</t>
  </si>
  <si>
    <t>2,3</t>
  </si>
  <si>
    <t>Дачник дуги 2,5м</t>
  </si>
  <si>
    <t>[2 188 /  7,5]</t>
  </si>
  <si>
    <t>3</t>
  </si>
  <si>
    <t>м11-06-002-01</t>
  </si>
  <si>
    <t>Электрические проводки в щитах и пультах шкафных и панельных</t>
  </si>
  <si>
    <t>100 м</t>
  </si>
  <si>
    <t>ФЕРм-2001, м11-06-002-01, приказ Минстроя России №1039/пр от 30.12.2016г.</t>
  </si>
  <si>
    <t>Автоматика  ( кроме микропроцессорной техники )</t>
  </si>
  <si>
    <t>ФЕРм-11</t>
  </si>
  <si>
    <t>3,1</t>
  </si>
  <si>
    <t>Провод ПУНП-2-1,5мм</t>
  </si>
  <si>
    <t>м</t>
  </si>
  <si>
    <t>[22,9 /  7,5]</t>
  </si>
  <si>
    <t>3,2</t>
  </si>
  <si>
    <t>Изолента ПВХ</t>
  </si>
  <si>
    <t>[38,15 /  7,5]</t>
  </si>
  <si>
    <t>3,3</t>
  </si>
  <si>
    <t>Изолента х/б</t>
  </si>
  <si>
    <t>[67,6 /  7,5]</t>
  </si>
  <si>
    <t>3,4</t>
  </si>
  <si>
    <t>01.7.19.04-0031</t>
  </si>
  <si>
    <t>Спирт этиловый ректификованный технический, сорт1</t>
  </si>
  <si>
    <t>л</t>
  </si>
  <si>
    <t>ФССЦ-2001, 01.7.19.04-0031, приказ Минстроя России №1039/пр от 30.12.2016г.</t>
  </si>
  <si>
    <t>[60,9 /  7,5]</t>
  </si>
  <si>
    <t>3,5</t>
  </si>
  <si>
    <t>25.2.01.01-0017</t>
  </si>
  <si>
    <t>Трубка ПВХ</t>
  </si>
  <si>
    <t>ФССЦ-2001, 25.2.01.01-0017, приказ Минстроя России №1039/пр от 30.12.2016г.</t>
  </si>
  <si>
    <t>[13,42 /  7,5]</t>
  </si>
  <si>
    <t>3,6</t>
  </si>
  <si>
    <t>4</t>
  </si>
  <si>
    <t>м11-08-001-02</t>
  </si>
  <si>
    <t>Присоединение к приборам концов жил электрических проводок под винт с изготовлением колец</t>
  </si>
  <si>
    <t>100 ШТ</t>
  </si>
  <si>
    <t>ФЕРм-2001, м11-08-001-02, приказ Минстроя России №1039/пр от 30.12.2016г.</t>
  </si>
  <si>
    <t>4,1</t>
  </si>
  <si>
    <t>01.3.01.07-0009</t>
  </si>
  <si>
    <t>Спирт этиловый ректификованный технический, сорт I</t>
  </si>
  <si>
    <t>кг</t>
  </si>
  <si>
    <t>ФССЦ-2001, 01.3.01.07-0009, приказ Минстроя России №1039/пр от 30.12.2016г.</t>
  </si>
  <si>
    <t>4,2</t>
  </si>
  <si>
    <t>01.3.05.11-0001</t>
  </si>
  <si>
    <t>Дихлорэтан технический, сорт I</t>
  </si>
  <si>
    <t>т</t>
  </si>
  <si>
    <t>ФССЦ-2001, 01.3.05.11-0001, приказ Минстроя России №1039/пр от 30.12.2016г.</t>
  </si>
  <si>
    <t>4,3</t>
  </si>
  <si>
    <t>01.3.05.17-0002</t>
  </si>
  <si>
    <t>Канифоль сосновая</t>
  </si>
  <si>
    <t>ФССЦ-2001, 01.3.05.17-0002, приказ Минстроя России №1039/пр от 30.12.2016г.</t>
  </si>
  <si>
    <t>4,4</t>
  </si>
  <si>
    <t>10.3.02.03-0013</t>
  </si>
  <si>
    <t>Припои оловянно-свинцовые бессурьмянистые марки ПОС61</t>
  </si>
  <si>
    <t>ФССЦ-2001, 10.3.02.03-0013, приказ Минстроя России №1039/пр от 30.12.2016г.</t>
  </si>
  <si>
    <t>4,5</t>
  </si>
  <si>
    <t>24.3.01.01-0002</t>
  </si>
  <si>
    <t>Трубка полихлорвиниловая</t>
  </si>
  <si>
    <t>ФССЦ-2001, 24.3.01.01-0002, приказ Минстроя России №1039/пр от 30.12.2016г.</t>
  </si>
  <si>
    <t>4,6</t>
  </si>
  <si>
    <t>Бирки маркировочные пластмассовые</t>
  </si>
  <si>
    <t>100 шт.</t>
  </si>
  <si>
    <t>4,7</t>
  </si>
  <si>
    <t>5</t>
  </si>
  <si>
    <t>п01-04-063-01</t>
  </si>
  <si>
    <t>Дуговая защита секций комплектных распределительных устройств (КРУ)</t>
  </si>
  <si>
    <t>КОМПЛ</t>
  </si>
  <si>
    <t>ФЕРп-2001, п01-04-063-01,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</si>
  <si>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</si>
  <si>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</si>
  <si>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</si>
  <si>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</si>
  <si>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</si>
  <si>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</si>
  <si>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</si>
  <si>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</si>
  <si>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</si>
  <si>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</si>
  <si>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</si>
  <si>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</si>
  <si>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</si>
  <si>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</si>
  <si>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</si>
  <si>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</si>
  <si>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</si>
  <si>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</si>
  <si>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</si>
  <si>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</si>
  <si>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</si>
  <si>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</si>
  <si>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</si>
  <si>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</si>
  <si>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</si>
  <si>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</si>
  <si>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</si>
  <si>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</si>
  <si>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</si>
  <si>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</si>
  <si>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</si>
  <si>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</si>
  <si>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</si>
  <si>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</si>
  <si>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</si>
  <si>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</si>
  <si>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</si>
  <si>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</si>
  <si>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</si>
  <si>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</si>
  <si>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</si>
  <si>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</si>
  <si>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</si>
  <si>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</si>
  <si>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</si>
  <si>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</si>
  <si>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</si>
  <si>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</si>
  <si>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</si>
  <si>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</si>
  <si>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</si>
  <si>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</si>
  <si>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</si>
  <si>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</si>
  <si>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</si>
  <si>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</si>
  <si>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</si>
  <si>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</si>
  <si>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</si>
  <si>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</si>
  <si>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</si>
  <si>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</si>
  <si>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</si>
  <si>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</si>
  <si>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</si>
  <si>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</si>
  <si>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</si>
  <si>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</si>
  <si>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</si>
  <si>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</si>
  <si>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</si>
  <si>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</si>
  <si>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</si>
  <si>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</si>
  <si>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</si>
  <si>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</si>
  <si>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</si>
  <si>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</si>
  <si>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</si>
  <si>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</si>
  <si>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</si>
  <si>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</si>
  <si>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</si>
  <si>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</si>
  <si>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</si>
  <si>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</si>
  <si>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</si>
  <si>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</si>
  <si>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</si>
  <si>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</si>
  <si>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</si>
  <si>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</si>
  <si>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</si>
  <si>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</si>
  <si>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</si>
  <si>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</si>
  <si>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</si>
  <si>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</si>
  <si>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</si>
  <si>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</si>
  <si>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</si>
  <si>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</si>
  <si>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</si>
  <si>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</si>
  <si>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</si>
  <si>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</si>
  <si>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</si>
  <si>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</si>
  <si>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</si>
  <si>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</si>
  <si>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</si>
  <si>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</si>
  <si>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</si>
  <si>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</si>
  <si>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</si>
  <si>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II квартал 2017 г.</t>
  </si>
  <si>
    <t>Индексы за итогом</t>
  </si>
  <si>
    <t>_OBSM_</t>
  </si>
  <si>
    <t>1-100-40</t>
  </si>
  <si>
    <t>Рабочий среднего разряда 4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</si>
  <si>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</si>
  <si>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</si>
  <si>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</si>
  <si>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</si>
  <si>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</si>
  <si>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</si>
  <si>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</si>
  <si>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</si>
  <si>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</si>
  <si>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</si>
  <si>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1-100-42</t>
  </si>
  <si>
    <t>Рабочий среднего разряда 4.2</t>
  </si>
  <si>
    <t>1-100-50</t>
  </si>
  <si>
    <t>Рабочий среднего разряда 5</t>
  </si>
  <si>
    <t>1-100-41</t>
  </si>
  <si>
    <t>Рабочий среднего разряда 4.1</t>
  </si>
  <si>
    <t>2-300-20</t>
  </si>
  <si>
    <t>Техник по наладке и испытаниям, категория II</t>
  </si>
  <si>
    <t>2-400-20</t>
  </si>
  <si>
    <t>Инженер по наладке и испытаниям, категория II</t>
  </si>
  <si>
    <t>Болты с гайками и шайбами строительные</t>
  </si>
  <si>
    <t>Прокладки резиновые (пластина техническая прессованная)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</si>
  <si>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</si>
  <si>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</si>
  <si>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</si>
  <si>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</si>
  <si>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</si>
  <si>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</si>
  <si>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</si>
  <si>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</si>
  <si>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</si>
  <si>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</si>
  <si>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</si>
  <si>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</si>
  <si>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</si>
  <si>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</si>
  <si>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</si>
  <si>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</si>
  <si>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</si>
  <si>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</si>
  <si>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</si>
  <si>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</si>
  <si>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</si>
  <si>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</si>
  <si>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</si>
  <si>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</si>
  <si>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</si>
  <si>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</si>
  <si>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</si>
  <si>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</si>
  <si>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</si>
  <si>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</si>
  <si>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</si>
  <si>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</si>
  <si>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II квартал 2017 г.</t>
  </si>
  <si>
    <t xml:space="preserve">Наименование и редакция СНБ: 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</si>
  <si>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</si>
  <si>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</si>
  <si>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</si>
  <si>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</si>
  <si>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</si>
  <si>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</si>
  <si>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</si>
  <si>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</si>
  <si>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</si>
  <si>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II квартал 2017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</si>
  <si>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</si>
  <si>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</si>
  <si>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</si>
  <si>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</si>
  <si>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</si>
  <si>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</si>
  <si>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</si>
  <si>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</si>
  <si>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</si>
  <si>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</si>
  <si>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</si>
  <si>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</si>
  <si>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</si>
  <si>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</si>
  <si>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</si>
  <si>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</si>
  <si>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II квартал 2017 г., руб.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</si>
  <si>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</si>
  <si>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</si>
  <si>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</si>
  <si>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</si>
  <si>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</si>
  <si>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</si>
  <si>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</si>
  <si>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65%*0,8=52%</t>
  </si>
  <si>
    <t xml:space="preserve">   Затраты труда рабочих</t>
  </si>
  <si>
    <t>чел-ч</t>
  </si>
  <si>
    <t xml:space="preserve"> Расчет цены </t>
  </si>
  <si>
    <t xml:space="preserve">   [22 240 /  7,5] = 2965.33</t>
  </si>
  <si>
    <t xml:space="preserve">   [73,2 /  7,5] = 9.76</t>
  </si>
  <si>
    <t xml:space="preserve">   [2 278,66 /  7,5] = 303.82</t>
  </si>
  <si>
    <t xml:space="preserve">   Материальные ресурсы</t>
  </si>
  <si>
    <t>80%*0,85=68%</t>
  </si>
  <si>
    <t>60%*0,8=48%</t>
  </si>
  <si>
    <t xml:space="preserve">   [22,9 /  7,5] = 3.05</t>
  </si>
  <si>
    <t xml:space="preserve">   [38,15 /  7,5] = 5.09</t>
  </si>
  <si>
    <t xml:space="preserve">   [67,6 /  7,5] = 9.01</t>
  </si>
  <si>
    <t xml:space="preserve">   [13,42 /  7,5] = 1.79</t>
  </si>
  <si>
    <t>65%*0,85=55%</t>
  </si>
  <si>
    <t>40%*0,8=32%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</si>
  <si>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</si>
  <si>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</si>
  <si>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</si>
  <si>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</si>
  <si>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</si>
  <si>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</si>
  <si>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</si>
  <si>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</si>
  <si>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</si>
  <si>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</si>
  <si>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</si>
  <si>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</si>
  <si>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</si>
  <si>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</si>
  <si>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</si>
  <si>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</si>
  <si>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</si>
  <si>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</si>
  <si>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</si>
  <si>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</si>
  <si>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</si>
  <si>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</si>
  <si>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</si>
  <si>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</si>
  <si>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</si>
  <si>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Накладная</t>
  </si>
  <si>
    <t>Техническое перевооружение ТП,РП. Внедрение дуговой защиты в закрытых распределительных устройствах 6(10)кВ на 10 ячеек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</si>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</sst>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3" fontId="12" fillId="0" borderId="23" xfId="0" applyNumberFormat="1" applyFont="1" applyBorder="1" applyAlignment="1">
      <alignment vertical="top" shrinkToFit="1"/>
    </xf>
    <xf numFmtId="3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0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right" vertical="top" wrapText="1"/>
    </xf>
    <xf numFmtId="0" fontId="12" fillId="0" borderId="35" xfId="0" applyFont="1" applyBorder="1" applyAlignment="1">
      <alignment horizontal="right" vertical="top" shrinkToFit="1"/>
    </xf>
    <xf numFmtId="0" fontId="12" fillId="0" borderId="35" xfId="0" applyFont="1" applyBorder="1" applyAlignment="1">
      <alignment vertical="top" shrinkToFit="1"/>
    </xf>
    <xf numFmtId="4" fontId="12" fillId="0" borderId="35" xfId="0" applyNumberFormat="1" applyFont="1" applyBorder="1" applyAlignment="1">
      <alignment vertical="top" shrinkToFit="1"/>
    </xf>
    <xf numFmtId="0" fontId="12" fillId="0" borderId="36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3" fontId="18" fillId="0" borderId="21" xfId="0" applyNumberFormat="1" applyFont="1" applyBorder="1" applyAlignment="1">
      <alignment vertical="top" shrinkToFit="1"/>
    </xf>
    <xf numFmtId="3" fontId="18" fillId="0" borderId="20" xfId="0" applyNumberFormat="1" applyFont="1" applyBorder="1" applyAlignment="1">
      <alignment vertical="top" shrinkToFit="1"/>
    </xf>
    <xf numFmtId="3" fontId="18" fillId="0" borderId="22" xfId="0" applyNumberFormat="1" applyFont="1" applyBorder="1" applyAlignment="1">
      <alignment vertical="top" shrinkToFi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3" fontId="18" fillId="0" borderId="0" xfId="0" applyNumberFormat="1" applyFont="1" applyAlignment="1">
      <alignment shrinkToFit="1"/>
    </xf>
    <xf numFmtId="0" fontId="18" fillId="0" borderId="0" xfId="0" applyFont="1" applyAlignment="1"/>
    <xf numFmtId="3" fontId="18" fillId="0" borderId="19" xfId="0" applyNumberFormat="1" applyFont="1" applyBorder="1" applyAlignment="1">
      <alignment shrinkToFi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4" fontId="18" fillId="0" borderId="0" xfId="0" applyNumberFormat="1" applyFont="1" applyAlignment="1">
      <alignment shrinkToFit="1"/>
    </xf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6" xfId="0" applyFont="1" applyBorder="1" applyAlignment="1">
      <alignment vertical="top" shrinkToFit="1"/>
    </xf>
    <xf numFmtId="0" fontId="11" fillId="0" borderId="32" xfId="0" applyFont="1" applyBorder="1"/>
    <xf numFmtId="0" fontId="12" fillId="0" borderId="33" xfId="0" applyFont="1" applyBorder="1" applyAlignment="1">
      <alignment horizontal="left" vertical="top"/>
    </xf>
    <xf numFmtId="0" fontId="11" fillId="0" borderId="33" xfId="0" applyFont="1" applyBorder="1"/>
    <xf numFmtId="0" fontId="11" fillId="0" borderId="34" xfId="0" applyFont="1" applyBorder="1"/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1" fillId="0" borderId="26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7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3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32"/>
  <sheetViews>
    <sheetView tabSelected="1" zoomScale="151" zoomScaleNormal="151" workbookViewId="0">
      <selection activeCell="C30" sqref="C30:K30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264</v>
      </c>
    </row>
    <row r="2" spans="1:255" hidden="1" outlineLevel="1" x14ac:dyDescent="0.2">
      <c r="H2" s="90" t="s">
        <v>265</v>
      </c>
      <c r="I2" s="90"/>
      <c r="J2" s="90"/>
      <c r="K2" s="90"/>
    </row>
    <row r="3" spans="1:255" hidden="1" outlineLevel="1" x14ac:dyDescent="0.2">
      <c r="H3" s="90" t="s">
        <v>266</v>
      </c>
      <c r="I3" s="90"/>
      <c r="J3" s="90"/>
      <c r="K3" s="90"/>
    </row>
    <row r="4" spans="1:255" hidden="1" outlineLevel="1" x14ac:dyDescent="0.2">
      <c r="H4" s="90" t="s">
        <v>267</v>
      </c>
      <c r="I4" s="90"/>
      <c r="J4" s="90"/>
      <c r="K4" s="90"/>
    </row>
    <row r="5" spans="1:255" s="12" customFormat="1" ht="11.25" hidden="1" outlineLevel="1" x14ac:dyDescent="0.2">
      <c r="J5" s="91" t="s">
        <v>268</v>
      </c>
      <c r="K5" s="92"/>
    </row>
    <row r="6" spans="1:255" s="14" customFormat="1" ht="9.75" hidden="1" outlineLevel="1" x14ac:dyDescent="0.2">
      <c r="I6" s="15" t="s">
        <v>269</v>
      </c>
      <c r="J6" s="93" t="s">
        <v>270</v>
      </c>
      <c r="K6" s="94"/>
    </row>
    <row r="7" spans="1:255" hidden="1" outlineLevel="1" x14ac:dyDescent="0.2">
      <c r="A7" s="17" t="s">
        <v>271</v>
      </c>
      <c r="B7" s="16"/>
      <c r="C7" s="95"/>
      <c r="D7" s="96"/>
      <c r="E7" s="96"/>
      <c r="F7" s="96"/>
      <c r="G7" s="96"/>
      <c r="I7" s="15" t="s">
        <v>272</v>
      </c>
      <c r="J7" s="97"/>
      <c r="K7" s="98"/>
      <c r="BR7" s="18">
        <f>C7</f>
        <v>0</v>
      </c>
      <c r="IU7" s="19"/>
    </row>
    <row r="8" spans="1:255" hidden="1" outlineLevel="1" x14ac:dyDescent="0.2">
      <c r="A8" s="17" t="s">
        <v>273</v>
      </c>
      <c r="B8" s="16"/>
      <c r="C8" s="103"/>
      <c r="D8" s="100"/>
      <c r="E8" s="100"/>
      <c r="F8" s="100"/>
      <c r="G8" s="100"/>
      <c r="I8" s="15" t="s">
        <v>272</v>
      </c>
      <c r="J8" s="97"/>
      <c r="K8" s="98"/>
      <c r="BR8" s="18">
        <f>C8</f>
        <v>0</v>
      </c>
      <c r="IU8" s="19"/>
    </row>
    <row r="9" spans="1:255" hidden="1" outlineLevel="1" x14ac:dyDescent="0.2">
      <c r="A9" s="17" t="s">
        <v>274</v>
      </c>
      <c r="B9" s="16"/>
      <c r="C9" s="103"/>
      <c r="D9" s="100"/>
      <c r="E9" s="100"/>
      <c r="F9" s="100"/>
      <c r="G9" s="100"/>
      <c r="I9" s="15" t="s">
        <v>272</v>
      </c>
      <c r="J9" s="97"/>
      <c r="K9" s="98"/>
      <c r="BR9" s="18">
        <f>C9</f>
        <v>0</v>
      </c>
      <c r="IU9" s="19"/>
    </row>
    <row r="10" spans="1:255" hidden="1" outlineLevel="1" x14ac:dyDescent="0.2">
      <c r="A10" s="17" t="s">
        <v>275</v>
      </c>
      <c r="B10" s="16"/>
      <c r="C10" s="103"/>
      <c r="D10" s="100"/>
      <c r="E10" s="100"/>
      <c r="F10" s="100"/>
      <c r="G10" s="100"/>
      <c r="I10" s="15" t="s">
        <v>272</v>
      </c>
      <c r="J10" s="97"/>
      <c r="K10" s="98"/>
      <c r="BR10" s="18">
        <f>C10</f>
        <v>0</v>
      </c>
      <c r="IU10" s="19"/>
    </row>
    <row r="11" spans="1:255" hidden="1" outlineLevel="1" x14ac:dyDescent="0.2">
      <c r="A11" s="17" t="s">
        <v>276</v>
      </c>
      <c r="C11" s="99"/>
      <c r="D11" s="100"/>
      <c r="E11" s="100"/>
      <c r="F11" s="100"/>
      <c r="G11" s="100"/>
      <c r="H11" s="12"/>
      <c r="I11" s="12"/>
      <c r="J11" s="97"/>
      <c r="K11" s="92"/>
      <c r="BS11" s="21">
        <f>C11</f>
        <v>0</v>
      </c>
      <c r="IU11" s="19"/>
    </row>
    <row r="12" spans="1:255" hidden="1" outlineLevel="1" x14ac:dyDescent="0.2">
      <c r="A12" s="17" t="s">
        <v>277</v>
      </c>
      <c r="C12" s="99" t="s">
        <v>5</v>
      </c>
      <c r="D12" s="100"/>
      <c r="E12" s="100"/>
      <c r="F12" s="100"/>
      <c r="G12" s="100"/>
      <c r="H12" s="12"/>
      <c r="I12" s="12"/>
      <c r="J12" s="97"/>
      <c r="K12" s="92"/>
      <c r="BS12" s="21" t="str">
        <f>C12</f>
        <v>Дуговая защита</v>
      </c>
      <c r="IU12" s="19"/>
    </row>
    <row r="13" spans="1:255" hidden="1" outlineLevel="1" x14ac:dyDescent="0.2">
      <c r="A13" s="17" t="s">
        <v>278</v>
      </c>
      <c r="C13" s="101"/>
      <c r="D13" s="102"/>
      <c r="E13" s="102"/>
      <c r="F13" s="102"/>
      <c r="G13" s="102"/>
      <c r="I13" s="15" t="s">
        <v>279</v>
      </c>
      <c r="J13" s="97"/>
      <c r="K13" s="92"/>
      <c r="BS13" s="21">
        <f>C13</f>
        <v>0</v>
      </c>
      <c r="IU13" s="19"/>
    </row>
    <row r="14" spans="1:255" hidden="1" outlineLevel="1" x14ac:dyDescent="0.2">
      <c r="G14" s="113" t="s">
        <v>280</v>
      </c>
      <c r="H14" s="113"/>
      <c r="I14" s="22" t="s">
        <v>281</v>
      </c>
      <c r="J14" s="114"/>
      <c r="K14" s="115"/>
      <c r="BW14" s="24">
        <f>J14</f>
        <v>0</v>
      </c>
      <c r="IU14" s="19"/>
    </row>
    <row r="15" spans="1:255" hidden="1" outlineLevel="1" x14ac:dyDescent="0.2">
      <c r="I15" s="23" t="s">
        <v>282</v>
      </c>
      <c r="J15" s="116"/>
      <c r="K15" s="117"/>
    </row>
    <row r="16" spans="1:255" s="14" customFormat="1" hidden="1" outlineLevel="1" x14ac:dyDescent="0.2">
      <c r="I16" s="15" t="s">
        <v>283</v>
      </c>
      <c r="J16" s="118"/>
      <c r="K16" s="119"/>
    </row>
    <row r="17" spans="1:255" hidden="1" outlineLevel="1" x14ac:dyDescent="0.2"/>
    <row r="18" spans="1:255" hidden="1" outlineLevel="1" x14ac:dyDescent="0.2">
      <c r="G18" s="120" t="s">
        <v>284</v>
      </c>
      <c r="H18" s="120" t="s">
        <v>285</v>
      </c>
      <c r="I18" s="120" t="s">
        <v>286</v>
      </c>
      <c r="J18" s="122"/>
    </row>
    <row r="19" spans="1:255" ht="13.5" hidden="1" outlineLevel="1" thickBot="1" x14ac:dyDescent="0.25">
      <c r="G19" s="121"/>
      <c r="H19" s="121"/>
      <c r="I19" s="25" t="s">
        <v>287</v>
      </c>
      <c r="J19" s="26" t="s">
        <v>288</v>
      </c>
    </row>
    <row r="20" spans="1:255" ht="14.25" hidden="1" outlineLevel="1" thickBot="1" x14ac:dyDescent="0.3">
      <c r="C20" s="104" t="s">
        <v>289</v>
      </c>
      <c r="D20" s="105"/>
      <c r="E20" s="105"/>
      <c r="F20" s="106"/>
      <c r="G20" s="27"/>
      <c r="H20" s="28"/>
      <c r="I20" s="29"/>
      <c r="J20" s="30"/>
      <c r="K20" s="31"/>
    </row>
    <row r="21" spans="1:255" ht="13.5" hidden="1" outlineLevel="1" x14ac:dyDescent="0.25">
      <c r="C21" s="104" t="s">
        <v>290</v>
      </c>
      <c r="D21" s="105"/>
      <c r="E21" s="105"/>
      <c r="F21" s="105"/>
    </row>
    <row r="22" spans="1:255" hidden="1" outlineLevel="1" x14ac:dyDescent="0.2">
      <c r="A22" s="107"/>
      <c r="B22" s="105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255" hidden="1" outlineLevel="1" x14ac:dyDescent="0.2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291</v>
      </c>
    </row>
    <row r="25" spans="1:255" hidden="1" outlineLevel="1" x14ac:dyDescent="0.2">
      <c r="A25" s="14" t="s">
        <v>292</v>
      </c>
    </row>
    <row r="26" spans="1:255" hidden="1" outlineLevel="1" x14ac:dyDescent="0.2">
      <c r="A26" s="14" t="s">
        <v>293</v>
      </c>
      <c r="B26" s="14"/>
      <c r="C26" s="14"/>
      <c r="D26" s="14"/>
      <c r="E26" s="110">
        <f>J110/1000</f>
        <v>500.97300000000001</v>
      </c>
      <c r="F26" s="111"/>
      <c r="G26" s="14" t="s">
        <v>294</v>
      </c>
      <c r="H26" s="14"/>
      <c r="I26" s="14"/>
      <c r="J26" s="14"/>
      <c r="K26" s="14"/>
    </row>
    <row r="27" spans="1:255" collapsed="1" x14ac:dyDescent="0.2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</row>
    <row r="28" spans="1:255" outlineLevel="1" x14ac:dyDescent="0.2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33" t="s">
        <v>295</v>
      </c>
    </row>
    <row r="29" spans="1:255" outlineLevel="1" x14ac:dyDescent="0.2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255" outlineLevel="1" x14ac:dyDescent="0.2">
      <c r="A30" s="17" t="s">
        <v>276</v>
      </c>
      <c r="B30" s="141"/>
      <c r="C30" s="112"/>
      <c r="D30" s="112"/>
      <c r="E30" s="112"/>
      <c r="F30" s="112"/>
      <c r="G30" s="112"/>
      <c r="H30" s="112"/>
      <c r="I30" s="112"/>
      <c r="J30" s="112"/>
      <c r="K30" s="112"/>
      <c r="BT30" s="34">
        <f>C30</f>
        <v>0</v>
      </c>
      <c r="IU30" s="19"/>
    </row>
    <row r="31" spans="1:255" outlineLevel="1" x14ac:dyDescent="0.2">
      <c r="A31" s="17" t="s">
        <v>277</v>
      </c>
      <c r="B31" s="141"/>
      <c r="C31" s="112"/>
      <c r="D31" s="112"/>
      <c r="E31" s="112"/>
      <c r="F31" s="112"/>
      <c r="G31" s="112"/>
      <c r="H31" s="112"/>
      <c r="I31" s="112"/>
      <c r="J31" s="112"/>
      <c r="K31" s="112"/>
      <c r="BT31" s="34">
        <f>C31</f>
        <v>0</v>
      </c>
      <c r="IU31" s="19"/>
    </row>
    <row r="32" spans="1:255" outlineLevel="1" x14ac:dyDescent="0.2">
      <c r="A32" s="17" t="s">
        <v>296</v>
      </c>
      <c r="B32" s="141"/>
      <c r="C32" s="123" t="s">
        <v>297</v>
      </c>
      <c r="D32" s="112"/>
      <c r="E32" s="112"/>
      <c r="F32" s="112"/>
      <c r="G32" s="112"/>
      <c r="H32" s="112"/>
      <c r="I32" s="112"/>
      <c r="J32" s="112"/>
      <c r="K32" s="112"/>
      <c r="BT32" s="35" t="str">
        <f>C32</f>
        <v xml:space="preserve"> </v>
      </c>
      <c r="IU32" s="19"/>
    </row>
    <row r="33" spans="1:255" outlineLevel="1" x14ac:dyDescent="0.2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</row>
    <row r="34" spans="1:255" ht="18.75" outlineLevel="1" x14ac:dyDescent="0.3">
      <c r="A34" s="124" t="s">
        <v>298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</row>
    <row r="35" spans="1:255" outlineLevel="1" x14ac:dyDescent="0.2">
      <c r="A35" s="125" t="s">
        <v>369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Y35" s="19">
        <v>3</v>
      </c>
      <c r="Z35" s="19" t="s">
        <v>299</v>
      </c>
      <c r="AA35" s="19"/>
      <c r="AB35" s="19" t="s">
        <v>300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 t="str">
        <f>A35</f>
        <v>Техническое перевооружение ТП,РП. Внедрение дуговой защиты в закрытых распределительных устройствах 6(10)кВ на 10 ячеек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301</v>
      </c>
      <c r="B36" s="141"/>
      <c r="C36" s="112"/>
      <c r="D36" s="112"/>
      <c r="E36" s="112"/>
      <c r="F36" s="112"/>
      <c r="G36" s="112"/>
      <c r="H36" s="112"/>
      <c r="I36" s="112"/>
      <c r="J36" s="112"/>
      <c r="K36" s="112"/>
      <c r="BT36" s="34">
        <f>C36</f>
        <v>0</v>
      </c>
      <c r="IU36" s="19"/>
    </row>
    <row r="37" spans="1:255" outlineLevel="1" x14ac:dyDescent="0.2">
      <c r="A37" s="141"/>
      <c r="B37" s="141"/>
      <c r="C37" s="141"/>
      <c r="D37" s="141"/>
      <c r="E37" s="141"/>
      <c r="F37" s="141"/>
      <c r="G37" s="141"/>
      <c r="H37" s="141"/>
      <c r="I37" s="36" t="s">
        <v>346</v>
      </c>
      <c r="J37" s="36" t="s">
        <v>303</v>
      </c>
      <c r="K37" s="141"/>
    </row>
    <row r="38" spans="1:255" outlineLevel="1" x14ac:dyDescent="0.2">
      <c r="A38" s="14" t="s">
        <v>302</v>
      </c>
      <c r="B38" s="141"/>
      <c r="C38" s="141"/>
      <c r="D38" s="141"/>
      <c r="E38" s="141"/>
      <c r="F38" s="141"/>
      <c r="G38" s="37" t="s">
        <v>304</v>
      </c>
      <c r="H38" s="141"/>
      <c r="I38" s="38">
        <f>H110/1000</f>
        <v>50.216000000000001</v>
      </c>
      <c r="J38" s="38">
        <f>J110/1000</f>
        <v>500.97300000000001</v>
      </c>
      <c r="K38" s="14" t="s">
        <v>305</v>
      </c>
    </row>
    <row r="39" spans="1:255" outlineLevel="1" x14ac:dyDescent="0.2">
      <c r="A39" s="14" t="s">
        <v>292</v>
      </c>
      <c r="B39" s="141"/>
      <c r="C39" s="141"/>
      <c r="D39" s="141"/>
      <c r="E39" s="141"/>
      <c r="F39" s="141"/>
      <c r="G39" s="37" t="s">
        <v>306</v>
      </c>
      <c r="H39" s="141"/>
      <c r="I39" s="38">
        <f>ET93</f>
        <v>527.17399999999998</v>
      </c>
      <c r="J39" s="38">
        <f>CW93</f>
        <v>527.17399999999998</v>
      </c>
      <c r="K39" s="14" t="s">
        <v>307</v>
      </c>
    </row>
    <row r="40" spans="1:255" ht="13.5" outlineLevel="1" thickBot="1" x14ac:dyDescent="0.25">
      <c r="A40" s="141"/>
      <c r="B40" s="141"/>
      <c r="C40" s="141"/>
      <c r="D40" s="141"/>
      <c r="E40" s="141"/>
      <c r="F40" s="141"/>
      <c r="G40" s="37" t="s">
        <v>308</v>
      </c>
      <c r="H40" s="141"/>
      <c r="I40" s="38">
        <f>(EW93+EY93)/1000</f>
        <v>6.399</v>
      </c>
      <c r="J40" s="38">
        <f>(CZ93+DB93)/1000</f>
        <v>117.09699999999999</v>
      </c>
      <c r="K40" s="14" t="s">
        <v>305</v>
      </c>
    </row>
    <row r="41" spans="1:255" x14ac:dyDescent="0.2">
      <c r="A41" s="126" t="s">
        <v>309</v>
      </c>
      <c r="B41" s="128" t="s">
        <v>310</v>
      </c>
      <c r="C41" s="128" t="s">
        <v>311</v>
      </c>
      <c r="D41" s="128" t="s">
        <v>312</v>
      </c>
      <c r="E41" s="128" t="s">
        <v>313</v>
      </c>
      <c r="F41" s="128" t="s">
        <v>314</v>
      </c>
      <c r="G41" s="128" t="s">
        <v>315</v>
      </c>
      <c r="H41" s="128" t="s">
        <v>316</v>
      </c>
      <c r="I41" s="128" t="s">
        <v>317</v>
      </c>
      <c r="J41" s="128" t="s">
        <v>318</v>
      </c>
      <c r="K41" s="133" t="s">
        <v>319</v>
      </c>
    </row>
    <row r="42" spans="1:255" x14ac:dyDescent="0.2">
      <c r="A42" s="127"/>
      <c r="B42" s="129"/>
      <c r="C42" s="129"/>
      <c r="D42" s="129"/>
      <c r="E42" s="129"/>
      <c r="F42" s="129"/>
      <c r="G42" s="129"/>
      <c r="H42" s="129"/>
      <c r="I42" s="129"/>
      <c r="J42" s="129"/>
      <c r="K42" s="134"/>
    </row>
    <row r="43" spans="1:255" x14ac:dyDescent="0.2">
      <c r="A43" s="127"/>
      <c r="B43" s="129"/>
      <c r="C43" s="129"/>
      <c r="D43" s="129"/>
      <c r="E43" s="129"/>
      <c r="F43" s="129"/>
      <c r="G43" s="129"/>
      <c r="H43" s="129"/>
      <c r="I43" s="129"/>
      <c r="J43" s="129"/>
      <c r="K43" s="134"/>
    </row>
    <row r="44" spans="1:255" ht="13.5" thickBot="1" x14ac:dyDescent="0.25">
      <c r="A44" s="127"/>
      <c r="B44" s="129"/>
      <c r="C44" s="129"/>
      <c r="D44" s="129"/>
      <c r="E44" s="129"/>
      <c r="F44" s="129"/>
      <c r="G44" s="129"/>
      <c r="H44" s="129"/>
      <c r="I44" s="129"/>
      <c r="J44" s="129"/>
      <c r="K44" s="134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60" x14ac:dyDescent="0.2">
      <c r="A46" s="40">
        <v>1</v>
      </c>
      <c r="B46" s="47" t="s">
        <v>13</v>
      </c>
      <c r="C46" s="41" t="s">
        <v>14</v>
      </c>
      <c r="D46" s="42" t="s">
        <v>15</v>
      </c>
      <c r="E46" s="43">
        <v>10</v>
      </c>
      <c r="F46" s="44">
        <f>Source!AK25</f>
        <v>18.739999999999998</v>
      </c>
      <c r="G46" s="142" t="s">
        <v>6</v>
      </c>
      <c r="H46" s="44">
        <f>Source!AB25</f>
        <v>17.98</v>
      </c>
      <c r="I46" s="45"/>
      <c r="J46" s="143"/>
      <c r="K46" s="46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1"/>
      <c r="B47" s="48"/>
      <c r="C47" s="48" t="s">
        <v>320</v>
      </c>
      <c r="D47" s="49"/>
      <c r="E47" s="50"/>
      <c r="F47" s="52">
        <v>10.87</v>
      </c>
      <c r="G47" s="144"/>
      <c r="H47" s="52">
        <f>Source!AF25</f>
        <v>10.87</v>
      </c>
      <c r="I47" s="53">
        <f>T47</f>
        <v>109</v>
      </c>
      <c r="J47" s="144">
        <v>18.3</v>
      </c>
      <c r="K47" s="54">
        <f>U47</f>
        <v>1989</v>
      </c>
      <c r="O47" s="19"/>
      <c r="P47" s="19"/>
      <c r="Q47" s="19"/>
      <c r="R47" s="19"/>
      <c r="S47" s="19"/>
      <c r="T47" s="19">
        <f>ROUND(Source!AF25*Source!AV25*Source!I25,0)</f>
        <v>109</v>
      </c>
      <c r="U47" s="19">
        <f>Source!S25</f>
        <v>1989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109</v>
      </c>
      <c r="GK47" s="19">
        <f>T47</f>
        <v>109</v>
      </c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>
        <f>T47</f>
        <v>109</v>
      </c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60"/>
      <c r="B48" s="56"/>
      <c r="C48" s="56" t="s">
        <v>321</v>
      </c>
      <c r="D48" s="57"/>
      <c r="E48" s="58"/>
      <c r="F48" s="62">
        <v>7.11</v>
      </c>
      <c r="G48" s="59"/>
      <c r="H48" s="62">
        <f>Source!AD25</f>
        <v>7.11</v>
      </c>
      <c r="I48" s="63">
        <f>T48</f>
        <v>71</v>
      </c>
      <c r="J48" s="59">
        <v>12.5</v>
      </c>
      <c r="K48" s="64">
        <f>U48</f>
        <v>889</v>
      </c>
      <c r="O48" s="19"/>
      <c r="P48" s="19"/>
      <c r="Q48" s="19"/>
      <c r="R48" s="19"/>
      <c r="S48" s="19"/>
      <c r="T48" s="19">
        <f>ROUND(Source!AD25*Source!AV25*Source!I25,0)</f>
        <v>71</v>
      </c>
      <c r="U48" s="19">
        <f>Source!Q25</f>
        <v>889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>
        <f>T48</f>
        <v>71</v>
      </c>
      <c r="GK48" s="19"/>
      <c r="GL48" s="19">
        <f>T48</f>
        <v>71</v>
      </c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>
        <f>T48</f>
        <v>71</v>
      </c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60"/>
      <c r="B49" s="56"/>
      <c r="C49" s="56" t="s">
        <v>322</v>
      </c>
      <c r="D49" s="57"/>
      <c r="E49" s="58"/>
      <c r="F49" s="62">
        <v>1</v>
      </c>
      <c r="G49" s="59"/>
      <c r="H49" s="62">
        <f>Source!AE25</f>
        <v>1</v>
      </c>
      <c r="I49" s="63">
        <f>GM49</f>
        <v>10</v>
      </c>
      <c r="J49" s="59">
        <v>18.3</v>
      </c>
      <c r="K49" s="64">
        <f>Source!R25</f>
        <v>183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>
        <f>ROUND(Source!AE25*Source!AV25*Source!I25,0)</f>
        <v>10</v>
      </c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x14ac:dyDescent="0.2">
      <c r="A50" s="60"/>
      <c r="B50" s="56"/>
      <c r="C50" s="56" t="s">
        <v>323</v>
      </c>
      <c r="D50" s="57"/>
      <c r="E50" s="58">
        <v>95</v>
      </c>
      <c r="F50" s="63" t="s">
        <v>324</v>
      </c>
      <c r="G50" s="59"/>
      <c r="H50" s="62">
        <f>ROUND((Source!AF25*Source!AV25+Source!AE25*Source!AV25)*(Source!FX25)/100,2)</f>
        <v>11.28</v>
      </c>
      <c r="I50" s="63">
        <f>T50</f>
        <v>113</v>
      </c>
      <c r="J50" s="59" t="s">
        <v>325</v>
      </c>
      <c r="K50" s="64">
        <f>U50</f>
        <v>1759</v>
      </c>
      <c r="O50" s="19"/>
      <c r="P50" s="19"/>
      <c r="Q50" s="19"/>
      <c r="R50" s="19"/>
      <c r="S50" s="19"/>
      <c r="T50" s="19">
        <f>ROUND((ROUND(Source!AF25*Source!AV25*Source!I25,0)+ROUND(Source!AE25*Source!AV25*Source!I25,0))*(Source!FX25)/100,0)</f>
        <v>113</v>
      </c>
      <c r="U50" s="19">
        <f>Source!X25</f>
        <v>1759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>
        <f>T50</f>
        <v>113</v>
      </c>
      <c r="GZ50" s="19"/>
      <c r="HA50" s="19"/>
      <c r="HB50" s="19"/>
      <c r="HC50" s="19">
        <f>T50</f>
        <v>113</v>
      </c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60"/>
      <c r="B51" s="56"/>
      <c r="C51" s="56" t="s">
        <v>326</v>
      </c>
      <c r="D51" s="57"/>
      <c r="E51" s="58">
        <v>65</v>
      </c>
      <c r="F51" s="63" t="s">
        <v>324</v>
      </c>
      <c r="G51" s="59"/>
      <c r="H51" s="62">
        <f>ROUND((Source!AF25*Source!AV25+Source!AE25*Source!AV25)*(Source!FY25)/100,2)</f>
        <v>7.72</v>
      </c>
      <c r="I51" s="63">
        <f>T51</f>
        <v>77</v>
      </c>
      <c r="J51" s="59" t="s">
        <v>327</v>
      </c>
      <c r="K51" s="64">
        <f>U51</f>
        <v>1129</v>
      </c>
      <c r="O51" s="19"/>
      <c r="P51" s="19"/>
      <c r="Q51" s="19"/>
      <c r="R51" s="19"/>
      <c r="S51" s="19"/>
      <c r="T51" s="19">
        <f>ROUND((ROUND(Source!AF25*Source!AV25*Source!I25,0)+ROUND(Source!AE25*Source!AV25*Source!I25,0))*(Source!FY25)/100,0)</f>
        <v>77</v>
      </c>
      <c r="U51" s="19">
        <f>Source!Y25</f>
        <v>1129</v>
      </c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>
        <f>T51</f>
        <v>77</v>
      </c>
      <c r="HA51" s="19"/>
      <c r="HB51" s="19"/>
      <c r="HC51" s="19">
        <f>T51</f>
        <v>77</v>
      </c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x14ac:dyDescent="0.2">
      <c r="A52" s="60"/>
      <c r="B52" s="56"/>
      <c r="C52" s="56" t="s">
        <v>328</v>
      </c>
      <c r="D52" s="57" t="s">
        <v>329</v>
      </c>
      <c r="E52" s="58">
        <v>1.1299999999999999</v>
      </c>
      <c r="F52" s="59"/>
      <c r="G52" s="59"/>
      <c r="H52" s="59">
        <f>ROUND(Source!AH25,2)</f>
        <v>1.1299999999999999</v>
      </c>
      <c r="I52" s="62">
        <f>Source!U25</f>
        <v>11.299999999999999</v>
      </c>
      <c r="J52" s="59"/>
      <c r="K52" s="61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x14ac:dyDescent="0.2">
      <c r="A53" s="67" t="s">
        <v>22</v>
      </c>
      <c r="B53" s="74" t="s">
        <v>368</v>
      </c>
      <c r="C53" s="68" t="s">
        <v>24</v>
      </c>
      <c r="D53" s="69" t="s">
        <v>25</v>
      </c>
      <c r="E53" s="70">
        <f>Source!I27</f>
        <v>10</v>
      </c>
      <c r="F53" s="71">
        <v>2965.33</v>
      </c>
      <c r="G53" s="145"/>
      <c r="H53" s="71">
        <f>Source!AC27</f>
        <v>2965.33</v>
      </c>
      <c r="I53" s="72">
        <f>T53</f>
        <v>29653</v>
      </c>
      <c r="J53" s="145">
        <v>7.5</v>
      </c>
      <c r="K53" s="73">
        <f>U53</f>
        <v>222400</v>
      </c>
      <c r="O53" s="19"/>
      <c r="P53" s="19"/>
      <c r="Q53" s="19"/>
      <c r="R53" s="19"/>
      <c r="S53" s="19"/>
      <c r="T53" s="19">
        <f>ROUND(Source!AC27*Source!AW27*Source!I27,0)</f>
        <v>29653</v>
      </c>
      <c r="U53" s="19">
        <f>Source!P27</f>
        <v>222400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>
        <f>T53</f>
        <v>29653</v>
      </c>
      <c r="GK53" s="19"/>
      <c r="GL53" s="19"/>
      <c r="GM53" s="19"/>
      <c r="GN53" s="19">
        <f>T53</f>
        <v>29653</v>
      </c>
      <c r="GO53" s="19"/>
      <c r="GP53" s="19">
        <f>T53</f>
        <v>29653</v>
      </c>
      <c r="GQ53" s="19">
        <f>T53</f>
        <v>29653</v>
      </c>
      <c r="GR53" s="19"/>
      <c r="GS53" s="19">
        <f>T53</f>
        <v>29653</v>
      </c>
      <c r="GT53" s="19"/>
      <c r="GU53" s="19"/>
      <c r="GV53" s="19"/>
      <c r="GW53" s="19">
        <f>ROUND(Source!AG27*Source!I27,0)</f>
        <v>0</v>
      </c>
      <c r="GX53" s="19">
        <f>ROUND(Source!AJ27*Source!I27,0)</f>
        <v>0</v>
      </c>
      <c r="GY53" s="19"/>
      <c r="GZ53" s="19"/>
      <c r="HA53" s="19"/>
      <c r="HB53" s="19">
        <f>T53</f>
        <v>29653</v>
      </c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ht="13.5" thickBot="1" x14ac:dyDescent="0.25">
      <c r="A54" s="146"/>
      <c r="B54" s="147" t="s">
        <v>330</v>
      </c>
      <c r="C54" s="147" t="s">
        <v>331</v>
      </c>
      <c r="D54" s="148"/>
      <c r="E54" s="148"/>
      <c r="F54" s="148"/>
      <c r="G54" s="148"/>
      <c r="H54" s="148"/>
      <c r="I54" s="148"/>
      <c r="J54" s="148"/>
      <c r="K54" s="149"/>
    </row>
    <row r="55" spans="1:255" x14ac:dyDescent="0.2">
      <c r="A55" s="66"/>
      <c r="B55" s="65"/>
      <c r="C55" s="65"/>
      <c r="D55" s="65"/>
      <c r="E55" s="65"/>
      <c r="F55" s="65"/>
      <c r="G55" s="65"/>
      <c r="H55" s="130">
        <f>R55</f>
        <v>30023</v>
      </c>
      <c r="I55" s="131"/>
      <c r="J55" s="130">
        <f>S55</f>
        <v>228166</v>
      </c>
      <c r="K55" s="132"/>
      <c r="O55" s="19"/>
      <c r="P55" s="19"/>
      <c r="Q55" s="19"/>
      <c r="R55" s="19">
        <f>SUM(T46:T54)</f>
        <v>30023</v>
      </c>
      <c r="S55" s="19">
        <f>SUM(U46:U54)</f>
        <v>228166</v>
      </c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>
        <f>R55</f>
        <v>30023</v>
      </c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x14ac:dyDescent="0.2">
      <c r="A56" s="67">
        <v>2</v>
      </c>
      <c r="B56" s="74" t="s">
        <v>38</v>
      </c>
      <c r="C56" s="68" t="s">
        <v>39</v>
      </c>
      <c r="D56" s="69" t="s">
        <v>15</v>
      </c>
      <c r="E56" s="70">
        <v>30</v>
      </c>
      <c r="F56" s="71">
        <f>Source!AK31</f>
        <v>11.51</v>
      </c>
      <c r="G56" s="150" t="s">
        <v>6</v>
      </c>
      <c r="H56" s="71">
        <f>Source!AB31</f>
        <v>11.11</v>
      </c>
      <c r="I56" s="72"/>
      <c r="J56" s="151"/>
      <c r="K56" s="73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x14ac:dyDescent="0.2">
      <c r="A57" s="51"/>
      <c r="B57" s="48"/>
      <c r="C57" s="48" t="s">
        <v>320</v>
      </c>
      <c r="D57" s="49"/>
      <c r="E57" s="50"/>
      <c r="F57" s="52">
        <v>11.11</v>
      </c>
      <c r="G57" s="144"/>
      <c r="H57" s="52">
        <f>Source!AF31</f>
        <v>11.11</v>
      </c>
      <c r="I57" s="53">
        <f>T57</f>
        <v>333</v>
      </c>
      <c r="J57" s="144">
        <v>18.3</v>
      </c>
      <c r="K57" s="54">
        <f>U57</f>
        <v>6099</v>
      </c>
      <c r="O57" s="19"/>
      <c r="P57" s="19"/>
      <c r="Q57" s="19"/>
      <c r="R57" s="19"/>
      <c r="S57" s="19"/>
      <c r="T57" s="19">
        <f>ROUND(Source!AF31*Source!AV31*Source!I31,0)</f>
        <v>333</v>
      </c>
      <c r="U57" s="19">
        <f>Source!S31</f>
        <v>6099</v>
      </c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>
        <f>T57</f>
        <v>333</v>
      </c>
      <c r="GK57" s="19">
        <f>T57</f>
        <v>333</v>
      </c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>
        <f>T57</f>
        <v>333</v>
      </c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x14ac:dyDescent="0.2">
      <c r="A58" s="60"/>
      <c r="B58" s="56"/>
      <c r="C58" s="56" t="s">
        <v>323</v>
      </c>
      <c r="D58" s="57"/>
      <c r="E58" s="58">
        <v>95</v>
      </c>
      <c r="F58" s="63" t="s">
        <v>324</v>
      </c>
      <c r="G58" s="59"/>
      <c r="H58" s="62">
        <f>ROUND((Source!AF31*Source!AV31+Source!AE31*Source!AV31)*(Source!FX31)/100,2)</f>
        <v>10.55</v>
      </c>
      <c r="I58" s="63">
        <f>T58</f>
        <v>316</v>
      </c>
      <c r="J58" s="59" t="s">
        <v>325</v>
      </c>
      <c r="K58" s="64">
        <f>U58</f>
        <v>4940</v>
      </c>
      <c r="O58" s="19"/>
      <c r="P58" s="19"/>
      <c r="Q58" s="19"/>
      <c r="R58" s="19"/>
      <c r="S58" s="19"/>
      <c r="T58" s="19">
        <f>ROUND((ROUND(Source!AF31*Source!AV31*Source!I31,0)+ROUND(Source!AE31*Source!AV31*Source!I31,0))*(Source!FX31)/100,0)</f>
        <v>316</v>
      </c>
      <c r="U58" s="19">
        <f>Source!X31</f>
        <v>4940</v>
      </c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>
        <f>T58</f>
        <v>316</v>
      </c>
      <c r="GZ58" s="19"/>
      <c r="HA58" s="19"/>
      <c r="HB58" s="19"/>
      <c r="HC58" s="19">
        <f>T58</f>
        <v>316</v>
      </c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x14ac:dyDescent="0.2">
      <c r="A59" s="60"/>
      <c r="B59" s="56"/>
      <c r="C59" s="56" t="s">
        <v>326</v>
      </c>
      <c r="D59" s="57"/>
      <c r="E59" s="58">
        <v>65</v>
      </c>
      <c r="F59" s="63" t="s">
        <v>324</v>
      </c>
      <c r="G59" s="59"/>
      <c r="H59" s="62">
        <f>ROUND((Source!AF31*Source!AV31+Source!AE31*Source!AV31)*(Source!FY31)/100,2)</f>
        <v>7.22</v>
      </c>
      <c r="I59" s="63">
        <f>T59</f>
        <v>216</v>
      </c>
      <c r="J59" s="59" t="s">
        <v>327</v>
      </c>
      <c r="K59" s="64">
        <f>U59</f>
        <v>3171</v>
      </c>
      <c r="O59" s="19"/>
      <c r="P59" s="19"/>
      <c r="Q59" s="19"/>
      <c r="R59" s="19"/>
      <c r="S59" s="19"/>
      <c r="T59" s="19">
        <f>ROUND((ROUND(Source!AF31*Source!AV31*Source!I31,0)+ROUND(Source!AE31*Source!AV31*Source!I31,0))*(Source!FY31)/100,0)</f>
        <v>216</v>
      </c>
      <c r="U59" s="19">
        <f>Source!Y31</f>
        <v>3171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>
        <f>T59</f>
        <v>216</v>
      </c>
      <c r="HA59" s="19"/>
      <c r="HB59" s="19"/>
      <c r="HC59" s="19">
        <f>T59</f>
        <v>216</v>
      </c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x14ac:dyDescent="0.2">
      <c r="A60" s="60"/>
      <c r="B60" s="56"/>
      <c r="C60" s="56" t="s">
        <v>328</v>
      </c>
      <c r="D60" s="57" t="s">
        <v>329</v>
      </c>
      <c r="E60" s="58">
        <v>1.1200000000000001</v>
      </c>
      <c r="F60" s="59"/>
      <c r="G60" s="59"/>
      <c r="H60" s="59">
        <f>ROUND(Source!AH31,2)</f>
        <v>1.1200000000000001</v>
      </c>
      <c r="I60" s="62">
        <f>Source!U31</f>
        <v>33.6</v>
      </c>
      <c r="J60" s="59"/>
      <c r="K60" s="61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x14ac:dyDescent="0.2">
      <c r="A61" s="67" t="s">
        <v>41</v>
      </c>
      <c r="B61" s="74" t="s">
        <v>368</v>
      </c>
      <c r="C61" s="68" t="s">
        <v>43</v>
      </c>
      <c r="D61" s="69" t="s">
        <v>25</v>
      </c>
      <c r="E61" s="70">
        <f>Source!I33</f>
        <v>10</v>
      </c>
      <c r="F61" s="71">
        <v>9.76</v>
      </c>
      <c r="G61" s="145"/>
      <c r="H61" s="71">
        <f>Source!AC33</f>
        <v>9.76</v>
      </c>
      <c r="I61" s="72">
        <f>T61</f>
        <v>98</v>
      </c>
      <c r="J61" s="145">
        <v>7.5</v>
      </c>
      <c r="K61" s="73">
        <f>U61</f>
        <v>732</v>
      </c>
      <c r="O61" s="19"/>
      <c r="P61" s="19"/>
      <c r="Q61" s="19"/>
      <c r="R61" s="19"/>
      <c r="S61" s="19"/>
      <c r="T61" s="19">
        <f>ROUND(Source!AC33*Source!AW33*Source!I33,0)</f>
        <v>98</v>
      </c>
      <c r="U61" s="19">
        <f>Source!P33</f>
        <v>732</v>
      </c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>
        <f>T61</f>
        <v>98</v>
      </c>
      <c r="GK61" s="19"/>
      <c r="GL61" s="19"/>
      <c r="GM61" s="19"/>
      <c r="GN61" s="19">
        <f>T61</f>
        <v>98</v>
      </c>
      <c r="GO61" s="19"/>
      <c r="GP61" s="19">
        <f>T61</f>
        <v>98</v>
      </c>
      <c r="GQ61" s="19">
        <f>T61</f>
        <v>98</v>
      </c>
      <c r="GR61" s="19"/>
      <c r="GS61" s="19">
        <f>T61</f>
        <v>98</v>
      </c>
      <c r="GT61" s="19"/>
      <c r="GU61" s="19"/>
      <c r="GV61" s="19"/>
      <c r="GW61" s="19">
        <f>ROUND(Source!AG33*Source!I33,0)</f>
        <v>0</v>
      </c>
      <c r="GX61" s="19">
        <f>ROUND(Source!AJ33*Source!I33,0)</f>
        <v>0</v>
      </c>
      <c r="GY61" s="19"/>
      <c r="GZ61" s="19"/>
      <c r="HA61" s="19"/>
      <c r="HB61" s="19">
        <f>T61</f>
        <v>98</v>
      </c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x14ac:dyDescent="0.2">
      <c r="A62" s="152"/>
      <c r="B62" s="153" t="s">
        <v>330</v>
      </c>
      <c r="C62" s="153" t="s">
        <v>332</v>
      </c>
      <c r="D62" s="154"/>
      <c r="E62" s="154"/>
      <c r="F62" s="154"/>
      <c r="G62" s="154"/>
      <c r="H62" s="154"/>
      <c r="I62" s="154"/>
      <c r="J62" s="154"/>
      <c r="K62" s="155"/>
    </row>
    <row r="63" spans="1:255" x14ac:dyDescent="0.2">
      <c r="A63" s="67" t="s">
        <v>45</v>
      </c>
      <c r="B63" s="74" t="s">
        <v>368</v>
      </c>
      <c r="C63" s="68" t="s">
        <v>47</v>
      </c>
      <c r="D63" s="69" t="s">
        <v>25</v>
      </c>
      <c r="E63" s="70">
        <f>Source!I35</f>
        <v>20</v>
      </c>
      <c r="F63" s="71">
        <v>303.82</v>
      </c>
      <c r="G63" s="145"/>
      <c r="H63" s="71">
        <f>Source!AC35</f>
        <v>303.82</v>
      </c>
      <c r="I63" s="72">
        <f>T63</f>
        <v>6076</v>
      </c>
      <c r="J63" s="145">
        <v>7.5</v>
      </c>
      <c r="K63" s="73">
        <f>U63</f>
        <v>45573</v>
      </c>
      <c r="O63" s="19"/>
      <c r="P63" s="19"/>
      <c r="Q63" s="19"/>
      <c r="R63" s="19"/>
      <c r="S63" s="19"/>
      <c r="T63" s="19">
        <f>ROUND(Source!AC35*Source!AW35*Source!I35,0)</f>
        <v>6076</v>
      </c>
      <c r="U63" s="19">
        <f>Source!P35</f>
        <v>45573</v>
      </c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>
        <f>T63</f>
        <v>6076</v>
      </c>
      <c r="GK63" s="19"/>
      <c r="GL63" s="19"/>
      <c r="GM63" s="19"/>
      <c r="GN63" s="19">
        <f>T63</f>
        <v>6076</v>
      </c>
      <c r="GO63" s="19"/>
      <c r="GP63" s="19">
        <f>T63</f>
        <v>6076</v>
      </c>
      <c r="GQ63" s="19">
        <f>T63</f>
        <v>6076</v>
      </c>
      <c r="GR63" s="19"/>
      <c r="GS63" s="19">
        <f>T63</f>
        <v>6076</v>
      </c>
      <c r="GT63" s="19"/>
      <c r="GU63" s="19"/>
      <c r="GV63" s="19"/>
      <c r="GW63" s="19">
        <f>ROUND(Source!AG35*Source!I35,0)</f>
        <v>0</v>
      </c>
      <c r="GX63" s="19">
        <f>ROUND(Source!AJ35*Source!I35,0)</f>
        <v>0</v>
      </c>
      <c r="GY63" s="19"/>
      <c r="GZ63" s="19"/>
      <c r="HA63" s="19"/>
      <c r="HB63" s="19">
        <f>T63</f>
        <v>6076</v>
      </c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ht="13.5" thickBot="1" x14ac:dyDescent="0.25">
      <c r="A64" s="146"/>
      <c r="B64" s="147" t="s">
        <v>330</v>
      </c>
      <c r="C64" s="147" t="s">
        <v>333</v>
      </c>
      <c r="D64" s="148"/>
      <c r="E64" s="148"/>
      <c r="F64" s="148"/>
      <c r="G64" s="148"/>
      <c r="H64" s="148"/>
      <c r="I64" s="148"/>
      <c r="J64" s="148"/>
      <c r="K64" s="149"/>
    </row>
    <row r="65" spans="1:255" x14ac:dyDescent="0.2">
      <c r="A65" s="66"/>
      <c r="B65" s="65"/>
      <c r="C65" s="65"/>
      <c r="D65" s="65"/>
      <c r="E65" s="65"/>
      <c r="F65" s="65"/>
      <c r="G65" s="65"/>
      <c r="H65" s="130">
        <f>R65</f>
        <v>7039</v>
      </c>
      <c r="I65" s="131"/>
      <c r="J65" s="130">
        <f>S65</f>
        <v>60515</v>
      </c>
      <c r="K65" s="132"/>
      <c r="O65" s="19"/>
      <c r="P65" s="19"/>
      <c r="Q65" s="19"/>
      <c r="R65" s="19">
        <f>SUM(T56:T64)</f>
        <v>7039</v>
      </c>
      <c r="S65" s="19">
        <f>SUM(U56:U64)</f>
        <v>60515</v>
      </c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>
        <f>R65</f>
        <v>7039</v>
      </c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ht="24" x14ac:dyDescent="0.2">
      <c r="A66" s="67">
        <v>3</v>
      </c>
      <c r="B66" s="74" t="s">
        <v>53</v>
      </c>
      <c r="C66" s="68" t="s">
        <v>54</v>
      </c>
      <c r="D66" s="69" t="s">
        <v>55</v>
      </c>
      <c r="E66" s="70">
        <v>2.2000000000000002</v>
      </c>
      <c r="F66" s="71">
        <f>Source!AK39</f>
        <v>117.17</v>
      </c>
      <c r="G66" s="150" t="s">
        <v>6</v>
      </c>
      <c r="H66" s="71">
        <f>Source!AB39</f>
        <v>102.81</v>
      </c>
      <c r="I66" s="72"/>
      <c r="J66" s="151"/>
      <c r="K66" s="73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x14ac:dyDescent="0.2">
      <c r="A67" s="51"/>
      <c r="B67" s="48"/>
      <c r="C67" s="48" t="s">
        <v>320</v>
      </c>
      <c r="D67" s="49"/>
      <c r="E67" s="50"/>
      <c r="F67" s="52">
        <v>102.8</v>
      </c>
      <c r="G67" s="144"/>
      <c r="H67" s="52">
        <f>Source!AF39</f>
        <v>102.8</v>
      </c>
      <c r="I67" s="53">
        <f>T67</f>
        <v>226</v>
      </c>
      <c r="J67" s="144">
        <v>18.3</v>
      </c>
      <c r="K67" s="54">
        <f>U67</f>
        <v>4139</v>
      </c>
      <c r="O67" s="19"/>
      <c r="P67" s="19"/>
      <c r="Q67" s="19"/>
      <c r="R67" s="19"/>
      <c r="S67" s="19"/>
      <c r="T67" s="19">
        <f>ROUND(Source!AF39*Source!AV39*Source!I39,0)</f>
        <v>226</v>
      </c>
      <c r="U67" s="19">
        <f>Source!S39</f>
        <v>4139</v>
      </c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>
        <f>T67</f>
        <v>226</v>
      </c>
      <c r="GK67" s="19">
        <f>T67</f>
        <v>226</v>
      </c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>
        <f>T67</f>
        <v>226</v>
      </c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x14ac:dyDescent="0.2">
      <c r="A68" s="60"/>
      <c r="B68" s="56"/>
      <c r="C68" s="56" t="s">
        <v>334</v>
      </c>
      <c r="D68" s="57"/>
      <c r="E68" s="58"/>
      <c r="F68" s="62">
        <v>14.37</v>
      </c>
      <c r="G68" s="59"/>
      <c r="H68" s="62">
        <f>Source!AC39</f>
        <v>0.01</v>
      </c>
      <c r="I68" s="63">
        <f>T68</f>
        <v>0</v>
      </c>
      <c r="J68" s="59">
        <v>7.5</v>
      </c>
      <c r="K68" s="64">
        <f>U68</f>
        <v>0</v>
      </c>
      <c r="O68" s="19"/>
      <c r="P68" s="19"/>
      <c r="Q68" s="19"/>
      <c r="R68" s="19"/>
      <c r="S68" s="19"/>
      <c r="T68" s="19">
        <f>ROUND(Source!AC39*Source!AW39*Source!I39,0)</f>
        <v>0</v>
      </c>
      <c r="U68" s="19">
        <f>Source!P39</f>
        <v>0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>
        <f>T68</f>
        <v>0</v>
      </c>
      <c r="GK68" s="19"/>
      <c r="GL68" s="19"/>
      <c r="GM68" s="19"/>
      <c r="GN68" s="19">
        <f>T68</f>
        <v>0</v>
      </c>
      <c r="GO68" s="19"/>
      <c r="GP68" s="19">
        <f>T68</f>
        <v>0</v>
      </c>
      <c r="GQ68" s="19">
        <f>T68</f>
        <v>0</v>
      </c>
      <c r="GR68" s="19"/>
      <c r="GS68" s="19">
        <f>T68</f>
        <v>0</v>
      </c>
      <c r="GT68" s="19"/>
      <c r="GU68" s="19"/>
      <c r="GV68" s="19"/>
      <c r="GW68" s="19">
        <f>ROUND(Source!AG39*Source!I39,0)</f>
        <v>0</v>
      </c>
      <c r="GX68" s="19">
        <f>ROUND(Source!AJ39*Source!I39,0)</f>
        <v>0</v>
      </c>
      <c r="GY68" s="19"/>
      <c r="GZ68" s="19"/>
      <c r="HA68" s="19"/>
      <c r="HB68" s="19"/>
      <c r="HC68" s="19">
        <f>T68</f>
        <v>0</v>
      </c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x14ac:dyDescent="0.2">
      <c r="A69" s="60"/>
      <c r="B69" s="56"/>
      <c r="C69" s="56" t="s">
        <v>323</v>
      </c>
      <c r="D69" s="57"/>
      <c r="E69" s="58">
        <v>80</v>
      </c>
      <c r="F69" s="63" t="s">
        <v>324</v>
      </c>
      <c r="G69" s="59"/>
      <c r="H69" s="62">
        <f>ROUND((Source!AF39*Source!AV39+Source!AE39*Source!AV39)*(Source!FX39)/100,2)</f>
        <v>82.24</v>
      </c>
      <c r="I69" s="63">
        <f>T69</f>
        <v>181</v>
      </c>
      <c r="J69" s="59" t="s">
        <v>335</v>
      </c>
      <c r="K69" s="64">
        <f>U69</f>
        <v>2815</v>
      </c>
      <c r="O69" s="19"/>
      <c r="P69" s="19"/>
      <c r="Q69" s="19"/>
      <c r="R69" s="19"/>
      <c r="S69" s="19"/>
      <c r="T69" s="19">
        <f>ROUND((ROUND(Source!AF39*Source!AV39*Source!I39,0)+ROUND(Source!AE39*Source!AV39*Source!I39,0))*(Source!FX39)/100,0)</f>
        <v>181</v>
      </c>
      <c r="U69" s="19">
        <f>Source!X39</f>
        <v>2815</v>
      </c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>
        <f>T69</f>
        <v>181</v>
      </c>
      <c r="GZ69" s="19"/>
      <c r="HA69" s="19"/>
      <c r="HB69" s="19"/>
      <c r="HC69" s="19">
        <f>T69</f>
        <v>181</v>
      </c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x14ac:dyDescent="0.2">
      <c r="A70" s="60"/>
      <c r="B70" s="56"/>
      <c r="C70" s="56" t="s">
        <v>326</v>
      </c>
      <c r="D70" s="57"/>
      <c r="E70" s="58">
        <v>60</v>
      </c>
      <c r="F70" s="63" t="s">
        <v>324</v>
      </c>
      <c r="G70" s="59"/>
      <c r="H70" s="62">
        <f>ROUND((Source!AF39*Source!AV39+Source!AE39*Source!AV39)*(Source!FY39)/100,2)</f>
        <v>61.68</v>
      </c>
      <c r="I70" s="63">
        <f>T70</f>
        <v>136</v>
      </c>
      <c r="J70" s="59" t="s">
        <v>336</v>
      </c>
      <c r="K70" s="64">
        <f>U70</f>
        <v>1987</v>
      </c>
      <c r="O70" s="19"/>
      <c r="P70" s="19"/>
      <c r="Q70" s="19"/>
      <c r="R70" s="19"/>
      <c r="S70" s="19"/>
      <c r="T70" s="19">
        <f>ROUND((ROUND(Source!AF39*Source!AV39*Source!I39,0)+ROUND(Source!AE39*Source!AV39*Source!I39,0))*(Source!FY39)/100,0)</f>
        <v>136</v>
      </c>
      <c r="U70" s="19">
        <f>Source!Y39</f>
        <v>1987</v>
      </c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>
        <f>T70</f>
        <v>136</v>
      </c>
      <c r="HA70" s="19"/>
      <c r="HB70" s="19"/>
      <c r="HC70" s="19">
        <f>T70</f>
        <v>136</v>
      </c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x14ac:dyDescent="0.2">
      <c r="A71" s="60"/>
      <c r="B71" s="56"/>
      <c r="C71" s="56" t="s">
        <v>328</v>
      </c>
      <c r="D71" s="57" t="s">
        <v>329</v>
      </c>
      <c r="E71" s="58">
        <v>9.27</v>
      </c>
      <c r="F71" s="59"/>
      <c r="G71" s="59"/>
      <c r="H71" s="59">
        <f>ROUND(Source!AH39,2)</f>
        <v>9.27</v>
      </c>
      <c r="I71" s="62">
        <f>Source!U39</f>
        <v>20.394000000000002</v>
      </c>
      <c r="J71" s="59"/>
      <c r="K71" s="61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x14ac:dyDescent="0.2">
      <c r="A72" s="67" t="s">
        <v>59</v>
      </c>
      <c r="B72" s="74" t="s">
        <v>368</v>
      </c>
      <c r="C72" s="68" t="s">
        <v>60</v>
      </c>
      <c r="D72" s="69" t="s">
        <v>61</v>
      </c>
      <c r="E72" s="70">
        <f>Source!I41</f>
        <v>220</v>
      </c>
      <c r="F72" s="71">
        <v>3.05</v>
      </c>
      <c r="G72" s="145"/>
      <c r="H72" s="71">
        <f>Source!AC41</f>
        <v>3.05</v>
      </c>
      <c r="I72" s="72">
        <f>T72</f>
        <v>671</v>
      </c>
      <c r="J72" s="145">
        <v>7.5</v>
      </c>
      <c r="K72" s="73">
        <f>U72</f>
        <v>5033</v>
      </c>
      <c r="O72" s="19"/>
      <c r="P72" s="19"/>
      <c r="Q72" s="19"/>
      <c r="R72" s="19"/>
      <c r="S72" s="19"/>
      <c r="T72" s="19">
        <f>ROUND(Source!AC41*Source!AW41*Source!I41,0)</f>
        <v>671</v>
      </c>
      <c r="U72" s="19">
        <f>Source!P41</f>
        <v>5033</v>
      </c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>
        <f>T72</f>
        <v>671</v>
      </c>
      <c r="GK72" s="19"/>
      <c r="GL72" s="19"/>
      <c r="GM72" s="19"/>
      <c r="GN72" s="19">
        <f>T72</f>
        <v>671</v>
      </c>
      <c r="GO72" s="19"/>
      <c r="GP72" s="19">
        <f>T72</f>
        <v>671</v>
      </c>
      <c r="GQ72" s="19">
        <f>T72</f>
        <v>671</v>
      </c>
      <c r="GR72" s="19"/>
      <c r="GS72" s="19">
        <f>T72</f>
        <v>671</v>
      </c>
      <c r="GT72" s="19"/>
      <c r="GU72" s="19"/>
      <c r="GV72" s="19"/>
      <c r="GW72" s="19">
        <f>ROUND(Source!AG41*Source!I41,0)</f>
        <v>0</v>
      </c>
      <c r="GX72" s="19">
        <f>ROUND(Source!AJ41*Source!I41,0)</f>
        <v>0</v>
      </c>
      <c r="GY72" s="19"/>
      <c r="GZ72" s="19"/>
      <c r="HA72" s="19"/>
      <c r="HB72" s="19">
        <f>T72</f>
        <v>671</v>
      </c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x14ac:dyDescent="0.2">
      <c r="A73" s="152"/>
      <c r="B73" s="153" t="s">
        <v>330</v>
      </c>
      <c r="C73" s="153" t="s">
        <v>337</v>
      </c>
      <c r="D73" s="154"/>
      <c r="E73" s="154"/>
      <c r="F73" s="154"/>
      <c r="G73" s="154"/>
      <c r="H73" s="154"/>
      <c r="I73" s="154"/>
      <c r="J73" s="154"/>
      <c r="K73" s="155"/>
    </row>
    <row r="74" spans="1:255" x14ac:dyDescent="0.2">
      <c r="A74" s="67" t="s">
        <v>63</v>
      </c>
      <c r="B74" s="74" t="s">
        <v>368</v>
      </c>
      <c r="C74" s="68" t="s">
        <v>64</v>
      </c>
      <c r="D74" s="69" t="s">
        <v>25</v>
      </c>
      <c r="E74" s="70">
        <f>Source!I43</f>
        <v>6</v>
      </c>
      <c r="F74" s="71">
        <v>5.09</v>
      </c>
      <c r="G74" s="145"/>
      <c r="H74" s="71">
        <f>Source!AC43</f>
        <v>5.09</v>
      </c>
      <c r="I74" s="72">
        <f>T74</f>
        <v>31</v>
      </c>
      <c r="J74" s="145">
        <v>7.5</v>
      </c>
      <c r="K74" s="73">
        <f>U74</f>
        <v>229</v>
      </c>
      <c r="O74" s="19"/>
      <c r="P74" s="19"/>
      <c r="Q74" s="19"/>
      <c r="R74" s="19"/>
      <c r="S74" s="19"/>
      <c r="T74" s="19">
        <f>ROUND(Source!AC43*Source!AW43*Source!I43,0)</f>
        <v>31</v>
      </c>
      <c r="U74" s="19">
        <f>Source!P43</f>
        <v>229</v>
      </c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>
        <f>T74</f>
        <v>31</v>
      </c>
      <c r="GK74" s="19"/>
      <c r="GL74" s="19"/>
      <c r="GM74" s="19"/>
      <c r="GN74" s="19">
        <f>T74</f>
        <v>31</v>
      </c>
      <c r="GO74" s="19"/>
      <c r="GP74" s="19">
        <f>T74</f>
        <v>31</v>
      </c>
      <c r="GQ74" s="19">
        <f>T74</f>
        <v>31</v>
      </c>
      <c r="GR74" s="19"/>
      <c r="GS74" s="19">
        <f>T74</f>
        <v>31</v>
      </c>
      <c r="GT74" s="19"/>
      <c r="GU74" s="19"/>
      <c r="GV74" s="19"/>
      <c r="GW74" s="19">
        <f>ROUND(Source!AG43*Source!I43,0)</f>
        <v>0</v>
      </c>
      <c r="GX74" s="19">
        <f>ROUND(Source!AJ43*Source!I43,0)</f>
        <v>0</v>
      </c>
      <c r="GY74" s="19"/>
      <c r="GZ74" s="19"/>
      <c r="HA74" s="19"/>
      <c r="HB74" s="19">
        <f>T74</f>
        <v>31</v>
      </c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x14ac:dyDescent="0.2">
      <c r="A75" s="152"/>
      <c r="B75" s="153" t="s">
        <v>330</v>
      </c>
      <c r="C75" s="153" t="s">
        <v>338</v>
      </c>
      <c r="D75" s="154"/>
      <c r="E75" s="154"/>
      <c r="F75" s="154"/>
      <c r="G75" s="154"/>
      <c r="H75" s="154"/>
      <c r="I75" s="154"/>
      <c r="J75" s="154"/>
      <c r="K75" s="155"/>
    </row>
    <row r="76" spans="1:255" x14ac:dyDescent="0.2">
      <c r="A76" s="67" t="s">
        <v>66</v>
      </c>
      <c r="B76" s="74" t="s">
        <v>368</v>
      </c>
      <c r="C76" s="68" t="s">
        <v>67</v>
      </c>
      <c r="D76" s="69" t="s">
        <v>25</v>
      </c>
      <c r="E76" s="70">
        <f>Source!I45</f>
        <v>4</v>
      </c>
      <c r="F76" s="71">
        <v>9.01</v>
      </c>
      <c r="G76" s="145"/>
      <c r="H76" s="71">
        <f>Source!AC45</f>
        <v>9.01</v>
      </c>
      <c r="I76" s="72">
        <f>T76</f>
        <v>36</v>
      </c>
      <c r="J76" s="145">
        <v>7.5</v>
      </c>
      <c r="K76" s="73">
        <f>U76</f>
        <v>270</v>
      </c>
      <c r="O76" s="19"/>
      <c r="P76" s="19"/>
      <c r="Q76" s="19"/>
      <c r="R76" s="19"/>
      <c r="S76" s="19"/>
      <c r="T76" s="19">
        <f>ROUND(Source!AC45*Source!AW45*Source!I45,0)</f>
        <v>36</v>
      </c>
      <c r="U76" s="19">
        <f>Source!P45</f>
        <v>270</v>
      </c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>
        <f>T76</f>
        <v>36</v>
      </c>
      <c r="GK76" s="19"/>
      <c r="GL76" s="19"/>
      <c r="GM76" s="19"/>
      <c r="GN76" s="19">
        <f>T76</f>
        <v>36</v>
      </c>
      <c r="GO76" s="19"/>
      <c r="GP76" s="19">
        <f>T76</f>
        <v>36</v>
      </c>
      <c r="GQ76" s="19">
        <f>T76</f>
        <v>36</v>
      </c>
      <c r="GR76" s="19"/>
      <c r="GS76" s="19">
        <f>T76</f>
        <v>36</v>
      </c>
      <c r="GT76" s="19"/>
      <c r="GU76" s="19"/>
      <c r="GV76" s="19"/>
      <c r="GW76" s="19">
        <f>ROUND(Source!AG45*Source!I45,0)</f>
        <v>0</v>
      </c>
      <c r="GX76" s="19">
        <f>ROUND(Source!AJ45*Source!I45,0)</f>
        <v>0</v>
      </c>
      <c r="GY76" s="19"/>
      <c r="GZ76" s="19"/>
      <c r="HA76" s="19"/>
      <c r="HB76" s="19">
        <f>T76</f>
        <v>36</v>
      </c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x14ac:dyDescent="0.2">
      <c r="A77" s="152"/>
      <c r="B77" s="153" t="s">
        <v>330</v>
      </c>
      <c r="C77" s="153" t="s">
        <v>339</v>
      </c>
      <c r="D77" s="154"/>
      <c r="E77" s="154"/>
      <c r="F77" s="154"/>
      <c r="G77" s="154"/>
      <c r="H77" s="154"/>
      <c r="I77" s="154"/>
      <c r="J77" s="154"/>
      <c r="K77" s="155"/>
    </row>
    <row r="78" spans="1:255" x14ac:dyDescent="0.2">
      <c r="A78" s="67" t="s">
        <v>75</v>
      </c>
      <c r="B78" s="74" t="s">
        <v>368</v>
      </c>
      <c r="C78" s="68" t="s">
        <v>77</v>
      </c>
      <c r="D78" s="69" t="s">
        <v>61</v>
      </c>
      <c r="E78" s="70">
        <f>Source!I49</f>
        <v>10</v>
      </c>
      <c r="F78" s="71">
        <v>1.79</v>
      </c>
      <c r="G78" s="145"/>
      <c r="H78" s="71">
        <f>Source!AC49</f>
        <v>1.79</v>
      </c>
      <c r="I78" s="72">
        <f>T78</f>
        <v>18</v>
      </c>
      <c r="J78" s="145">
        <v>7.5</v>
      </c>
      <c r="K78" s="73">
        <f>U78</f>
        <v>134</v>
      </c>
      <c r="O78" s="19"/>
      <c r="P78" s="19"/>
      <c r="Q78" s="19"/>
      <c r="R78" s="19"/>
      <c r="S78" s="19"/>
      <c r="T78" s="19">
        <f>ROUND(Source!AC49*Source!AW49*Source!I49,0)</f>
        <v>18</v>
      </c>
      <c r="U78" s="19">
        <f>Source!P49</f>
        <v>134</v>
      </c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>
        <f>T78</f>
        <v>18</v>
      </c>
      <c r="GK78" s="19"/>
      <c r="GL78" s="19"/>
      <c r="GM78" s="19"/>
      <c r="GN78" s="19">
        <f>T78</f>
        <v>18</v>
      </c>
      <c r="GO78" s="19"/>
      <c r="GP78" s="19">
        <f>T78</f>
        <v>18</v>
      </c>
      <c r="GQ78" s="19">
        <f>T78</f>
        <v>18</v>
      </c>
      <c r="GR78" s="19"/>
      <c r="GS78" s="19">
        <f>T78</f>
        <v>18</v>
      </c>
      <c r="GT78" s="19"/>
      <c r="GU78" s="19"/>
      <c r="GV78" s="19"/>
      <c r="GW78" s="19">
        <f>ROUND(Source!AG49*Source!I49,0)</f>
        <v>0</v>
      </c>
      <c r="GX78" s="19">
        <f>ROUND(Source!AJ49*Source!I49,0)</f>
        <v>0</v>
      </c>
      <c r="GY78" s="19"/>
      <c r="GZ78" s="19"/>
      <c r="HA78" s="19"/>
      <c r="HB78" s="19">
        <f>T78</f>
        <v>18</v>
      </c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ht="13.5" thickBot="1" x14ac:dyDescent="0.25">
      <c r="A79" s="146"/>
      <c r="B79" s="147" t="s">
        <v>330</v>
      </c>
      <c r="C79" s="147" t="s">
        <v>340</v>
      </c>
      <c r="D79" s="148"/>
      <c r="E79" s="148"/>
      <c r="F79" s="148"/>
      <c r="G79" s="148"/>
      <c r="H79" s="148"/>
      <c r="I79" s="148"/>
      <c r="J79" s="148"/>
      <c r="K79" s="149"/>
    </row>
    <row r="80" spans="1:255" x14ac:dyDescent="0.2">
      <c r="A80" s="66"/>
      <c r="B80" s="65"/>
      <c r="C80" s="65"/>
      <c r="D80" s="65"/>
      <c r="E80" s="65"/>
      <c r="F80" s="65"/>
      <c r="G80" s="65"/>
      <c r="H80" s="130">
        <f>R80</f>
        <v>1299</v>
      </c>
      <c r="I80" s="131"/>
      <c r="J80" s="130">
        <f>S80</f>
        <v>14607</v>
      </c>
      <c r="K80" s="132"/>
      <c r="O80" s="19"/>
      <c r="P80" s="19"/>
      <c r="Q80" s="19"/>
      <c r="R80" s="19">
        <f>SUM(T66:T79)</f>
        <v>1299</v>
      </c>
      <c r="S80" s="19">
        <f>SUM(U66:U79)</f>
        <v>14607</v>
      </c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>
        <f>R80</f>
        <v>1299</v>
      </c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ht="36" x14ac:dyDescent="0.2">
      <c r="A81" s="67">
        <v>4</v>
      </c>
      <c r="B81" s="74" t="s">
        <v>82</v>
      </c>
      <c r="C81" s="68" t="s">
        <v>83</v>
      </c>
      <c r="D81" s="69" t="s">
        <v>84</v>
      </c>
      <c r="E81" s="70">
        <v>4</v>
      </c>
      <c r="F81" s="71">
        <f>Source!AK53</f>
        <v>135.01</v>
      </c>
      <c r="G81" s="150" t="s">
        <v>6</v>
      </c>
      <c r="H81" s="71">
        <f>Source!AB53</f>
        <v>90.48</v>
      </c>
      <c r="I81" s="72"/>
      <c r="J81" s="151"/>
      <c r="K81" s="73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x14ac:dyDescent="0.2">
      <c r="A82" s="51"/>
      <c r="B82" s="48"/>
      <c r="C82" s="48" t="s">
        <v>320</v>
      </c>
      <c r="D82" s="49"/>
      <c r="E82" s="50"/>
      <c r="F82" s="52">
        <v>90.48</v>
      </c>
      <c r="G82" s="144"/>
      <c r="H82" s="52">
        <f>Source!AF53</f>
        <v>90.48</v>
      </c>
      <c r="I82" s="53">
        <f>T82</f>
        <v>362</v>
      </c>
      <c r="J82" s="144">
        <v>18.3</v>
      </c>
      <c r="K82" s="54">
        <f>U82</f>
        <v>6623</v>
      </c>
      <c r="O82" s="19"/>
      <c r="P82" s="19"/>
      <c r="Q82" s="19"/>
      <c r="R82" s="19"/>
      <c r="S82" s="19"/>
      <c r="T82" s="19">
        <f>ROUND(Source!AF53*Source!AV53*Source!I53,0)</f>
        <v>362</v>
      </c>
      <c r="U82" s="19">
        <f>Source!S53</f>
        <v>6623</v>
      </c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>
        <f>T82</f>
        <v>362</v>
      </c>
      <c r="GK82" s="19">
        <f>T82</f>
        <v>362</v>
      </c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>
        <f>T82</f>
        <v>362</v>
      </c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x14ac:dyDescent="0.2">
      <c r="A83" s="60"/>
      <c r="B83" s="56"/>
      <c r="C83" s="56" t="s">
        <v>323</v>
      </c>
      <c r="D83" s="57"/>
      <c r="E83" s="58">
        <v>80</v>
      </c>
      <c r="F83" s="63" t="s">
        <v>324</v>
      </c>
      <c r="G83" s="59"/>
      <c r="H83" s="62">
        <f>ROUND((Source!AF53*Source!AV53+Source!AE53*Source!AV53)*(Source!FX53)/100,2)</f>
        <v>72.38</v>
      </c>
      <c r="I83" s="63">
        <f>T83</f>
        <v>290</v>
      </c>
      <c r="J83" s="59" t="s">
        <v>335</v>
      </c>
      <c r="K83" s="64">
        <f>U83</f>
        <v>4504</v>
      </c>
      <c r="O83" s="19"/>
      <c r="P83" s="19"/>
      <c r="Q83" s="19"/>
      <c r="R83" s="19"/>
      <c r="S83" s="19"/>
      <c r="T83" s="19">
        <f>ROUND((ROUND(Source!AF53*Source!AV53*Source!I53,0)+ROUND(Source!AE53*Source!AV53*Source!I53,0))*(Source!FX53)/100,0)</f>
        <v>290</v>
      </c>
      <c r="U83" s="19">
        <f>Source!X53</f>
        <v>4504</v>
      </c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>
        <f>T83</f>
        <v>290</v>
      </c>
      <c r="GZ83" s="19"/>
      <c r="HA83" s="19"/>
      <c r="HB83" s="19"/>
      <c r="HC83" s="19">
        <f>T83</f>
        <v>290</v>
      </c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x14ac:dyDescent="0.2">
      <c r="A84" s="60"/>
      <c r="B84" s="56"/>
      <c r="C84" s="56" t="s">
        <v>326</v>
      </c>
      <c r="D84" s="57"/>
      <c r="E84" s="58">
        <v>60</v>
      </c>
      <c r="F84" s="63" t="s">
        <v>324</v>
      </c>
      <c r="G84" s="59"/>
      <c r="H84" s="62">
        <f>ROUND((Source!AF53*Source!AV53+Source!AE53*Source!AV53)*(Source!FY53)/100,2)</f>
        <v>54.29</v>
      </c>
      <c r="I84" s="63">
        <f>T84</f>
        <v>217</v>
      </c>
      <c r="J84" s="59" t="s">
        <v>336</v>
      </c>
      <c r="K84" s="64">
        <f>U84</f>
        <v>3179</v>
      </c>
      <c r="O84" s="19"/>
      <c r="P84" s="19"/>
      <c r="Q84" s="19"/>
      <c r="R84" s="19"/>
      <c r="S84" s="19"/>
      <c r="T84" s="19">
        <f>ROUND((ROUND(Source!AF53*Source!AV53*Source!I53,0)+ROUND(Source!AE53*Source!AV53*Source!I53,0))*(Source!FY53)/100,0)</f>
        <v>217</v>
      </c>
      <c r="U84" s="19">
        <f>Source!Y53</f>
        <v>3179</v>
      </c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>
        <f>T84</f>
        <v>217</v>
      </c>
      <c r="HA84" s="19"/>
      <c r="HB84" s="19"/>
      <c r="HC84" s="19">
        <f>T84</f>
        <v>217</v>
      </c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ht="13.5" thickBot="1" x14ac:dyDescent="0.25">
      <c r="A85" s="75"/>
      <c r="B85" s="76"/>
      <c r="C85" s="76" t="s">
        <v>328</v>
      </c>
      <c r="D85" s="77" t="s">
        <v>329</v>
      </c>
      <c r="E85" s="78">
        <v>9.27</v>
      </c>
      <c r="F85" s="79"/>
      <c r="G85" s="79"/>
      <c r="H85" s="79">
        <f>ROUND(Source!AH53,2)</f>
        <v>9.27</v>
      </c>
      <c r="I85" s="80">
        <f>Source!U53</f>
        <v>37.08</v>
      </c>
      <c r="J85" s="79"/>
      <c r="K85" s="81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x14ac:dyDescent="0.2">
      <c r="A86" s="66"/>
      <c r="B86" s="65"/>
      <c r="C86" s="65"/>
      <c r="D86" s="65"/>
      <c r="E86" s="65"/>
      <c r="F86" s="65"/>
      <c r="G86" s="65"/>
      <c r="H86" s="130">
        <f>R86</f>
        <v>869</v>
      </c>
      <c r="I86" s="131"/>
      <c r="J86" s="130">
        <f>S86</f>
        <v>14306</v>
      </c>
      <c r="K86" s="132"/>
      <c r="O86" s="19"/>
      <c r="P86" s="19"/>
      <c r="Q86" s="19"/>
      <c r="R86" s="19">
        <f>SUM(T81:T85)</f>
        <v>869</v>
      </c>
      <c r="S86" s="19">
        <f>SUM(U81:U85)</f>
        <v>14306</v>
      </c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>
        <f>R86</f>
        <v>869</v>
      </c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ht="24" x14ac:dyDescent="0.2">
      <c r="A87" s="67">
        <v>5</v>
      </c>
      <c r="B87" s="74" t="s">
        <v>113</v>
      </c>
      <c r="C87" s="68" t="s">
        <v>114</v>
      </c>
      <c r="D87" s="69" t="s">
        <v>115</v>
      </c>
      <c r="E87" s="70">
        <v>10</v>
      </c>
      <c r="F87" s="71">
        <f>Source!AK69</f>
        <v>535.87</v>
      </c>
      <c r="G87" s="150" t="s">
        <v>6</v>
      </c>
      <c r="H87" s="71">
        <f>Source!AB69</f>
        <v>535.87</v>
      </c>
      <c r="I87" s="72"/>
      <c r="J87" s="151"/>
      <c r="K87" s="73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x14ac:dyDescent="0.2">
      <c r="A88" s="51"/>
      <c r="B88" s="48"/>
      <c r="C88" s="48" t="s">
        <v>320</v>
      </c>
      <c r="D88" s="49"/>
      <c r="E88" s="50"/>
      <c r="F88" s="52">
        <v>535.87</v>
      </c>
      <c r="G88" s="144"/>
      <c r="H88" s="52">
        <f>Source!AF69</f>
        <v>535.87</v>
      </c>
      <c r="I88" s="53">
        <f>T88</f>
        <v>5359</v>
      </c>
      <c r="J88" s="144">
        <v>18.3</v>
      </c>
      <c r="K88" s="54">
        <f>U88</f>
        <v>98064</v>
      </c>
      <c r="O88" s="19"/>
      <c r="P88" s="19"/>
      <c r="Q88" s="19"/>
      <c r="R88" s="19"/>
      <c r="S88" s="19"/>
      <c r="T88" s="19">
        <f>ROUND(Source!AF69*Source!AV69*Source!I69,0)</f>
        <v>5359</v>
      </c>
      <c r="U88" s="19">
        <f>Source!S69</f>
        <v>98064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>
        <f>T88</f>
        <v>5359</v>
      </c>
      <c r="GK88" s="19">
        <f>T88</f>
        <v>5359</v>
      </c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>
        <f>T88</f>
        <v>5359</v>
      </c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x14ac:dyDescent="0.2">
      <c r="A89" s="60"/>
      <c r="B89" s="56"/>
      <c r="C89" s="56" t="s">
        <v>323</v>
      </c>
      <c r="D89" s="57"/>
      <c r="E89" s="58">
        <v>65</v>
      </c>
      <c r="F89" s="63" t="s">
        <v>324</v>
      </c>
      <c r="G89" s="59"/>
      <c r="H89" s="62">
        <f>ROUND((Source!AF69*Source!AV69+Source!AE69*Source!AV69)*(Source!FX69)/100,2)</f>
        <v>348.32</v>
      </c>
      <c r="I89" s="63">
        <f>T89</f>
        <v>3483</v>
      </c>
      <c r="J89" s="59" t="s">
        <v>341</v>
      </c>
      <c r="K89" s="64">
        <f>U89</f>
        <v>53935</v>
      </c>
      <c r="O89" s="19"/>
      <c r="P89" s="19"/>
      <c r="Q89" s="19"/>
      <c r="R89" s="19"/>
      <c r="S89" s="19"/>
      <c r="T89" s="19">
        <f>ROUND((ROUND(Source!AF69*Source!AV69*Source!I69,0)+ROUND(Source!AE69*Source!AV69*Source!I69,0))*(Source!FX69)/100,0)</f>
        <v>3483</v>
      </c>
      <c r="U89" s="19">
        <f>Source!X69</f>
        <v>53935</v>
      </c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>
        <f>T89</f>
        <v>3483</v>
      </c>
      <c r="GZ89" s="19"/>
      <c r="HA89" s="19"/>
      <c r="HB89" s="19"/>
      <c r="HC89" s="19"/>
      <c r="HD89" s="19"/>
      <c r="HE89" s="19">
        <f>T89</f>
        <v>3483</v>
      </c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x14ac:dyDescent="0.2">
      <c r="A90" s="60"/>
      <c r="B90" s="56"/>
      <c r="C90" s="56" t="s">
        <v>326</v>
      </c>
      <c r="D90" s="57"/>
      <c r="E90" s="58">
        <v>40</v>
      </c>
      <c r="F90" s="63" t="s">
        <v>324</v>
      </c>
      <c r="G90" s="59"/>
      <c r="H90" s="62">
        <f>ROUND((Source!AF69*Source!AV69+Source!AE69*Source!AV69)*(Source!FY69)/100,2)</f>
        <v>214.35</v>
      </c>
      <c r="I90" s="63">
        <f>T90</f>
        <v>2144</v>
      </c>
      <c r="J90" s="59" t="s">
        <v>342</v>
      </c>
      <c r="K90" s="64">
        <f>U90</f>
        <v>31380</v>
      </c>
      <c r="O90" s="19"/>
      <c r="P90" s="19"/>
      <c r="Q90" s="19"/>
      <c r="R90" s="19"/>
      <c r="S90" s="19"/>
      <c r="T90" s="19">
        <f>ROUND((ROUND(Source!AF69*Source!AV69*Source!I69,0)+ROUND(Source!AE69*Source!AV69*Source!I69,0))*(Source!FY69)/100,0)</f>
        <v>2144</v>
      </c>
      <c r="U90" s="19">
        <f>Source!Y69</f>
        <v>31380</v>
      </c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>
        <f>T90</f>
        <v>2144</v>
      </c>
      <c r="HA90" s="19"/>
      <c r="HB90" s="19"/>
      <c r="HC90" s="19"/>
      <c r="HD90" s="19"/>
      <c r="HE90" s="19">
        <f>T90</f>
        <v>2144</v>
      </c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ht="13.5" thickBot="1" x14ac:dyDescent="0.25">
      <c r="A91" s="75"/>
      <c r="B91" s="76"/>
      <c r="C91" s="76" t="s">
        <v>328</v>
      </c>
      <c r="D91" s="77" t="s">
        <v>329</v>
      </c>
      <c r="E91" s="78">
        <v>42.48</v>
      </c>
      <c r="F91" s="79"/>
      <c r="G91" s="79"/>
      <c r="H91" s="79">
        <f>ROUND(Source!AH69,2)</f>
        <v>42.48</v>
      </c>
      <c r="I91" s="80">
        <f>Source!U69</f>
        <v>424.79999999999995</v>
      </c>
      <c r="J91" s="79"/>
      <c r="K91" s="81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ht="13.5" thickBot="1" x14ac:dyDescent="0.25">
      <c r="A92" s="66"/>
      <c r="B92" s="65"/>
      <c r="C92" s="65"/>
      <c r="D92" s="65"/>
      <c r="E92" s="65"/>
      <c r="F92" s="65"/>
      <c r="G92" s="65"/>
      <c r="H92" s="130">
        <f>R92</f>
        <v>10986</v>
      </c>
      <c r="I92" s="131"/>
      <c r="J92" s="130">
        <f>S92</f>
        <v>183379</v>
      </c>
      <c r="K92" s="132"/>
      <c r="O92" s="19"/>
      <c r="P92" s="19"/>
      <c r="Q92" s="19"/>
      <c r="R92" s="19">
        <f>SUM(T87:T91)</f>
        <v>10986</v>
      </c>
      <c r="S92" s="19">
        <f>SUM(U87:U91)</f>
        <v>183379</v>
      </c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>
        <f>R92</f>
        <v>10986</v>
      </c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x14ac:dyDescent="0.2">
      <c r="A93" s="156"/>
      <c r="B93" s="156"/>
      <c r="C93" s="82" t="s">
        <v>343</v>
      </c>
      <c r="D93" s="82"/>
      <c r="E93" s="82"/>
      <c r="F93" s="82"/>
      <c r="G93" s="82"/>
      <c r="H93" s="137">
        <f>FM93</f>
        <v>50216</v>
      </c>
      <c r="I93" s="137"/>
      <c r="J93" s="137">
        <f>DP93</f>
        <v>500973</v>
      </c>
      <c r="K93" s="137"/>
      <c r="P93" s="19">
        <f>SUM(R46:R92)</f>
        <v>50216</v>
      </c>
      <c r="Q93" s="19">
        <f>SUM(S46:S92)</f>
        <v>500973</v>
      </c>
      <c r="R93" s="19"/>
      <c r="S93" s="19"/>
      <c r="T93" s="19"/>
      <c r="U93" s="19"/>
      <c r="V93" s="19"/>
      <c r="W93" s="19"/>
      <c r="X93" s="19"/>
      <c r="Y93" s="19">
        <v>513</v>
      </c>
      <c r="Z93" s="19" t="s">
        <v>344</v>
      </c>
      <c r="AA93" s="19"/>
      <c r="AB93" s="19" t="s">
        <v>299</v>
      </c>
      <c r="AC93" s="19" t="str">
        <f>Source!G71</f>
        <v>Новая локальная смета</v>
      </c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>
        <f>Source!DM71</f>
        <v>527.17399999999998</v>
      </c>
      <c r="CX93" s="19">
        <f>Source!DN71</f>
        <v>0.8</v>
      </c>
      <c r="CY93" s="19">
        <f>Source!DG71</f>
        <v>392174</v>
      </c>
      <c r="CZ93" s="19">
        <f>Source!DK71</f>
        <v>116914</v>
      </c>
      <c r="DA93" s="19">
        <f>Source!DI71</f>
        <v>889</v>
      </c>
      <c r="DB93" s="19">
        <f>Source!DJ71</f>
        <v>183</v>
      </c>
      <c r="DC93" s="19">
        <f>Source!DH71</f>
        <v>274371</v>
      </c>
      <c r="DD93" s="19">
        <f>Source!EG71</f>
        <v>0</v>
      </c>
      <c r="DE93" s="19">
        <f>Source!EN71</f>
        <v>274371</v>
      </c>
      <c r="DF93" s="19">
        <f>Source!EO71</f>
        <v>274371</v>
      </c>
      <c r="DG93" s="19">
        <f>Source!EP71</f>
        <v>0</v>
      </c>
      <c r="DH93" s="19">
        <f>Source!EQ71</f>
        <v>274371</v>
      </c>
      <c r="DI93" s="19">
        <f>Source!EH71</f>
        <v>0</v>
      </c>
      <c r="DJ93" s="19">
        <f>Source!EI71</f>
        <v>0</v>
      </c>
      <c r="DK93" s="19">
        <f>Source!ER71</f>
        <v>0</v>
      </c>
      <c r="DL93" s="19">
        <f>Source!DL71</f>
        <v>0</v>
      </c>
      <c r="DM93" s="19">
        <f>Source!DO71</f>
        <v>0</v>
      </c>
      <c r="DN93" s="19">
        <f>Source!DP71</f>
        <v>67953</v>
      </c>
      <c r="DO93" s="19">
        <f>Source!DQ71</f>
        <v>40846</v>
      </c>
      <c r="DP93" s="19">
        <f>Source!EJ71</f>
        <v>500973</v>
      </c>
      <c r="DQ93" s="19">
        <f>Source!EK71</f>
        <v>274371</v>
      </c>
      <c r="DR93" s="19">
        <f>Source!EL71</f>
        <v>43223</v>
      </c>
      <c r="DS93" s="19">
        <f>Source!EH71</f>
        <v>0</v>
      </c>
      <c r="DT93" s="19">
        <f>Source!EM71</f>
        <v>183379</v>
      </c>
      <c r="DU93" s="19">
        <f>Source!EK71+Source!EL71</f>
        <v>317594</v>
      </c>
      <c r="DV93" s="19"/>
      <c r="DW93" s="19">
        <f>Source!ES71</f>
        <v>0</v>
      </c>
      <c r="DX93" s="19">
        <f>Source!ET71</f>
        <v>0</v>
      </c>
      <c r="DY93" s="19">
        <f>Source!EU71</f>
        <v>0</v>
      </c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>
        <f>Source!DM71</f>
        <v>527.17399999999998</v>
      </c>
      <c r="EU93" s="19">
        <f>Source!DN71</f>
        <v>0.8</v>
      </c>
      <c r="EV93" s="19">
        <f t="shared" ref="EV93:FQ93" si="0">SUM(GJ46:GJ92)</f>
        <v>43043</v>
      </c>
      <c r="EW93" s="19">
        <f t="shared" si="0"/>
        <v>6389</v>
      </c>
      <c r="EX93" s="19">
        <f t="shared" si="0"/>
        <v>71</v>
      </c>
      <c r="EY93" s="19">
        <f t="shared" si="0"/>
        <v>10</v>
      </c>
      <c r="EZ93" s="19">
        <f t="shared" si="0"/>
        <v>36583</v>
      </c>
      <c r="FA93" s="19">
        <f t="shared" si="0"/>
        <v>0</v>
      </c>
      <c r="FB93" s="19">
        <f t="shared" si="0"/>
        <v>36583</v>
      </c>
      <c r="FC93" s="19">
        <f t="shared" si="0"/>
        <v>36583</v>
      </c>
      <c r="FD93" s="19">
        <f t="shared" si="0"/>
        <v>0</v>
      </c>
      <c r="FE93" s="19">
        <f t="shared" si="0"/>
        <v>36583</v>
      </c>
      <c r="FF93" s="19">
        <f t="shared" si="0"/>
        <v>0</v>
      </c>
      <c r="FG93" s="19">
        <f t="shared" si="0"/>
        <v>0</v>
      </c>
      <c r="FH93" s="19">
        <f t="shared" si="0"/>
        <v>0</v>
      </c>
      <c r="FI93" s="19">
        <f t="shared" si="0"/>
        <v>0</v>
      </c>
      <c r="FJ93" s="19">
        <f t="shared" si="0"/>
        <v>0</v>
      </c>
      <c r="FK93" s="19">
        <f t="shared" si="0"/>
        <v>4383</v>
      </c>
      <c r="FL93" s="19">
        <f t="shared" si="0"/>
        <v>2790</v>
      </c>
      <c r="FM93" s="19">
        <f t="shared" si="0"/>
        <v>50216</v>
      </c>
      <c r="FN93" s="19">
        <f t="shared" si="0"/>
        <v>36583</v>
      </c>
      <c r="FO93" s="19">
        <f t="shared" si="0"/>
        <v>2647</v>
      </c>
      <c r="FP93" s="19">
        <f t="shared" si="0"/>
        <v>0</v>
      </c>
      <c r="FQ93" s="19">
        <f t="shared" si="0"/>
        <v>10986</v>
      </c>
      <c r="FR93" s="19">
        <f>FN93+FO93</f>
        <v>39230</v>
      </c>
      <c r="FS93" s="19">
        <f>SUM(HG46:HG92)</f>
        <v>0</v>
      </c>
      <c r="FT93" s="19">
        <f>SUM(HH46:HH92)</f>
        <v>0</v>
      </c>
      <c r="FU93" s="19">
        <f>SUM(HI46:HI92)</f>
        <v>0</v>
      </c>
      <c r="FV93" s="19">
        <f>SUM(HJ46:HJ92)</f>
        <v>0</v>
      </c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x14ac:dyDescent="0.2">
      <c r="A94" s="141"/>
      <c r="B94" s="141"/>
      <c r="C94" s="141"/>
      <c r="D94" s="141"/>
      <c r="E94" s="141"/>
      <c r="F94" s="141"/>
      <c r="G94" s="141"/>
      <c r="H94" s="157"/>
      <c r="I94" s="157"/>
      <c r="J94" s="157"/>
      <c r="K94" s="157"/>
    </row>
    <row r="95" spans="1:255" x14ac:dyDescent="0.2">
      <c r="A95" s="141"/>
      <c r="B95" s="141"/>
      <c r="C95" s="20" t="s">
        <v>121</v>
      </c>
      <c r="D95" s="20"/>
      <c r="E95" s="20"/>
      <c r="F95" s="20"/>
      <c r="G95" s="20"/>
      <c r="H95" s="135">
        <f>EV93</f>
        <v>43043</v>
      </c>
      <c r="I95" s="135"/>
      <c r="J95" s="135">
        <f>CY93</f>
        <v>392174</v>
      </c>
      <c r="K95" s="158"/>
    </row>
    <row r="96" spans="1:255" x14ac:dyDescent="0.2">
      <c r="A96" s="141"/>
      <c r="B96" s="141"/>
      <c r="C96" s="20" t="s">
        <v>347</v>
      </c>
      <c r="D96" s="20"/>
      <c r="E96" s="20"/>
      <c r="F96" s="20"/>
      <c r="G96" s="20"/>
      <c r="H96" s="136"/>
      <c r="I96" s="136"/>
      <c r="J96" s="136"/>
      <c r="K96" s="157"/>
    </row>
    <row r="97" spans="1:11" x14ac:dyDescent="0.2">
      <c r="A97" s="141"/>
      <c r="B97" s="141"/>
      <c r="C97" s="20" t="s">
        <v>348</v>
      </c>
      <c r="D97" s="20"/>
      <c r="E97" s="20"/>
      <c r="F97" s="20"/>
      <c r="G97" s="20"/>
      <c r="H97" s="135">
        <f>EW93</f>
        <v>6389</v>
      </c>
      <c r="I97" s="135"/>
      <c r="J97" s="135">
        <f>CZ93</f>
        <v>116914</v>
      </c>
      <c r="K97" s="158"/>
    </row>
    <row r="98" spans="1:11" x14ac:dyDescent="0.2">
      <c r="A98" s="141"/>
      <c r="B98" s="141"/>
      <c r="C98" s="20" t="s">
        <v>349</v>
      </c>
      <c r="D98" s="20"/>
      <c r="E98" s="20"/>
      <c r="F98" s="20"/>
      <c r="G98" s="20"/>
      <c r="H98" s="135">
        <f>EX93</f>
        <v>71</v>
      </c>
      <c r="I98" s="135"/>
      <c r="J98" s="135">
        <f>DA93</f>
        <v>889</v>
      </c>
      <c r="K98" s="158"/>
    </row>
    <row r="99" spans="1:11" x14ac:dyDescent="0.2">
      <c r="A99" s="141"/>
      <c r="B99" s="141"/>
      <c r="C99" s="20" t="s">
        <v>350</v>
      </c>
      <c r="D99" s="20"/>
      <c r="E99" s="20"/>
      <c r="F99" s="20"/>
      <c r="G99" s="20"/>
      <c r="H99" s="135">
        <f>EZ93</f>
        <v>36583</v>
      </c>
      <c r="I99" s="135"/>
      <c r="J99" s="135">
        <f>DC93</f>
        <v>274371</v>
      </c>
      <c r="K99" s="158"/>
    </row>
    <row r="100" spans="1:11" x14ac:dyDescent="0.2">
      <c r="A100" s="141"/>
      <c r="B100" s="141"/>
      <c r="C100" s="20"/>
      <c r="D100" s="20"/>
      <c r="E100" s="20"/>
      <c r="F100" s="20"/>
      <c r="G100" s="20"/>
      <c r="H100" s="136"/>
      <c r="I100" s="136"/>
      <c r="J100" s="136"/>
      <c r="K100" s="157"/>
    </row>
    <row r="101" spans="1:11" x14ac:dyDescent="0.2">
      <c r="A101" s="141"/>
      <c r="B101" s="141"/>
      <c r="C101" s="20" t="s">
        <v>351</v>
      </c>
      <c r="D101" s="20"/>
      <c r="E101" s="20"/>
      <c r="F101" s="20"/>
      <c r="G101" s="20"/>
      <c r="H101" s="135">
        <f>FK93</f>
        <v>4383</v>
      </c>
      <c r="I101" s="135"/>
      <c r="J101" s="135">
        <f>DN93</f>
        <v>67953</v>
      </c>
      <c r="K101" s="158"/>
    </row>
    <row r="102" spans="1:11" x14ac:dyDescent="0.2">
      <c r="A102" s="141"/>
      <c r="B102" s="141"/>
      <c r="C102" s="20" t="s">
        <v>352</v>
      </c>
      <c r="D102" s="20"/>
      <c r="E102" s="20"/>
      <c r="F102" s="20"/>
      <c r="G102" s="20"/>
      <c r="H102" s="135">
        <f>FL93</f>
        <v>2790</v>
      </c>
      <c r="I102" s="135"/>
      <c r="J102" s="135">
        <f>DO93</f>
        <v>40846</v>
      </c>
      <c r="K102" s="158"/>
    </row>
    <row r="103" spans="1:11" x14ac:dyDescent="0.2">
      <c r="A103" s="141"/>
      <c r="B103" s="141"/>
      <c r="C103" s="20" t="s">
        <v>353</v>
      </c>
      <c r="D103" s="20"/>
      <c r="E103" s="20"/>
      <c r="F103" s="20"/>
      <c r="G103" s="20"/>
      <c r="H103" s="135">
        <f>FM93</f>
        <v>50216</v>
      </c>
      <c r="I103" s="135"/>
      <c r="J103" s="135">
        <f>DP93</f>
        <v>500973</v>
      </c>
      <c r="K103" s="158"/>
    </row>
    <row r="104" spans="1:11" x14ac:dyDescent="0.2">
      <c r="A104" s="141"/>
      <c r="B104" s="141"/>
      <c r="C104" s="20" t="s">
        <v>354</v>
      </c>
      <c r="D104" s="20"/>
      <c r="E104" s="20"/>
      <c r="F104" s="20"/>
      <c r="G104" s="20"/>
      <c r="H104" s="136"/>
      <c r="I104" s="136"/>
      <c r="J104" s="136"/>
      <c r="K104" s="157"/>
    </row>
    <row r="105" spans="1:11" x14ac:dyDescent="0.2">
      <c r="A105" s="141"/>
      <c r="B105" s="141"/>
      <c r="C105" s="20" t="s">
        <v>355</v>
      </c>
      <c r="D105" s="20"/>
      <c r="E105" s="20"/>
      <c r="F105" s="20"/>
      <c r="G105" s="20"/>
      <c r="H105" s="135">
        <f>FN93</f>
        <v>36583</v>
      </c>
      <c r="I105" s="135"/>
      <c r="J105" s="135">
        <f>DQ93</f>
        <v>274371</v>
      </c>
      <c r="K105" s="158"/>
    </row>
    <row r="106" spans="1:11" x14ac:dyDescent="0.2">
      <c r="A106" s="141"/>
      <c r="B106" s="141"/>
      <c r="C106" s="20" t="s">
        <v>356</v>
      </c>
      <c r="D106" s="20"/>
      <c r="E106" s="20"/>
      <c r="F106" s="20"/>
      <c r="G106" s="20"/>
      <c r="H106" s="135">
        <f>FO93</f>
        <v>2647</v>
      </c>
      <c r="I106" s="135"/>
      <c r="J106" s="135">
        <f>DR93</f>
        <v>43223</v>
      </c>
      <c r="K106" s="158"/>
    </row>
    <row r="107" spans="1:11" hidden="1" x14ac:dyDescent="0.2">
      <c r="A107" s="141"/>
      <c r="B107" s="141"/>
      <c r="C107" s="20" t="s">
        <v>357</v>
      </c>
      <c r="D107" s="20"/>
      <c r="E107" s="20"/>
      <c r="F107" s="20"/>
      <c r="G107" s="20"/>
      <c r="H107" s="135">
        <f>FP93</f>
        <v>0</v>
      </c>
      <c r="I107" s="135"/>
      <c r="J107" s="135">
        <f>DS93</f>
        <v>0</v>
      </c>
      <c r="K107" s="158"/>
    </row>
    <row r="108" spans="1:11" x14ac:dyDescent="0.2">
      <c r="A108" s="141"/>
      <c r="B108" s="141"/>
      <c r="C108" s="20" t="s">
        <v>358</v>
      </c>
      <c r="D108" s="20"/>
      <c r="E108" s="20"/>
      <c r="F108" s="20"/>
      <c r="G108" s="20"/>
      <c r="H108" s="135">
        <f>FQ93</f>
        <v>10986</v>
      </c>
      <c r="I108" s="135"/>
      <c r="J108" s="135">
        <f>DT93</f>
        <v>183379</v>
      </c>
      <c r="K108" s="158"/>
    </row>
    <row r="109" spans="1:11" x14ac:dyDescent="0.2">
      <c r="A109" s="141"/>
      <c r="B109" s="141"/>
      <c r="C109" s="20"/>
      <c r="D109" s="20"/>
      <c r="E109" s="20"/>
      <c r="F109" s="20"/>
      <c r="G109" s="20"/>
      <c r="H109" s="136"/>
      <c r="I109" s="136"/>
      <c r="J109" s="136"/>
      <c r="K109" s="157"/>
    </row>
    <row r="110" spans="1:11" x14ac:dyDescent="0.2">
      <c r="A110" s="141"/>
      <c r="B110" s="141"/>
      <c r="C110" s="20" t="s">
        <v>359</v>
      </c>
      <c r="D110" s="20"/>
      <c r="E110" s="20"/>
      <c r="F110" s="20"/>
      <c r="G110" s="20"/>
      <c r="H110" s="135">
        <f>H103</f>
        <v>50216</v>
      </c>
      <c r="I110" s="135"/>
      <c r="J110" s="135">
        <f>J103</f>
        <v>500973</v>
      </c>
      <c r="K110" s="158"/>
    </row>
    <row r="111" spans="1:11" hidden="1" x14ac:dyDescent="0.2">
      <c r="A111" s="141"/>
      <c r="B111" s="141"/>
      <c r="C111" s="20" t="s">
        <v>360</v>
      </c>
      <c r="D111" s="20"/>
      <c r="E111" s="83">
        <v>18</v>
      </c>
      <c r="F111" s="84" t="s">
        <v>324</v>
      </c>
      <c r="G111" s="20"/>
      <c r="H111" s="20"/>
      <c r="I111" s="20"/>
      <c r="J111" s="140">
        <f>ROUND(J110*E111/100,2)</f>
        <v>90175.14</v>
      </c>
      <c r="K111" s="159"/>
    </row>
    <row r="112" spans="1:11" hidden="1" x14ac:dyDescent="0.2">
      <c r="A112" s="141"/>
      <c r="B112" s="141"/>
      <c r="C112" s="20" t="s">
        <v>361</v>
      </c>
      <c r="D112" s="20"/>
      <c r="E112" s="20"/>
      <c r="F112" s="20"/>
      <c r="G112" s="20"/>
      <c r="H112" s="20"/>
      <c r="I112" s="20"/>
      <c r="J112" s="140">
        <f>J111+J110</f>
        <v>591148.14</v>
      </c>
      <c r="K112" s="160"/>
    </row>
    <row r="113" spans="1:255" x14ac:dyDescent="0.2">
      <c r="A113" s="141"/>
      <c r="B113" s="141"/>
      <c r="C113" s="20"/>
      <c r="D113" s="20"/>
      <c r="E113" s="20"/>
      <c r="F113" s="20"/>
      <c r="G113" s="20"/>
      <c r="H113" s="20"/>
      <c r="I113" s="20"/>
      <c r="J113" s="136"/>
      <c r="K113" s="157"/>
    </row>
    <row r="114" spans="1:255" hidden="1" outlineLevel="1" x14ac:dyDescent="0.2">
      <c r="A114" s="141"/>
      <c r="B114" s="141"/>
      <c r="C114" s="20"/>
      <c r="D114" s="20"/>
      <c r="E114" s="20"/>
      <c r="F114" s="20"/>
      <c r="G114" s="20"/>
      <c r="H114" s="20"/>
      <c r="I114" s="20"/>
      <c r="J114" s="20"/>
      <c r="K114" s="141"/>
    </row>
    <row r="115" spans="1:255" hidden="1" outlineLevel="1" x14ac:dyDescent="0.2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</row>
    <row r="116" spans="1:255" hidden="1" outlineLevel="1" x14ac:dyDescent="0.2">
      <c r="A116" s="85" t="s">
        <v>362</v>
      </c>
      <c r="B116" s="85"/>
      <c r="C116" s="138"/>
      <c r="D116" s="138"/>
      <c r="E116" s="138"/>
      <c r="F116" s="138"/>
      <c r="G116" s="86"/>
      <c r="H116" s="86"/>
      <c r="I116" s="138"/>
      <c r="J116" s="138"/>
      <c r="K116" s="141"/>
      <c r="BY116" s="87">
        <f>C116</f>
        <v>0</v>
      </c>
      <c r="BZ116" s="87">
        <f>I116</f>
        <v>0</v>
      </c>
      <c r="IU116" s="19"/>
    </row>
    <row r="117" spans="1:255" s="89" customFormat="1" ht="11.25" hidden="1" outlineLevel="1" x14ac:dyDescent="0.2">
      <c r="A117" s="88"/>
      <c r="B117" s="88"/>
      <c r="C117" s="139" t="s">
        <v>363</v>
      </c>
      <c r="D117" s="139"/>
      <c r="E117" s="139"/>
      <c r="F117" s="139"/>
      <c r="G117" s="139"/>
      <c r="H117" s="139"/>
      <c r="I117" s="139" t="s">
        <v>364</v>
      </c>
      <c r="J117" s="139"/>
    </row>
    <row r="118" spans="1:255" hidden="1" outlineLevel="1" x14ac:dyDescent="0.2">
      <c r="A118" s="161"/>
      <c r="B118" s="161"/>
      <c r="C118" s="161"/>
      <c r="D118" s="161"/>
      <c r="E118" s="161"/>
      <c r="F118" s="161"/>
      <c r="G118" s="162" t="s">
        <v>365</v>
      </c>
      <c r="H118" s="161"/>
      <c r="I118" s="161"/>
      <c r="J118" s="161"/>
      <c r="K118" s="141"/>
    </row>
    <row r="119" spans="1:255" hidden="1" outlineLevel="1" x14ac:dyDescent="0.2">
      <c r="A119" s="85" t="s">
        <v>366</v>
      </c>
      <c r="B119" s="85"/>
      <c r="C119" s="138"/>
      <c r="D119" s="138"/>
      <c r="E119" s="138"/>
      <c r="F119" s="138"/>
      <c r="G119" s="86"/>
      <c r="H119" s="86"/>
      <c r="I119" s="138"/>
      <c r="J119" s="138"/>
      <c r="K119" s="141"/>
      <c r="BY119" s="87">
        <f>C119</f>
        <v>0</v>
      </c>
      <c r="BZ119" s="87">
        <f>I119</f>
        <v>0</v>
      </c>
      <c r="IU119" s="19"/>
    </row>
    <row r="120" spans="1:255" s="89" customFormat="1" ht="11.25" hidden="1" outlineLevel="1" x14ac:dyDescent="0.2">
      <c r="A120" s="88"/>
      <c r="B120" s="88"/>
      <c r="C120" s="139" t="s">
        <v>363</v>
      </c>
      <c r="D120" s="139"/>
      <c r="E120" s="139"/>
      <c r="F120" s="139"/>
      <c r="G120" s="139"/>
      <c r="H120" s="139"/>
      <c r="I120" s="139" t="s">
        <v>364</v>
      </c>
      <c r="J120" s="139"/>
    </row>
    <row r="121" spans="1:255" hidden="1" outlineLevel="1" x14ac:dyDescent="0.2">
      <c r="A121" s="161"/>
      <c r="B121" s="161"/>
      <c r="C121" s="161"/>
      <c r="D121" s="161"/>
      <c r="E121" s="161"/>
      <c r="F121" s="161"/>
      <c r="G121" s="162" t="s">
        <v>365</v>
      </c>
      <c r="H121" s="161"/>
      <c r="I121" s="161"/>
      <c r="J121" s="161"/>
      <c r="K121" s="141"/>
    </row>
    <row r="122" spans="1:255" collapsed="1" x14ac:dyDescent="0.2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</row>
    <row r="123" spans="1:255" outlineLevel="1" x14ac:dyDescent="0.2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</row>
    <row r="124" spans="1:255" outlineLevel="1" x14ac:dyDescent="0.2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</row>
    <row r="125" spans="1:255" outlineLevel="1" x14ac:dyDescent="0.2">
      <c r="A125" s="85" t="s">
        <v>273</v>
      </c>
      <c r="B125" s="85"/>
      <c r="C125" s="138"/>
      <c r="D125" s="138"/>
      <c r="E125" s="138"/>
      <c r="F125" s="138"/>
      <c r="G125" s="86"/>
      <c r="H125" s="86"/>
      <c r="I125" s="138"/>
      <c r="J125" s="138"/>
      <c r="K125" s="141"/>
      <c r="BY125" s="87">
        <f>C125</f>
        <v>0</v>
      </c>
      <c r="BZ125" s="87">
        <f>I125</f>
        <v>0</v>
      </c>
      <c r="IU125" s="19"/>
    </row>
    <row r="126" spans="1:255" s="89" customFormat="1" ht="11.25" outlineLevel="1" x14ac:dyDescent="0.2">
      <c r="A126" s="88"/>
      <c r="B126" s="88"/>
      <c r="C126" s="139" t="s">
        <v>363</v>
      </c>
      <c r="D126" s="139"/>
      <c r="E126" s="139"/>
      <c r="F126" s="139"/>
      <c r="G126" s="139"/>
      <c r="H126" s="139"/>
      <c r="I126" s="139" t="s">
        <v>364</v>
      </c>
      <c r="J126" s="139"/>
    </row>
    <row r="127" spans="1:255" outlineLevel="1" x14ac:dyDescent="0.2">
      <c r="A127" s="161"/>
      <c r="B127" s="161"/>
      <c r="C127" s="161"/>
      <c r="D127" s="161"/>
      <c r="E127" s="161"/>
      <c r="F127" s="161"/>
      <c r="G127" s="162" t="s">
        <v>365</v>
      </c>
      <c r="H127" s="161"/>
      <c r="I127" s="161"/>
      <c r="J127" s="161"/>
      <c r="K127" s="141"/>
    </row>
    <row r="128" spans="1:255" outlineLevel="1" x14ac:dyDescent="0.2">
      <c r="A128" s="85" t="s">
        <v>370</v>
      </c>
      <c r="B128" s="85"/>
      <c r="C128" s="138"/>
      <c r="D128" s="138"/>
      <c r="E128" s="138"/>
      <c r="F128" s="138"/>
      <c r="G128" s="86"/>
      <c r="H128" s="86"/>
      <c r="I128" s="138"/>
      <c r="J128" s="138"/>
      <c r="K128" s="141"/>
      <c r="BY128" s="87">
        <f>C128</f>
        <v>0</v>
      </c>
      <c r="BZ128" s="87">
        <f>I128</f>
        <v>0</v>
      </c>
      <c r="IU128" s="19"/>
    </row>
    <row r="129" spans="1:255" s="89" customFormat="1" ht="11.25" outlineLevel="1" x14ac:dyDescent="0.2">
      <c r="A129" s="88"/>
      <c r="B129" s="88"/>
      <c r="C129" s="139" t="s">
        <v>363</v>
      </c>
      <c r="D129" s="139"/>
      <c r="E129" s="139"/>
      <c r="F129" s="139"/>
      <c r="G129" s="139"/>
      <c r="H129" s="139"/>
      <c r="I129" s="139" t="s">
        <v>364</v>
      </c>
      <c r="J129" s="139"/>
    </row>
    <row r="130" spans="1:255" outlineLevel="1" x14ac:dyDescent="0.2">
      <c r="A130" s="161"/>
      <c r="B130" s="161"/>
      <c r="C130" s="161"/>
      <c r="D130" s="161"/>
      <c r="E130" s="161"/>
      <c r="F130" s="161"/>
      <c r="G130" s="162" t="s">
        <v>365</v>
      </c>
      <c r="H130" s="161"/>
      <c r="I130" s="161"/>
      <c r="J130" s="161"/>
      <c r="K130" s="141"/>
    </row>
    <row r="131" spans="1:255" x14ac:dyDescent="0.2">
      <c r="A131" s="141"/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</row>
    <row r="132" spans="1:255" x14ac:dyDescent="0.2">
      <c r="Y132" s="19">
        <v>999</v>
      </c>
      <c r="Z132" s="19" t="s">
        <v>367</v>
      </c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</row>
  </sheetData>
  <mergeCells count="113">
    <mergeCell ref="C128:F128"/>
    <mergeCell ref="I128:J128"/>
    <mergeCell ref="C129:H129"/>
    <mergeCell ref="I129:J129"/>
    <mergeCell ref="C120:H120"/>
    <mergeCell ref="I120:J120"/>
    <mergeCell ref="C125:F125"/>
    <mergeCell ref="I125:J125"/>
    <mergeCell ref="C126:H126"/>
    <mergeCell ref="I126:J126"/>
    <mergeCell ref="J113:K113"/>
    <mergeCell ref="C116:F116"/>
    <mergeCell ref="I116:J116"/>
    <mergeCell ref="C117:H117"/>
    <mergeCell ref="I117:J117"/>
    <mergeCell ref="C119:F119"/>
    <mergeCell ref="I119:J119"/>
    <mergeCell ref="H109:I109"/>
    <mergeCell ref="J109:K109"/>
    <mergeCell ref="H110:I110"/>
    <mergeCell ref="J110:K110"/>
    <mergeCell ref="J111:K111"/>
    <mergeCell ref="J112:K112"/>
    <mergeCell ref="H106:I106"/>
    <mergeCell ref="J106:K106"/>
    <mergeCell ref="H107:I107"/>
    <mergeCell ref="J107:K107"/>
    <mergeCell ref="H108:I108"/>
    <mergeCell ref="J108:K108"/>
    <mergeCell ref="H103:I103"/>
    <mergeCell ref="J103:K103"/>
    <mergeCell ref="H104:I104"/>
    <mergeCell ref="J104:K104"/>
    <mergeCell ref="H105:I105"/>
    <mergeCell ref="J105:K105"/>
    <mergeCell ref="H100:I100"/>
    <mergeCell ref="J100:K100"/>
    <mergeCell ref="H101:I101"/>
    <mergeCell ref="J101:K101"/>
    <mergeCell ref="H102:I102"/>
    <mergeCell ref="J102:K102"/>
    <mergeCell ref="H97:I97"/>
    <mergeCell ref="J97:K97"/>
    <mergeCell ref="H98:I98"/>
    <mergeCell ref="J98:K98"/>
    <mergeCell ref="H99:I99"/>
    <mergeCell ref="J99:K99"/>
    <mergeCell ref="H94:I94"/>
    <mergeCell ref="J94:K94"/>
    <mergeCell ref="H95:I95"/>
    <mergeCell ref="J95:K95"/>
    <mergeCell ref="H96:I96"/>
    <mergeCell ref="J96:K96"/>
    <mergeCell ref="H86:I86"/>
    <mergeCell ref="J86:K86"/>
    <mergeCell ref="H92:I92"/>
    <mergeCell ref="J92:K92"/>
    <mergeCell ref="H93:I93"/>
    <mergeCell ref="J93:K93"/>
    <mergeCell ref="H55:I55"/>
    <mergeCell ref="J55:K55"/>
    <mergeCell ref="H65:I65"/>
    <mergeCell ref="J65:K65"/>
    <mergeCell ref="H80:I80"/>
    <mergeCell ref="J80:K80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69"/>
  <sheetViews>
    <sheetView workbookViewId="0">
      <selection activeCell="A165" sqref="A165:AH165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2</v>
      </c>
      <c r="H5" t="s">
        <v>263</v>
      </c>
    </row>
    <row r="6" spans="1:133" x14ac:dyDescent="0.2">
      <c r="G6">
        <v>10</v>
      </c>
      <c r="H6" t="s">
        <v>259</v>
      </c>
    </row>
    <row r="7" spans="1:133" x14ac:dyDescent="0.2">
      <c r="G7">
        <v>2</v>
      </c>
      <c r="H7" t="s">
        <v>260</v>
      </c>
    </row>
    <row r="8" spans="1:133" x14ac:dyDescent="0.2">
      <c r="G8">
        <f>IF((Source!AR71&lt;&gt;'1.Смета.или.Акт'!P93),0,1)</f>
        <v>1</v>
      </c>
      <c r="H8" t="s">
        <v>345</v>
      </c>
    </row>
    <row r="9" spans="1:133" x14ac:dyDescent="0.2">
      <c r="G9" s="11" t="s">
        <v>261</v>
      </c>
      <c r="H9" t="s">
        <v>262</v>
      </c>
    </row>
    <row r="12" spans="1:133" x14ac:dyDescent="0.2">
      <c r="A12" s="1">
        <v>1</v>
      </c>
      <c r="B12" s="1">
        <v>163</v>
      </c>
      <c r="C12" s="1">
        <v>0</v>
      </c>
      <c r="D12" s="1">
        <f>ROW(A100)</f>
        <v>100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6</v>
      </c>
      <c r="BZ12" s="1" t="s">
        <v>9</v>
      </c>
      <c r="CA12" s="1" t="s">
        <v>6</v>
      </c>
      <c r="CB12" s="1" t="s">
        <v>6</v>
      </c>
      <c r="CC12" s="1" t="s">
        <v>6</v>
      </c>
      <c r="CD12" s="1" t="s">
        <v>6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B100</f>
        <v>163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Дуговая защита</v>
      </c>
      <c r="H18" s="3"/>
      <c r="I18" s="3"/>
      <c r="J18" s="3"/>
      <c r="K18" s="3"/>
      <c r="L18" s="3"/>
      <c r="M18" s="3"/>
      <c r="N18" s="3"/>
      <c r="O18" s="3">
        <f t="shared" ref="O18:AT18" si="1">O100</f>
        <v>43043</v>
      </c>
      <c r="P18" s="3">
        <f t="shared" si="1"/>
        <v>36583</v>
      </c>
      <c r="Q18" s="3">
        <f t="shared" si="1"/>
        <v>71</v>
      </c>
      <c r="R18" s="3">
        <f t="shared" si="1"/>
        <v>10</v>
      </c>
      <c r="S18" s="3">
        <f t="shared" si="1"/>
        <v>6389</v>
      </c>
      <c r="T18" s="3">
        <f t="shared" si="1"/>
        <v>0</v>
      </c>
      <c r="U18" s="3">
        <f t="shared" si="1"/>
        <v>527.17399999999998</v>
      </c>
      <c r="V18" s="3">
        <f t="shared" si="1"/>
        <v>0.8</v>
      </c>
      <c r="W18" s="3">
        <f t="shared" si="1"/>
        <v>0</v>
      </c>
      <c r="X18" s="3">
        <f t="shared" si="1"/>
        <v>4383</v>
      </c>
      <c r="Y18" s="3">
        <f t="shared" si="1"/>
        <v>2790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50216</v>
      </c>
      <c r="AS18" s="3">
        <f t="shared" si="1"/>
        <v>36583</v>
      </c>
      <c r="AT18" s="3">
        <f t="shared" si="1"/>
        <v>2647</v>
      </c>
      <c r="AU18" s="3">
        <f t="shared" ref="AU18:BZ18" si="2">AU100</f>
        <v>10986</v>
      </c>
      <c r="AV18" s="3">
        <f t="shared" si="2"/>
        <v>36583</v>
      </c>
      <c r="AW18" s="3">
        <f t="shared" si="2"/>
        <v>36583</v>
      </c>
      <c r="AX18" s="3">
        <f t="shared" si="2"/>
        <v>0</v>
      </c>
      <c r="AY18" s="3">
        <f t="shared" si="2"/>
        <v>36583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CA100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DG100</f>
        <v>392174</v>
      </c>
      <c r="DH18" s="4">
        <f t="shared" si="4"/>
        <v>274371</v>
      </c>
      <c r="DI18" s="4">
        <f t="shared" si="4"/>
        <v>889</v>
      </c>
      <c r="DJ18" s="4">
        <f t="shared" si="4"/>
        <v>183</v>
      </c>
      <c r="DK18" s="4">
        <f t="shared" si="4"/>
        <v>116914</v>
      </c>
      <c r="DL18" s="4">
        <f t="shared" si="4"/>
        <v>0</v>
      </c>
      <c r="DM18" s="4">
        <f t="shared" si="4"/>
        <v>527.17399999999998</v>
      </c>
      <c r="DN18" s="4">
        <f t="shared" si="4"/>
        <v>0.8</v>
      </c>
      <c r="DO18" s="4">
        <f t="shared" si="4"/>
        <v>0</v>
      </c>
      <c r="DP18" s="4">
        <f t="shared" si="4"/>
        <v>67953</v>
      </c>
      <c r="DQ18" s="4">
        <f t="shared" si="4"/>
        <v>40846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500973</v>
      </c>
      <c r="EK18" s="4">
        <f t="shared" si="4"/>
        <v>274371</v>
      </c>
      <c r="EL18" s="4">
        <f t="shared" si="4"/>
        <v>43223</v>
      </c>
      <c r="EM18" s="4">
        <f t="shared" ref="EM18:FR18" si="5">EM100</f>
        <v>183379</v>
      </c>
      <c r="EN18" s="4">
        <f t="shared" si="5"/>
        <v>274371</v>
      </c>
      <c r="EO18" s="4">
        <f t="shared" si="5"/>
        <v>274371</v>
      </c>
      <c r="EP18" s="4">
        <f t="shared" si="5"/>
        <v>0</v>
      </c>
      <c r="EQ18" s="4">
        <f t="shared" si="5"/>
        <v>274371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FS100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ROW(A71)</f>
        <v>71</v>
      </c>
      <c r="E20" s="1"/>
      <c r="F20" s="1" t="s">
        <v>11</v>
      </c>
      <c r="G20" s="1" t="s">
        <v>11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B71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O71</f>
        <v>43043</v>
      </c>
      <c r="P22" s="3">
        <f t="shared" si="8"/>
        <v>36583</v>
      </c>
      <c r="Q22" s="3">
        <f t="shared" si="8"/>
        <v>71</v>
      </c>
      <c r="R22" s="3">
        <f t="shared" si="8"/>
        <v>10</v>
      </c>
      <c r="S22" s="3">
        <f t="shared" si="8"/>
        <v>6389</v>
      </c>
      <c r="T22" s="3">
        <f t="shared" si="8"/>
        <v>0</v>
      </c>
      <c r="U22" s="3">
        <f t="shared" si="8"/>
        <v>527.17399999999998</v>
      </c>
      <c r="V22" s="3">
        <f t="shared" si="8"/>
        <v>0.8</v>
      </c>
      <c r="W22" s="3">
        <f t="shared" si="8"/>
        <v>0</v>
      </c>
      <c r="X22" s="3">
        <f t="shared" si="8"/>
        <v>4383</v>
      </c>
      <c r="Y22" s="3">
        <f t="shared" si="8"/>
        <v>2790</v>
      </c>
      <c r="Z22" s="3">
        <f t="shared" si="8"/>
        <v>0</v>
      </c>
      <c r="AA22" s="3">
        <f t="shared" si="8"/>
        <v>0</v>
      </c>
      <c r="AB22" s="3">
        <f t="shared" si="8"/>
        <v>43043</v>
      </c>
      <c r="AC22" s="3">
        <f t="shared" si="8"/>
        <v>36583</v>
      </c>
      <c r="AD22" s="3">
        <f t="shared" si="8"/>
        <v>71</v>
      </c>
      <c r="AE22" s="3">
        <f t="shared" si="8"/>
        <v>10</v>
      </c>
      <c r="AF22" s="3">
        <f t="shared" si="8"/>
        <v>6389</v>
      </c>
      <c r="AG22" s="3">
        <f t="shared" si="8"/>
        <v>0</v>
      </c>
      <c r="AH22" s="3">
        <f t="shared" si="8"/>
        <v>527.17399999999998</v>
      </c>
      <c r="AI22" s="3">
        <f t="shared" si="8"/>
        <v>0.8</v>
      </c>
      <c r="AJ22" s="3">
        <f t="shared" si="8"/>
        <v>0</v>
      </c>
      <c r="AK22" s="3">
        <f t="shared" si="8"/>
        <v>4383</v>
      </c>
      <c r="AL22" s="3">
        <f t="shared" si="8"/>
        <v>2790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50216</v>
      </c>
      <c r="AS22" s="3">
        <f t="shared" si="8"/>
        <v>36583</v>
      </c>
      <c r="AT22" s="3">
        <f t="shared" si="8"/>
        <v>2647</v>
      </c>
      <c r="AU22" s="3">
        <f t="shared" ref="AU22:BZ22" si="9">AU71</f>
        <v>10986</v>
      </c>
      <c r="AV22" s="3">
        <f t="shared" si="9"/>
        <v>36583</v>
      </c>
      <c r="AW22" s="3">
        <f t="shared" si="9"/>
        <v>36583</v>
      </c>
      <c r="AX22" s="3">
        <f t="shared" si="9"/>
        <v>0</v>
      </c>
      <c r="AY22" s="3">
        <f t="shared" si="9"/>
        <v>36583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CA71</f>
        <v>50216</v>
      </c>
      <c r="CB22" s="3">
        <f t="shared" si="10"/>
        <v>36583</v>
      </c>
      <c r="CC22" s="3">
        <f t="shared" si="10"/>
        <v>2647</v>
      </c>
      <c r="CD22" s="3">
        <f t="shared" si="10"/>
        <v>10986</v>
      </c>
      <c r="CE22" s="3">
        <f t="shared" si="10"/>
        <v>36583</v>
      </c>
      <c r="CF22" s="3">
        <f t="shared" si="10"/>
        <v>36583</v>
      </c>
      <c r="CG22" s="3">
        <f t="shared" si="10"/>
        <v>0</v>
      </c>
      <c r="CH22" s="3">
        <f t="shared" si="10"/>
        <v>36583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DG71</f>
        <v>392174</v>
      </c>
      <c r="DH22" s="4">
        <f t="shared" si="11"/>
        <v>274371</v>
      </c>
      <c r="DI22" s="4">
        <f t="shared" si="11"/>
        <v>889</v>
      </c>
      <c r="DJ22" s="4">
        <f t="shared" si="11"/>
        <v>183</v>
      </c>
      <c r="DK22" s="4">
        <f t="shared" si="11"/>
        <v>116914</v>
      </c>
      <c r="DL22" s="4">
        <f t="shared" si="11"/>
        <v>0</v>
      </c>
      <c r="DM22" s="4">
        <f t="shared" si="11"/>
        <v>527.17399999999998</v>
      </c>
      <c r="DN22" s="4">
        <f t="shared" si="11"/>
        <v>0.8</v>
      </c>
      <c r="DO22" s="4">
        <f t="shared" si="11"/>
        <v>0</v>
      </c>
      <c r="DP22" s="4">
        <f t="shared" si="11"/>
        <v>67953</v>
      </c>
      <c r="DQ22" s="4">
        <f t="shared" si="11"/>
        <v>40846</v>
      </c>
      <c r="DR22" s="4">
        <f t="shared" si="11"/>
        <v>0</v>
      </c>
      <c r="DS22" s="4">
        <f t="shared" si="11"/>
        <v>0</v>
      </c>
      <c r="DT22" s="4">
        <f t="shared" si="11"/>
        <v>392174</v>
      </c>
      <c r="DU22" s="4">
        <f t="shared" si="11"/>
        <v>274371</v>
      </c>
      <c r="DV22" s="4">
        <f t="shared" si="11"/>
        <v>889</v>
      </c>
      <c r="DW22" s="4">
        <f t="shared" si="11"/>
        <v>183</v>
      </c>
      <c r="DX22" s="4">
        <f t="shared" si="11"/>
        <v>116914</v>
      </c>
      <c r="DY22" s="4">
        <f t="shared" si="11"/>
        <v>0</v>
      </c>
      <c r="DZ22" s="4">
        <f t="shared" si="11"/>
        <v>527.17399999999998</v>
      </c>
      <c r="EA22" s="4">
        <f t="shared" si="11"/>
        <v>0.8</v>
      </c>
      <c r="EB22" s="4">
        <f t="shared" si="11"/>
        <v>0</v>
      </c>
      <c r="EC22" s="4">
        <f t="shared" si="11"/>
        <v>67953</v>
      </c>
      <c r="ED22" s="4">
        <f t="shared" si="11"/>
        <v>40846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500973</v>
      </c>
      <c r="EK22" s="4">
        <f t="shared" si="11"/>
        <v>274371</v>
      </c>
      <c r="EL22" s="4">
        <f t="shared" si="11"/>
        <v>43223</v>
      </c>
      <c r="EM22" s="4">
        <f t="shared" ref="EM22:FR22" si="12">EM71</f>
        <v>183379</v>
      </c>
      <c r="EN22" s="4">
        <f t="shared" si="12"/>
        <v>274371</v>
      </c>
      <c r="EO22" s="4">
        <f t="shared" si="12"/>
        <v>274371</v>
      </c>
      <c r="EP22" s="4">
        <f t="shared" si="12"/>
        <v>0</v>
      </c>
      <c r="EQ22" s="4">
        <f t="shared" si="12"/>
        <v>274371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FS71</f>
        <v>500973</v>
      </c>
      <c r="FT22" s="4">
        <f t="shared" si="13"/>
        <v>274371</v>
      </c>
      <c r="FU22" s="4">
        <f t="shared" si="13"/>
        <v>43223</v>
      </c>
      <c r="FV22" s="4">
        <f t="shared" si="13"/>
        <v>183379</v>
      </c>
      <c r="FW22" s="4">
        <f t="shared" si="13"/>
        <v>274371</v>
      </c>
      <c r="FX22" s="4">
        <f t="shared" si="13"/>
        <v>274371</v>
      </c>
      <c r="FY22" s="4">
        <f t="shared" si="13"/>
        <v>0</v>
      </c>
      <c r="FZ22" s="4">
        <f t="shared" si="13"/>
        <v>274371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ROW(SmtRes!A6)</f>
        <v>6</v>
      </c>
      <c r="D24" s="2">
        <f>ROW(EtalonRes!A6)</f>
        <v>6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10</v>
      </c>
      <c r="J24" s="2">
        <v>0</v>
      </c>
      <c r="K24" s="2"/>
      <c r="L24" s="2"/>
      <c r="M24" s="2"/>
      <c r="N24" s="2"/>
      <c r="O24" s="2">
        <f t="shared" ref="O24:O69" si="14">ROUND(CP24,0)</f>
        <v>180</v>
      </c>
      <c r="P24" s="2">
        <f t="shared" ref="P24:P69" si="15">ROUND(CQ24*I24,0)</f>
        <v>0</v>
      </c>
      <c r="Q24" s="2">
        <f t="shared" ref="Q24:Q69" si="16">ROUND(CR24*I24,0)</f>
        <v>71</v>
      </c>
      <c r="R24" s="2">
        <f t="shared" ref="R24:R69" si="17">ROUND(CS24*I24,0)</f>
        <v>10</v>
      </c>
      <c r="S24" s="2">
        <f t="shared" ref="S24:S69" si="18">ROUND(CT24*I24,0)</f>
        <v>109</v>
      </c>
      <c r="T24" s="2">
        <f t="shared" ref="T24:T69" si="19">ROUND(CU24*I24,0)</f>
        <v>0</v>
      </c>
      <c r="U24" s="2">
        <f t="shared" ref="U24:U69" si="20">CV24*I24</f>
        <v>11.299999999999999</v>
      </c>
      <c r="V24" s="2">
        <f t="shared" ref="V24:V69" si="21">CW24*I24</f>
        <v>0.8</v>
      </c>
      <c r="W24" s="2">
        <f t="shared" ref="W24:W69" si="22">ROUND(CX24*I24,0)</f>
        <v>0</v>
      </c>
      <c r="X24" s="2">
        <f t="shared" ref="X24:X69" si="23">ROUND(CY24,0)</f>
        <v>113</v>
      </c>
      <c r="Y24" s="2">
        <f t="shared" ref="Y24:Y69" si="24">ROUND(CZ24,0)</f>
        <v>77</v>
      </c>
      <c r="Z24" s="2"/>
      <c r="AA24" s="2">
        <v>34641455</v>
      </c>
      <c r="AB24" s="2">
        <f t="shared" ref="AB24:AB69" si="25">ROUND((AC24+AD24+AF24),2)</f>
        <v>17.98</v>
      </c>
      <c r="AC24" s="2">
        <f>ROUND((ES24+(SUM(SmtRes!BC1:'SmtRes'!BC6)+SUM(EtalonRes!AL1:'EtalonRes'!AL6))),2)</f>
        <v>0</v>
      </c>
      <c r="AD24" s="2">
        <f t="shared" ref="AD24:AD69" si="26">ROUND((((ET24)-(EU24))+AE24),2)</f>
        <v>7.11</v>
      </c>
      <c r="AE24" s="2">
        <f t="shared" ref="AE24:AE69" si="27">ROUND((EU24),2)</f>
        <v>1</v>
      </c>
      <c r="AF24" s="2">
        <f t="shared" ref="AF24:AF69" si="28">ROUND((EV24),2)</f>
        <v>10.87</v>
      </c>
      <c r="AG24" s="2">
        <f t="shared" ref="AG24:AG69" si="29">ROUND((AP24),2)</f>
        <v>0</v>
      </c>
      <c r="AH24" s="2">
        <f t="shared" ref="AH24:AH69" si="30">(EW24)</f>
        <v>1.1299999999999999</v>
      </c>
      <c r="AI24" s="2">
        <f t="shared" ref="AI24:AI69" si="31">(EX24)</f>
        <v>0.08</v>
      </c>
      <c r="AJ24" s="2">
        <f t="shared" ref="AJ24:AJ69" si="32">ROUND((AS24),2)</f>
        <v>0</v>
      </c>
      <c r="AK24" s="2">
        <v>18.739999999999998</v>
      </c>
      <c r="AL24" s="2">
        <v>0.76</v>
      </c>
      <c r="AM24" s="2">
        <v>7.11</v>
      </c>
      <c r="AN24" s="2">
        <v>1</v>
      </c>
      <c r="AO24" s="2">
        <v>10.87</v>
      </c>
      <c r="AP24" s="2">
        <v>0</v>
      </c>
      <c r="AQ24" s="2">
        <v>1.1299999999999999</v>
      </c>
      <c r="AR24" s="2">
        <v>0.08</v>
      </c>
      <c r="AS24" s="2">
        <v>0</v>
      </c>
      <c r="AT24" s="2">
        <v>95</v>
      </c>
      <c r="AU24" s="2">
        <v>65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2</v>
      </c>
      <c r="BJ24" s="2" t="s">
        <v>16</v>
      </c>
      <c r="BK24" s="2"/>
      <c r="BL24" s="2"/>
      <c r="BM24" s="2">
        <v>108001</v>
      </c>
      <c r="BN24" s="2">
        <v>0</v>
      </c>
      <c r="BO24" s="2" t="s">
        <v>6</v>
      </c>
      <c r="BP24" s="2">
        <v>0</v>
      </c>
      <c r="BQ24" s="2">
        <v>2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95</v>
      </c>
      <c r="CA24" s="2">
        <v>65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6</v>
      </c>
      <c r="CO24" s="2">
        <v>0</v>
      </c>
      <c r="CP24" s="2">
        <f t="shared" ref="CP24:CP69" si="33">(P24+Q24+S24)</f>
        <v>180</v>
      </c>
      <c r="CQ24" s="2">
        <f t="shared" ref="CQ24:CQ69" si="34">AC24*BC24</f>
        <v>0</v>
      </c>
      <c r="CR24" s="2">
        <f t="shared" ref="CR24:CR69" si="35">AD24*BB24</f>
        <v>7.11</v>
      </c>
      <c r="CS24" s="2">
        <f t="shared" ref="CS24:CS69" si="36">AE24*BS24</f>
        <v>1</v>
      </c>
      <c r="CT24" s="2">
        <f t="shared" ref="CT24:CT69" si="37">AF24*BA24</f>
        <v>10.87</v>
      </c>
      <c r="CU24" s="2">
        <f t="shared" ref="CU24:CU69" si="38">AG24</f>
        <v>0</v>
      </c>
      <c r="CV24" s="2">
        <f t="shared" ref="CV24:CV69" si="39">AH24</f>
        <v>1.1299999999999999</v>
      </c>
      <c r="CW24" s="2">
        <f t="shared" ref="CW24:CW69" si="40">AI24</f>
        <v>0.08</v>
      </c>
      <c r="CX24" s="2">
        <f t="shared" ref="CX24:CX69" si="41">AJ24</f>
        <v>0</v>
      </c>
      <c r="CY24" s="2">
        <f t="shared" ref="CY24:CY69" si="42">(((S24+(R24*IF(0,0,1)))*AT24)/100)</f>
        <v>113.05</v>
      </c>
      <c r="CZ24" s="2">
        <f t="shared" ref="CZ24:CZ69" si="43">(((S24+(R24*IF(0,0,1)))*AU24)/100)</f>
        <v>77.349999999999994</v>
      </c>
      <c r="DA24" s="2"/>
      <c r="DB24" s="2"/>
      <c r="DC24" s="2" t="s">
        <v>6</v>
      </c>
      <c r="DD24" s="2" t="s">
        <v>6</v>
      </c>
      <c r="DE24" s="2" t="s">
        <v>6</v>
      </c>
      <c r="DF24" s="2" t="s">
        <v>6</v>
      </c>
      <c r="DG24" s="2" t="s">
        <v>6</v>
      </c>
      <c r="DH24" s="2" t="s">
        <v>6</v>
      </c>
      <c r="DI24" s="2" t="s">
        <v>6</v>
      </c>
      <c r="DJ24" s="2" t="s">
        <v>6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15</v>
      </c>
      <c r="DW24" s="2" t="s">
        <v>15</v>
      </c>
      <c r="DX24" s="2">
        <v>1</v>
      </c>
      <c r="DY24" s="2"/>
      <c r="DZ24" s="2"/>
      <c r="EA24" s="2"/>
      <c r="EB24" s="2"/>
      <c r="EC24" s="2"/>
      <c r="ED24" s="2"/>
      <c r="EE24" s="2">
        <v>32653241</v>
      </c>
      <c r="EF24" s="2">
        <v>2</v>
      </c>
      <c r="EG24" s="2" t="s">
        <v>17</v>
      </c>
      <c r="EH24" s="2">
        <v>0</v>
      </c>
      <c r="EI24" s="2" t="s">
        <v>6</v>
      </c>
      <c r="EJ24" s="2">
        <v>2</v>
      </c>
      <c r="EK24" s="2">
        <v>108001</v>
      </c>
      <c r="EL24" s="2" t="s">
        <v>18</v>
      </c>
      <c r="EM24" s="2" t="s">
        <v>19</v>
      </c>
      <c r="EN24" s="2"/>
      <c r="EO24" s="2" t="s">
        <v>6</v>
      </c>
      <c r="EP24" s="2"/>
      <c r="EQ24" s="2">
        <v>131072</v>
      </c>
      <c r="ER24" s="2">
        <v>18.739999999999998</v>
      </c>
      <c r="ES24" s="2">
        <v>0.76</v>
      </c>
      <c r="ET24" s="2">
        <v>7.11</v>
      </c>
      <c r="EU24" s="2">
        <v>1</v>
      </c>
      <c r="EV24" s="2">
        <v>10.87</v>
      </c>
      <c r="EW24" s="2">
        <v>1.1299999999999999</v>
      </c>
      <c r="EX24" s="2">
        <v>0.08</v>
      </c>
      <c r="EY24" s="2">
        <v>1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69" si="44">ROUND(IF(AND(BH24=3,BI24=3),P24,0),0)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65</v>
      </c>
      <c r="FZ24" s="2"/>
      <c r="GA24" s="2" t="s">
        <v>6</v>
      </c>
      <c r="GB24" s="2"/>
      <c r="GC24" s="2"/>
      <c r="GD24" s="2">
        <v>0</v>
      </c>
      <c r="GE24" s="2"/>
      <c r="GF24" s="2">
        <v>909467175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69" si="45">ROUND(IF(AND(BH24=3,BI24=3,FS24&lt;&gt;0),P24,0),0)</f>
        <v>0</v>
      </c>
      <c r="GM24" s="2">
        <f t="shared" ref="GM24:GM69" si="46">ROUND(O24+X24+Y24+GK24,0)+GX24</f>
        <v>370</v>
      </c>
      <c r="GN24" s="2">
        <f t="shared" ref="GN24:GN69" si="47">IF(OR(BI24=0,BI24=1),ROUND(O24+X24+Y24+GK24,0),0)</f>
        <v>0</v>
      </c>
      <c r="GO24" s="2">
        <f t="shared" ref="GO24:GO69" si="48">IF(BI24=2,ROUND(O24+X24+Y24+GK24,0),0)</f>
        <v>370</v>
      </c>
      <c r="GP24" s="2">
        <f t="shared" ref="GP24:GP69" si="49">IF(BI24=4,ROUND(O24+X24+Y24+GK24,0)+GX24,0)</f>
        <v>0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69" si="50">ROUND(GT24,2)</f>
        <v>0</v>
      </c>
      <c r="GW24" s="2">
        <v>1</v>
      </c>
      <c r="GX24" s="2">
        <f t="shared" ref="GX24:GX69" si="51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ROW(SmtRes!A12)</f>
        <v>12</v>
      </c>
      <c r="D25">
        <f>ROW(EtalonRes!A12)</f>
        <v>12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10</v>
      </c>
      <c r="J25">
        <v>0</v>
      </c>
      <c r="O25">
        <f t="shared" si="14"/>
        <v>2878</v>
      </c>
      <c r="P25">
        <f t="shared" si="15"/>
        <v>0</v>
      </c>
      <c r="Q25">
        <f t="shared" si="16"/>
        <v>889</v>
      </c>
      <c r="R25">
        <f t="shared" si="17"/>
        <v>183</v>
      </c>
      <c r="S25">
        <f t="shared" si="18"/>
        <v>1989</v>
      </c>
      <c r="T25">
        <f t="shared" si="19"/>
        <v>0</v>
      </c>
      <c r="U25">
        <f t="shared" si="20"/>
        <v>11.299999999999999</v>
      </c>
      <c r="V25">
        <f t="shared" si="21"/>
        <v>0.8</v>
      </c>
      <c r="W25">
        <f t="shared" si="22"/>
        <v>0</v>
      </c>
      <c r="X25">
        <f t="shared" si="23"/>
        <v>1759</v>
      </c>
      <c r="Y25">
        <f t="shared" si="24"/>
        <v>1129</v>
      </c>
      <c r="AA25">
        <v>34641456</v>
      </c>
      <c r="AB25">
        <f t="shared" si="25"/>
        <v>17.98</v>
      </c>
      <c r="AC25">
        <f>ROUND((ES25+(SUM(SmtRes!BC7:'SmtRes'!BC12)+SUM(EtalonRes!AL7:'EtalonRes'!AL12))),2)</f>
        <v>0</v>
      </c>
      <c r="AD25">
        <f t="shared" si="26"/>
        <v>7.11</v>
      </c>
      <c r="AE25">
        <f t="shared" si="27"/>
        <v>1</v>
      </c>
      <c r="AF25">
        <f t="shared" si="28"/>
        <v>10.87</v>
      </c>
      <c r="AG25">
        <f t="shared" si="29"/>
        <v>0</v>
      </c>
      <c r="AH25">
        <f t="shared" si="30"/>
        <v>1.1299999999999999</v>
      </c>
      <c r="AI25">
        <f t="shared" si="31"/>
        <v>0.08</v>
      </c>
      <c r="AJ25">
        <f t="shared" si="32"/>
        <v>0</v>
      </c>
      <c r="AK25">
        <f>AL25+AM25+AO25</f>
        <v>18.739999999999998</v>
      </c>
      <c r="AL25">
        <v>0.76</v>
      </c>
      <c r="AM25" s="55">
        <f>'1.Смета.или.Акт'!F48</f>
        <v>7.11</v>
      </c>
      <c r="AN25" s="55">
        <f>'1.Смета.или.Акт'!F49</f>
        <v>1</v>
      </c>
      <c r="AO25" s="55">
        <f>'1.Смета.или.Акт'!F47</f>
        <v>10.87</v>
      </c>
      <c r="AP25">
        <v>0</v>
      </c>
      <c r="AQ25">
        <f>'1.Смета.или.Акт'!E52</f>
        <v>1.1299999999999999</v>
      </c>
      <c r="AR25">
        <v>0.08</v>
      </c>
      <c r="AS25">
        <v>0</v>
      </c>
      <c r="AT25">
        <v>81</v>
      </c>
      <c r="AU25">
        <v>52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2</v>
      </c>
      <c r="BJ25" t="s">
        <v>16</v>
      </c>
      <c r="BM25">
        <v>108001</v>
      </c>
      <c r="BN25">
        <v>0</v>
      </c>
      <c r="BO25" t="s">
        <v>6</v>
      </c>
      <c r="BP25">
        <v>0</v>
      </c>
      <c r="BQ25">
        <v>2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95</v>
      </c>
      <c r="CA25">
        <v>65</v>
      </c>
      <c r="CF25">
        <v>0</v>
      </c>
      <c r="CG25">
        <v>0</v>
      </c>
      <c r="CM25">
        <v>0</v>
      </c>
      <c r="CN25" t="s">
        <v>6</v>
      </c>
      <c r="CO25">
        <v>0</v>
      </c>
      <c r="CP25">
        <f t="shared" si="33"/>
        <v>2878</v>
      </c>
      <c r="CQ25">
        <f t="shared" si="34"/>
        <v>0</v>
      </c>
      <c r="CR25">
        <f t="shared" si="35"/>
        <v>88.875</v>
      </c>
      <c r="CS25">
        <f t="shared" si="36"/>
        <v>18.3</v>
      </c>
      <c r="CT25">
        <f t="shared" si="37"/>
        <v>198.92099999999999</v>
      </c>
      <c r="CU25">
        <f t="shared" si="38"/>
        <v>0</v>
      </c>
      <c r="CV25">
        <f t="shared" si="39"/>
        <v>1.1299999999999999</v>
      </c>
      <c r="CW25">
        <f t="shared" si="40"/>
        <v>0.08</v>
      </c>
      <c r="CX25">
        <f t="shared" si="41"/>
        <v>0</v>
      </c>
      <c r="CY25">
        <f t="shared" si="42"/>
        <v>1759.32</v>
      </c>
      <c r="CZ25">
        <f t="shared" si="43"/>
        <v>1129.44</v>
      </c>
      <c r="DC25" t="s">
        <v>6</v>
      </c>
      <c r="DD25" t="s">
        <v>6</v>
      </c>
      <c r="DE25" t="s">
        <v>6</v>
      </c>
      <c r="DF25" t="s">
        <v>6</v>
      </c>
      <c r="DG25" t="s">
        <v>6</v>
      </c>
      <c r="DH25" t="s">
        <v>6</v>
      </c>
      <c r="DI25" t="s">
        <v>6</v>
      </c>
      <c r="DJ25" t="s">
        <v>6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15</v>
      </c>
      <c r="DW25" t="str">
        <f>'1.Смета.или.Акт'!D46</f>
        <v>ШТ</v>
      </c>
      <c r="DX25">
        <v>1</v>
      </c>
      <c r="EE25">
        <v>32653241</v>
      </c>
      <c r="EF25">
        <v>2</v>
      </c>
      <c r="EG25" t="s">
        <v>17</v>
      </c>
      <c r="EH25">
        <v>0</v>
      </c>
      <c r="EI25" t="s">
        <v>6</v>
      </c>
      <c r="EJ25">
        <v>2</v>
      </c>
      <c r="EK25">
        <v>108001</v>
      </c>
      <c r="EL25" t="s">
        <v>18</v>
      </c>
      <c r="EM25" t="s">
        <v>19</v>
      </c>
      <c r="EO25" t="s">
        <v>6</v>
      </c>
      <c r="EQ25">
        <v>131072</v>
      </c>
      <c r="ER25">
        <f>ES25+ET25+EV25</f>
        <v>18.739999999999998</v>
      </c>
      <c r="ES25">
        <v>0.76</v>
      </c>
      <c r="ET25" s="55">
        <f>'1.Смета.или.Акт'!F48</f>
        <v>7.11</v>
      </c>
      <c r="EU25" s="55">
        <f>'1.Смета.или.Акт'!F49</f>
        <v>1</v>
      </c>
      <c r="EV25" s="55">
        <f>'1.Смета.или.Акт'!F47</f>
        <v>10.87</v>
      </c>
      <c r="EW25">
        <f>'1.Смета.или.Акт'!E52</f>
        <v>1.1299999999999999</v>
      </c>
      <c r="EX25">
        <v>0.08</v>
      </c>
      <c r="EY25">
        <v>1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65</v>
      </c>
      <c r="GA25" t="s">
        <v>6</v>
      </c>
      <c r="GD25">
        <v>0</v>
      </c>
      <c r="GF25">
        <v>909467175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5"/>
        <v>0</v>
      </c>
      <c r="GM25">
        <f t="shared" si="46"/>
        <v>5766</v>
      </c>
      <c r="GN25">
        <f t="shared" si="47"/>
        <v>0</v>
      </c>
      <c r="GO25">
        <f t="shared" si="48"/>
        <v>5766</v>
      </c>
      <c r="GP25">
        <f t="shared" si="49"/>
        <v>0</v>
      </c>
      <c r="GR25">
        <v>0</v>
      </c>
      <c r="GS25">
        <v>3</v>
      </c>
      <c r="GT25">
        <v>0</v>
      </c>
      <c r="GU25" t="s">
        <v>6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18</v>
      </c>
      <c r="B26" s="2">
        <v>1</v>
      </c>
      <c r="C26" s="2">
        <v>6</v>
      </c>
      <c r="D26" s="2"/>
      <c r="E26" s="2" t="s">
        <v>22</v>
      </c>
      <c r="F26" s="2" t="s">
        <v>23</v>
      </c>
      <c r="G26" s="2" t="s">
        <v>24</v>
      </c>
      <c r="H26" s="2" t="s">
        <v>25</v>
      </c>
      <c r="I26" s="2">
        <f>I24*J26</f>
        <v>10</v>
      </c>
      <c r="J26" s="2">
        <v>1</v>
      </c>
      <c r="K26" s="2"/>
      <c r="L26" s="2"/>
      <c r="M26" s="2"/>
      <c r="N26" s="2"/>
      <c r="O26" s="2">
        <f t="shared" si="14"/>
        <v>29653</v>
      </c>
      <c r="P26" s="2">
        <f t="shared" si="15"/>
        <v>29653</v>
      </c>
      <c r="Q26" s="2">
        <f t="shared" si="16"/>
        <v>0</v>
      </c>
      <c r="R26" s="2">
        <f t="shared" si="17"/>
        <v>0</v>
      </c>
      <c r="S26" s="2">
        <f t="shared" si="18"/>
        <v>0</v>
      </c>
      <c r="T26" s="2">
        <f t="shared" si="19"/>
        <v>0</v>
      </c>
      <c r="U26" s="2">
        <f t="shared" si="20"/>
        <v>0</v>
      </c>
      <c r="V26" s="2">
        <f t="shared" si="21"/>
        <v>0</v>
      </c>
      <c r="W26" s="2">
        <f t="shared" si="22"/>
        <v>0</v>
      </c>
      <c r="X26" s="2">
        <f t="shared" si="23"/>
        <v>0</v>
      </c>
      <c r="Y26" s="2">
        <f t="shared" si="24"/>
        <v>0</v>
      </c>
      <c r="Z26" s="2"/>
      <c r="AA26" s="2">
        <v>34641455</v>
      </c>
      <c r="AB26" s="2">
        <f t="shared" si="25"/>
        <v>2965.33</v>
      </c>
      <c r="AC26" s="2">
        <f>ROUND((ES26),2)</f>
        <v>2965.33</v>
      </c>
      <c r="AD26" s="2">
        <f t="shared" si="26"/>
        <v>0</v>
      </c>
      <c r="AE26" s="2">
        <f t="shared" si="27"/>
        <v>0</v>
      </c>
      <c r="AF26" s="2">
        <f t="shared" si="28"/>
        <v>0</v>
      </c>
      <c r="AG26" s="2">
        <f t="shared" si="29"/>
        <v>0</v>
      </c>
      <c r="AH26" s="2">
        <f t="shared" si="30"/>
        <v>0</v>
      </c>
      <c r="AI26" s="2">
        <f t="shared" si="31"/>
        <v>0</v>
      </c>
      <c r="AJ26" s="2">
        <f t="shared" si="32"/>
        <v>0</v>
      </c>
      <c r="AK26" s="2">
        <v>2965.33</v>
      </c>
      <c r="AL26" s="2">
        <v>2965.33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3</v>
      </c>
      <c r="BI26" s="2">
        <v>1</v>
      </c>
      <c r="BJ26" s="2" t="s">
        <v>26</v>
      </c>
      <c r="BK26" s="2"/>
      <c r="BL26" s="2"/>
      <c r="BM26" s="2">
        <v>500001</v>
      </c>
      <c r="BN26" s="2">
        <v>0</v>
      </c>
      <c r="BO26" s="2" t="s">
        <v>6</v>
      </c>
      <c r="BP26" s="2">
        <v>0</v>
      </c>
      <c r="BQ26" s="2">
        <v>20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0</v>
      </c>
      <c r="CA26" s="2">
        <v>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33"/>
        <v>29653</v>
      </c>
      <c r="CQ26" s="2">
        <f t="shared" si="34"/>
        <v>2965.33</v>
      </c>
      <c r="CR26" s="2">
        <f t="shared" si="35"/>
        <v>0</v>
      </c>
      <c r="CS26" s="2">
        <f t="shared" si="36"/>
        <v>0</v>
      </c>
      <c r="CT26" s="2">
        <f t="shared" si="37"/>
        <v>0</v>
      </c>
      <c r="CU26" s="2">
        <f t="shared" si="38"/>
        <v>0</v>
      </c>
      <c r="CV26" s="2">
        <f t="shared" si="39"/>
        <v>0</v>
      </c>
      <c r="CW26" s="2">
        <f t="shared" si="40"/>
        <v>0</v>
      </c>
      <c r="CX26" s="2">
        <f t="shared" si="41"/>
        <v>0</v>
      </c>
      <c r="CY26" s="2">
        <f t="shared" si="42"/>
        <v>0</v>
      </c>
      <c r="CZ26" s="2">
        <f t="shared" si="43"/>
        <v>0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1010</v>
      </c>
      <c r="DV26" s="2" t="s">
        <v>25</v>
      </c>
      <c r="DW26" s="2" t="s">
        <v>25</v>
      </c>
      <c r="DX26" s="2">
        <v>1</v>
      </c>
      <c r="DY26" s="2"/>
      <c r="DZ26" s="2"/>
      <c r="EA26" s="2"/>
      <c r="EB26" s="2"/>
      <c r="EC26" s="2"/>
      <c r="ED26" s="2"/>
      <c r="EE26" s="2">
        <v>32653291</v>
      </c>
      <c r="EF26" s="2">
        <v>20</v>
      </c>
      <c r="EG26" s="2" t="s">
        <v>27</v>
      </c>
      <c r="EH26" s="2">
        <v>0</v>
      </c>
      <c r="EI26" s="2" t="s">
        <v>6</v>
      </c>
      <c r="EJ26" s="2">
        <v>1</v>
      </c>
      <c r="EK26" s="2">
        <v>500001</v>
      </c>
      <c r="EL26" s="2" t="s">
        <v>28</v>
      </c>
      <c r="EM26" s="2" t="s">
        <v>29</v>
      </c>
      <c r="EN26" s="2"/>
      <c r="EO26" s="2" t="s">
        <v>6</v>
      </c>
      <c r="EP26" s="2"/>
      <c r="EQ26" s="2">
        <v>2097152</v>
      </c>
      <c r="ER26" s="2">
        <v>9.0399999999999991</v>
      </c>
      <c r="ES26" s="2">
        <v>2965.33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0</v>
      </c>
      <c r="FY26" s="2">
        <v>0</v>
      </c>
      <c r="FZ26" s="2"/>
      <c r="GA26" s="2" t="s">
        <v>30</v>
      </c>
      <c r="GB26" s="2"/>
      <c r="GC26" s="2"/>
      <c r="GD26" s="2">
        <v>0</v>
      </c>
      <c r="GE26" s="2"/>
      <c r="GF26" s="2">
        <v>1111231343</v>
      </c>
      <c r="GG26" s="2">
        <v>2</v>
      </c>
      <c r="GH26" s="2">
        <v>4</v>
      </c>
      <c r="GI26" s="2">
        <v>-2</v>
      </c>
      <c r="GJ26" s="2">
        <v>0</v>
      </c>
      <c r="GK26" s="2">
        <f>ROUND(R26*(R12)/100,0)</f>
        <v>0</v>
      </c>
      <c r="GL26" s="2">
        <f t="shared" si="45"/>
        <v>0</v>
      </c>
      <c r="GM26" s="2">
        <f t="shared" si="46"/>
        <v>29653</v>
      </c>
      <c r="GN26" s="2">
        <f t="shared" si="47"/>
        <v>29653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2</v>
      </c>
      <c r="GT26" s="2">
        <v>0</v>
      </c>
      <c r="GU26" s="2" t="s">
        <v>6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18</v>
      </c>
      <c r="B27">
        <v>1</v>
      </c>
      <c r="C27">
        <v>12</v>
      </c>
      <c r="E27" t="s">
        <v>22</v>
      </c>
      <c r="F27" t="str">
        <f>'1.Смета.или.Акт'!B53</f>
        <v>Накладная</v>
      </c>
      <c r="G27" t="str">
        <f>'1.Смета.или.Акт'!C53</f>
        <v>Устройство дуговой защиты "Орион-ДЗ"</v>
      </c>
      <c r="H27" t="s">
        <v>25</v>
      </c>
      <c r="I27">
        <f>I25*J27</f>
        <v>10</v>
      </c>
      <c r="J27">
        <v>1</v>
      </c>
      <c r="O27">
        <f t="shared" si="14"/>
        <v>222400</v>
      </c>
      <c r="P27">
        <f t="shared" si="15"/>
        <v>222400</v>
      </c>
      <c r="Q27">
        <f t="shared" si="16"/>
        <v>0</v>
      </c>
      <c r="R27">
        <f t="shared" si="17"/>
        <v>0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0</v>
      </c>
      <c r="W27">
        <f t="shared" si="22"/>
        <v>0</v>
      </c>
      <c r="X27">
        <f t="shared" si="23"/>
        <v>0</v>
      </c>
      <c r="Y27">
        <f t="shared" si="24"/>
        <v>0</v>
      </c>
      <c r="AA27">
        <v>34641456</v>
      </c>
      <c r="AB27">
        <f t="shared" si="25"/>
        <v>2965.33</v>
      </c>
      <c r="AC27">
        <f>ROUND((ES27),2)</f>
        <v>2965.33</v>
      </c>
      <c r="AD27">
        <f t="shared" si="26"/>
        <v>0</v>
      </c>
      <c r="AE27">
        <f t="shared" si="27"/>
        <v>0</v>
      </c>
      <c r="AF27">
        <f t="shared" si="28"/>
        <v>0</v>
      </c>
      <c r="AG27">
        <f t="shared" si="29"/>
        <v>0</v>
      </c>
      <c r="AH27">
        <f t="shared" si="30"/>
        <v>0</v>
      </c>
      <c r="AI27">
        <f t="shared" si="31"/>
        <v>0</v>
      </c>
      <c r="AJ27">
        <f t="shared" si="32"/>
        <v>0</v>
      </c>
      <c r="AK27">
        <v>2965.33</v>
      </c>
      <c r="AL27" s="55">
        <f>'1.Смета.или.Акт'!F53</f>
        <v>2965.33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1</v>
      </c>
      <c r="AW27">
        <v>1</v>
      </c>
      <c r="AZ27">
        <v>1</v>
      </c>
      <c r="BA27">
        <v>1</v>
      </c>
      <c r="BB27">
        <v>1</v>
      </c>
      <c r="BC27">
        <f>'1.Смета.или.Акт'!J53</f>
        <v>7.5</v>
      </c>
      <c r="BD27" t="s">
        <v>6</v>
      </c>
      <c r="BE27" t="s">
        <v>6</v>
      </c>
      <c r="BF27" t="s">
        <v>6</v>
      </c>
      <c r="BG27" t="s">
        <v>6</v>
      </c>
      <c r="BH27">
        <v>3</v>
      </c>
      <c r="BI27">
        <v>1</v>
      </c>
      <c r="BJ27" t="s">
        <v>26</v>
      </c>
      <c r="BM27">
        <v>500001</v>
      </c>
      <c r="BN27">
        <v>0</v>
      </c>
      <c r="BO27" t="s">
        <v>6</v>
      </c>
      <c r="BP27">
        <v>0</v>
      </c>
      <c r="BQ27">
        <v>20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0</v>
      </c>
      <c r="CA27">
        <v>0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33"/>
        <v>222400</v>
      </c>
      <c r="CQ27">
        <f t="shared" si="34"/>
        <v>22239.974999999999</v>
      </c>
      <c r="CR27">
        <f t="shared" si="35"/>
        <v>0</v>
      </c>
      <c r="CS27">
        <f t="shared" si="36"/>
        <v>0</v>
      </c>
      <c r="CT27">
        <f t="shared" si="37"/>
        <v>0</v>
      </c>
      <c r="CU27">
        <f t="shared" si="38"/>
        <v>0</v>
      </c>
      <c r="CV27">
        <f t="shared" si="39"/>
        <v>0</v>
      </c>
      <c r="CW27">
        <f t="shared" si="40"/>
        <v>0</v>
      </c>
      <c r="CX27">
        <f t="shared" si="41"/>
        <v>0</v>
      </c>
      <c r="CY27">
        <f t="shared" si="42"/>
        <v>0</v>
      </c>
      <c r="CZ27">
        <f t="shared" si="43"/>
        <v>0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1010</v>
      </c>
      <c r="DV27" t="s">
        <v>25</v>
      </c>
      <c r="DW27" t="str">
        <f>'1.Смета.или.Акт'!D53</f>
        <v>шт.</v>
      </c>
      <c r="DX27">
        <v>1</v>
      </c>
      <c r="EE27">
        <v>32653291</v>
      </c>
      <c r="EF27">
        <v>20</v>
      </c>
      <c r="EG27" t="s">
        <v>27</v>
      </c>
      <c r="EH27">
        <v>0</v>
      </c>
      <c r="EI27" t="s">
        <v>6</v>
      </c>
      <c r="EJ27">
        <v>1</v>
      </c>
      <c r="EK27">
        <v>500001</v>
      </c>
      <c r="EL27" t="s">
        <v>28</v>
      </c>
      <c r="EM27" t="s">
        <v>29</v>
      </c>
      <c r="EO27" t="s">
        <v>6</v>
      </c>
      <c r="EQ27">
        <v>2097152</v>
      </c>
      <c r="ER27">
        <v>2965.33</v>
      </c>
      <c r="ES27" s="55">
        <f>'1.Смета.или.Акт'!F53</f>
        <v>2965.33</v>
      </c>
      <c r="ET27">
        <v>0</v>
      </c>
      <c r="EU27">
        <v>0</v>
      </c>
      <c r="EV27">
        <v>0</v>
      </c>
      <c r="EW27">
        <v>0</v>
      </c>
      <c r="EX27">
        <v>0</v>
      </c>
      <c r="EZ27">
        <v>5</v>
      </c>
      <c r="FC27">
        <v>0</v>
      </c>
      <c r="FD27">
        <v>18</v>
      </c>
      <c r="FF27">
        <v>22240</v>
      </c>
      <c r="FQ27">
        <v>0</v>
      </c>
      <c r="FR27">
        <f t="shared" si="44"/>
        <v>0</v>
      </c>
      <c r="FS27">
        <v>0</v>
      </c>
      <c r="FX27">
        <v>0</v>
      </c>
      <c r="FY27">
        <v>0</v>
      </c>
      <c r="GA27" t="s">
        <v>30</v>
      </c>
      <c r="GD27">
        <v>0</v>
      </c>
      <c r="GF27">
        <v>1111231343</v>
      </c>
      <c r="GG27">
        <v>2</v>
      </c>
      <c r="GH27">
        <v>3</v>
      </c>
      <c r="GI27">
        <v>4</v>
      </c>
      <c r="GJ27">
        <v>0</v>
      </c>
      <c r="GK27">
        <f>ROUND(R27*(S12)/100,0)</f>
        <v>0</v>
      </c>
      <c r="GL27">
        <f t="shared" si="45"/>
        <v>0</v>
      </c>
      <c r="GM27">
        <f t="shared" si="46"/>
        <v>222400</v>
      </c>
      <c r="GN27">
        <f t="shared" si="47"/>
        <v>222400</v>
      </c>
      <c r="GO27">
        <f t="shared" si="48"/>
        <v>0</v>
      </c>
      <c r="GP27">
        <f t="shared" si="49"/>
        <v>0</v>
      </c>
      <c r="GR27">
        <v>1</v>
      </c>
      <c r="GS27">
        <v>1</v>
      </c>
      <c r="GT27">
        <v>0</v>
      </c>
      <c r="GU27" t="s">
        <v>6</v>
      </c>
      <c r="GV27">
        <f t="shared" si="50"/>
        <v>0</v>
      </c>
      <c r="GW27">
        <v>1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18</v>
      </c>
      <c r="B28" s="2">
        <v>1</v>
      </c>
      <c r="C28" s="2">
        <v>5</v>
      </c>
      <c r="D28" s="2"/>
      <c r="E28" s="2" t="s">
        <v>31</v>
      </c>
      <c r="F28" s="2" t="s">
        <v>32</v>
      </c>
      <c r="G28" s="2" t="s">
        <v>33</v>
      </c>
      <c r="H28" s="2" t="s">
        <v>34</v>
      </c>
      <c r="I28" s="2">
        <f>I24*J28</f>
        <v>0</v>
      </c>
      <c r="J28" s="2">
        <v>0</v>
      </c>
      <c r="K28" s="2"/>
      <c r="L28" s="2"/>
      <c r="M28" s="2"/>
      <c r="N28" s="2"/>
      <c r="O28" s="2">
        <f t="shared" si="14"/>
        <v>0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0</v>
      </c>
      <c r="T28" s="2">
        <f t="shared" si="19"/>
        <v>0</v>
      </c>
      <c r="U28" s="2">
        <f t="shared" si="20"/>
        <v>0</v>
      </c>
      <c r="V28" s="2">
        <f t="shared" si="21"/>
        <v>0</v>
      </c>
      <c r="W28" s="2">
        <f t="shared" si="22"/>
        <v>0</v>
      </c>
      <c r="X28" s="2">
        <f t="shared" si="23"/>
        <v>0</v>
      </c>
      <c r="Y28" s="2">
        <f t="shared" si="24"/>
        <v>0</v>
      </c>
      <c r="Z28" s="2"/>
      <c r="AA28" s="2">
        <v>34641455</v>
      </c>
      <c r="AB28" s="2">
        <f t="shared" si="25"/>
        <v>1</v>
      </c>
      <c r="AC28" s="2">
        <f>ROUND((ES28),2)</f>
        <v>1</v>
      </c>
      <c r="AD28" s="2">
        <f t="shared" si="26"/>
        <v>0</v>
      </c>
      <c r="AE28" s="2">
        <f t="shared" si="27"/>
        <v>0</v>
      </c>
      <c r="AF28" s="2">
        <f t="shared" si="28"/>
        <v>0</v>
      </c>
      <c r="AG28" s="2">
        <f t="shared" si="29"/>
        <v>0</v>
      </c>
      <c r="AH28" s="2">
        <f t="shared" si="30"/>
        <v>0</v>
      </c>
      <c r="AI28" s="2">
        <f t="shared" si="31"/>
        <v>0</v>
      </c>
      <c r="AJ28" s="2">
        <f t="shared" si="32"/>
        <v>0</v>
      </c>
      <c r="AK28" s="2">
        <v>1</v>
      </c>
      <c r="AL28" s="2">
        <v>1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106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3</v>
      </c>
      <c r="BI28" s="2">
        <v>1</v>
      </c>
      <c r="BJ28" s="2" t="s">
        <v>6</v>
      </c>
      <c r="BK28" s="2"/>
      <c r="BL28" s="2"/>
      <c r="BM28" s="2">
        <v>0</v>
      </c>
      <c r="BN28" s="2">
        <v>0</v>
      </c>
      <c r="BO28" s="2" t="s">
        <v>6</v>
      </c>
      <c r="BP28" s="2">
        <v>0</v>
      </c>
      <c r="BQ28" s="2">
        <v>20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106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33"/>
        <v>0</v>
      </c>
      <c r="CQ28" s="2">
        <f t="shared" si="34"/>
        <v>1</v>
      </c>
      <c r="CR28" s="2">
        <f t="shared" si="35"/>
        <v>0</v>
      </c>
      <c r="CS28" s="2">
        <f t="shared" si="36"/>
        <v>0</v>
      </c>
      <c r="CT28" s="2">
        <f t="shared" si="37"/>
        <v>0</v>
      </c>
      <c r="CU28" s="2">
        <f t="shared" si="38"/>
        <v>0</v>
      </c>
      <c r="CV28" s="2">
        <f t="shared" si="39"/>
        <v>0</v>
      </c>
      <c r="CW28" s="2">
        <f t="shared" si="40"/>
        <v>0</v>
      </c>
      <c r="CX28" s="2">
        <f t="shared" si="41"/>
        <v>0</v>
      </c>
      <c r="CY28" s="2">
        <f t="shared" si="42"/>
        <v>0</v>
      </c>
      <c r="CZ28" s="2">
        <f t="shared" si="43"/>
        <v>0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34</v>
      </c>
      <c r="DW28" s="2" t="s">
        <v>34</v>
      </c>
      <c r="DX28" s="2">
        <v>1</v>
      </c>
      <c r="DY28" s="2"/>
      <c r="DZ28" s="2"/>
      <c r="EA28" s="2"/>
      <c r="EB28" s="2"/>
      <c r="EC28" s="2"/>
      <c r="ED28" s="2"/>
      <c r="EE28" s="2">
        <v>32653299</v>
      </c>
      <c r="EF28" s="2">
        <v>20</v>
      </c>
      <c r="EG28" s="2" t="s">
        <v>27</v>
      </c>
      <c r="EH28" s="2">
        <v>0</v>
      </c>
      <c r="EI28" s="2" t="s">
        <v>6</v>
      </c>
      <c r="EJ28" s="2">
        <v>1</v>
      </c>
      <c r="EK28" s="2">
        <v>0</v>
      </c>
      <c r="EL28" s="2" t="s">
        <v>35</v>
      </c>
      <c r="EM28" s="2" t="s">
        <v>36</v>
      </c>
      <c r="EN28" s="2"/>
      <c r="EO28" s="2" t="s">
        <v>6</v>
      </c>
      <c r="EP28" s="2"/>
      <c r="EQ28" s="2">
        <v>0</v>
      </c>
      <c r="ER28" s="2">
        <v>1</v>
      </c>
      <c r="ES28" s="2">
        <v>1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106</v>
      </c>
      <c r="FY28" s="2">
        <v>65</v>
      </c>
      <c r="FZ28" s="2"/>
      <c r="GA28" s="2" t="s">
        <v>6</v>
      </c>
      <c r="GB28" s="2"/>
      <c r="GC28" s="2"/>
      <c r="GD28" s="2">
        <v>0</v>
      </c>
      <c r="GE28" s="2"/>
      <c r="GF28" s="2">
        <v>-1731369543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ROUND(R28*(R12)/100,0)</f>
        <v>0</v>
      </c>
      <c r="GL28" s="2">
        <f t="shared" si="45"/>
        <v>0</v>
      </c>
      <c r="GM28" s="2">
        <f t="shared" si="46"/>
        <v>0</v>
      </c>
      <c r="GN28" s="2">
        <f t="shared" si="47"/>
        <v>0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6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18</v>
      </c>
      <c r="B29">
        <v>1</v>
      </c>
      <c r="C29">
        <v>11</v>
      </c>
      <c r="E29" t="s">
        <v>31</v>
      </c>
      <c r="F29" t="s">
        <v>32</v>
      </c>
      <c r="G29" t="s">
        <v>33</v>
      </c>
      <c r="H29" t="s">
        <v>34</v>
      </c>
      <c r="I29">
        <f>I25*J29</f>
        <v>0</v>
      </c>
      <c r="J29">
        <v>0</v>
      </c>
      <c r="O29">
        <f t="shared" si="14"/>
        <v>0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0</v>
      </c>
      <c r="T29">
        <f t="shared" si="19"/>
        <v>0</v>
      </c>
      <c r="U29">
        <f t="shared" si="20"/>
        <v>0</v>
      </c>
      <c r="V29">
        <f t="shared" si="21"/>
        <v>0</v>
      </c>
      <c r="W29">
        <f t="shared" si="22"/>
        <v>0</v>
      </c>
      <c r="X29">
        <f t="shared" si="23"/>
        <v>0</v>
      </c>
      <c r="Y29">
        <f t="shared" si="24"/>
        <v>0</v>
      </c>
      <c r="AA29">
        <v>34641456</v>
      </c>
      <c r="AB29">
        <f t="shared" si="25"/>
        <v>1</v>
      </c>
      <c r="AC29">
        <f>ROUND((ES29),2)</f>
        <v>1</v>
      </c>
      <c r="AD29">
        <f t="shared" si="26"/>
        <v>0</v>
      </c>
      <c r="AE29">
        <f t="shared" si="27"/>
        <v>0</v>
      </c>
      <c r="AF29">
        <f t="shared" si="28"/>
        <v>0</v>
      </c>
      <c r="AG29">
        <f t="shared" si="29"/>
        <v>0</v>
      </c>
      <c r="AH29">
        <f t="shared" si="30"/>
        <v>0</v>
      </c>
      <c r="AI29">
        <f t="shared" si="31"/>
        <v>0</v>
      </c>
      <c r="AJ29">
        <f t="shared" si="32"/>
        <v>0</v>
      </c>
      <c r="AK29">
        <v>1</v>
      </c>
      <c r="AL29">
        <v>1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90</v>
      </c>
      <c r="AU29">
        <v>52</v>
      </c>
      <c r="AV29">
        <v>1</v>
      </c>
      <c r="AW29">
        <v>1</v>
      </c>
      <c r="AZ29">
        <v>1</v>
      </c>
      <c r="BA29">
        <v>1</v>
      </c>
      <c r="BB29">
        <v>1</v>
      </c>
      <c r="BC29">
        <v>7.5</v>
      </c>
      <c r="BD29" t="s">
        <v>6</v>
      </c>
      <c r="BE29" t="s">
        <v>6</v>
      </c>
      <c r="BF29" t="s">
        <v>6</v>
      </c>
      <c r="BG29" t="s">
        <v>6</v>
      </c>
      <c r="BH29">
        <v>3</v>
      </c>
      <c r="BI29">
        <v>1</v>
      </c>
      <c r="BJ29" t="s">
        <v>6</v>
      </c>
      <c r="BM29">
        <v>0</v>
      </c>
      <c r="BN29">
        <v>0</v>
      </c>
      <c r="BO29" t="s">
        <v>6</v>
      </c>
      <c r="BP29">
        <v>0</v>
      </c>
      <c r="BQ29">
        <v>20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106</v>
      </c>
      <c r="CA29">
        <v>65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33"/>
        <v>0</v>
      </c>
      <c r="CQ29">
        <f t="shared" si="34"/>
        <v>7.5</v>
      </c>
      <c r="CR29">
        <f t="shared" si="35"/>
        <v>0</v>
      </c>
      <c r="CS29">
        <f t="shared" si="36"/>
        <v>0</v>
      </c>
      <c r="CT29">
        <f t="shared" si="37"/>
        <v>0</v>
      </c>
      <c r="CU29">
        <f t="shared" si="38"/>
        <v>0</v>
      </c>
      <c r="CV29">
        <f t="shared" si="39"/>
        <v>0</v>
      </c>
      <c r="CW29">
        <f t="shared" si="40"/>
        <v>0</v>
      </c>
      <c r="CX29">
        <f t="shared" si="41"/>
        <v>0</v>
      </c>
      <c r="CY29">
        <f t="shared" si="42"/>
        <v>0</v>
      </c>
      <c r="CZ29">
        <f t="shared" si="43"/>
        <v>0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34</v>
      </c>
      <c r="DW29" t="s">
        <v>34</v>
      </c>
      <c r="DX29">
        <v>1</v>
      </c>
      <c r="EE29">
        <v>32653299</v>
      </c>
      <c r="EF29">
        <v>20</v>
      </c>
      <c r="EG29" t="s">
        <v>27</v>
      </c>
      <c r="EH29">
        <v>0</v>
      </c>
      <c r="EI29" t="s">
        <v>6</v>
      </c>
      <c r="EJ29">
        <v>1</v>
      </c>
      <c r="EK29">
        <v>0</v>
      </c>
      <c r="EL29" t="s">
        <v>35</v>
      </c>
      <c r="EM29" t="s">
        <v>36</v>
      </c>
      <c r="EO29" t="s">
        <v>6</v>
      </c>
      <c r="EQ29">
        <v>0</v>
      </c>
      <c r="ER29">
        <v>1</v>
      </c>
      <c r="ES29">
        <v>1</v>
      </c>
      <c r="ET29">
        <v>0</v>
      </c>
      <c r="EU29">
        <v>0</v>
      </c>
      <c r="EV29">
        <v>0</v>
      </c>
      <c r="EW29">
        <v>0</v>
      </c>
      <c r="EX29">
        <v>0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106</v>
      </c>
      <c r="FY29">
        <v>65</v>
      </c>
      <c r="GA29" t="s">
        <v>6</v>
      </c>
      <c r="GD29">
        <v>0</v>
      </c>
      <c r="GF29">
        <v>-1731369543</v>
      </c>
      <c r="GG29">
        <v>2</v>
      </c>
      <c r="GH29">
        <v>1</v>
      </c>
      <c r="GI29">
        <v>4</v>
      </c>
      <c r="GJ29">
        <v>0</v>
      </c>
      <c r="GK29">
        <f>ROUND(R29*(S12)/100,0)</f>
        <v>0</v>
      </c>
      <c r="GL29">
        <f t="shared" si="45"/>
        <v>0</v>
      </c>
      <c r="GM29">
        <f t="shared" si="46"/>
        <v>0</v>
      </c>
      <c r="GN29">
        <f t="shared" si="47"/>
        <v>0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6</v>
      </c>
      <c r="GV29">
        <f t="shared" si="50"/>
        <v>0</v>
      </c>
      <c r="GW29">
        <v>1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ROW(SmtRes!A16)</f>
        <v>16</v>
      </c>
      <c r="D30" s="2">
        <f>ROW(EtalonRes!A15)</f>
        <v>15</v>
      </c>
      <c r="E30" s="2" t="s">
        <v>37</v>
      </c>
      <c r="F30" s="2" t="s">
        <v>38</v>
      </c>
      <c r="G30" s="2" t="s">
        <v>39</v>
      </c>
      <c r="H30" s="2" t="s">
        <v>15</v>
      </c>
      <c r="I30" s="2">
        <f>'1.Смета.или.Акт'!E56</f>
        <v>30</v>
      </c>
      <c r="J30" s="2">
        <v>0</v>
      </c>
      <c r="K30" s="2"/>
      <c r="L30" s="2"/>
      <c r="M30" s="2"/>
      <c r="N30" s="2"/>
      <c r="O30" s="2">
        <f t="shared" si="14"/>
        <v>333</v>
      </c>
      <c r="P30" s="2">
        <f t="shared" si="15"/>
        <v>0</v>
      </c>
      <c r="Q30" s="2">
        <f t="shared" si="16"/>
        <v>0</v>
      </c>
      <c r="R30" s="2">
        <f t="shared" si="17"/>
        <v>0</v>
      </c>
      <c r="S30" s="2">
        <f t="shared" si="18"/>
        <v>333</v>
      </c>
      <c r="T30" s="2">
        <f t="shared" si="19"/>
        <v>0</v>
      </c>
      <c r="U30" s="2">
        <f t="shared" si="20"/>
        <v>33.6</v>
      </c>
      <c r="V30" s="2">
        <f t="shared" si="21"/>
        <v>0</v>
      </c>
      <c r="W30" s="2">
        <f t="shared" si="22"/>
        <v>0</v>
      </c>
      <c r="X30" s="2">
        <f t="shared" si="23"/>
        <v>316</v>
      </c>
      <c r="Y30" s="2">
        <f t="shared" si="24"/>
        <v>216</v>
      </c>
      <c r="Z30" s="2"/>
      <c r="AA30" s="2">
        <v>34641455</v>
      </c>
      <c r="AB30" s="2">
        <f t="shared" si="25"/>
        <v>11.11</v>
      </c>
      <c r="AC30" s="2">
        <f>ROUND((ES30+(SUM(SmtRes!BC13:'SmtRes'!BC16)+SUM(EtalonRes!AL13:'EtalonRes'!AL15))),2)</f>
        <v>0</v>
      </c>
      <c r="AD30" s="2">
        <f t="shared" si="26"/>
        <v>0</v>
      </c>
      <c r="AE30" s="2">
        <f t="shared" si="27"/>
        <v>0</v>
      </c>
      <c r="AF30" s="2">
        <f t="shared" si="28"/>
        <v>11.11</v>
      </c>
      <c r="AG30" s="2">
        <f t="shared" si="29"/>
        <v>0</v>
      </c>
      <c r="AH30" s="2">
        <f t="shared" si="30"/>
        <v>1.1200000000000001</v>
      </c>
      <c r="AI30" s="2">
        <f t="shared" si="31"/>
        <v>0</v>
      </c>
      <c r="AJ30" s="2">
        <f t="shared" si="32"/>
        <v>0</v>
      </c>
      <c r="AK30" s="2">
        <v>11.51</v>
      </c>
      <c r="AL30" s="2">
        <v>0.4</v>
      </c>
      <c r="AM30" s="2">
        <v>0</v>
      </c>
      <c r="AN30" s="2">
        <v>0</v>
      </c>
      <c r="AO30" s="2">
        <v>11.11</v>
      </c>
      <c r="AP30" s="2">
        <v>0</v>
      </c>
      <c r="AQ30" s="2">
        <v>1.1200000000000001</v>
      </c>
      <c r="AR30" s="2">
        <v>0</v>
      </c>
      <c r="AS30" s="2">
        <v>0</v>
      </c>
      <c r="AT30" s="2">
        <v>95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0</v>
      </c>
      <c r="BI30" s="2">
        <v>2</v>
      </c>
      <c r="BJ30" s="2" t="s">
        <v>40</v>
      </c>
      <c r="BK30" s="2"/>
      <c r="BL30" s="2"/>
      <c r="BM30" s="2">
        <v>108001</v>
      </c>
      <c r="BN30" s="2">
        <v>0</v>
      </c>
      <c r="BO30" s="2" t="s">
        <v>6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95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 t="shared" si="33"/>
        <v>333</v>
      </c>
      <c r="CQ30" s="2">
        <f t="shared" si="34"/>
        <v>0</v>
      </c>
      <c r="CR30" s="2">
        <f t="shared" si="35"/>
        <v>0</v>
      </c>
      <c r="CS30" s="2">
        <f t="shared" si="36"/>
        <v>0</v>
      </c>
      <c r="CT30" s="2">
        <f t="shared" si="37"/>
        <v>11.11</v>
      </c>
      <c r="CU30" s="2">
        <f t="shared" si="38"/>
        <v>0</v>
      </c>
      <c r="CV30" s="2">
        <f t="shared" si="39"/>
        <v>1.1200000000000001</v>
      </c>
      <c r="CW30" s="2">
        <f t="shared" si="40"/>
        <v>0</v>
      </c>
      <c r="CX30" s="2">
        <f t="shared" si="41"/>
        <v>0</v>
      </c>
      <c r="CY30" s="2">
        <f t="shared" si="42"/>
        <v>316.35000000000002</v>
      </c>
      <c r="CZ30" s="2">
        <f t="shared" si="43"/>
        <v>216.45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15</v>
      </c>
      <c r="DW30" s="2" t="s">
        <v>15</v>
      </c>
      <c r="DX30" s="2">
        <v>1</v>
      </c>
      <c r="DY30" s="2"/>
      <c r="DZ30" s="2"/>
      <c r="EA30" s="2"/>
      <c r="EB30" s="2"/>
      <c r="EC30" s="2"/>
      <c r="ED30" s="2"/>
      <c r="EE30" s="2">
        <v>32653241</v>
      </c>
      <c r="EF30" s="2">
        <v>2</v>
      </c>
      <c r="EG30" s="2" t="s">
        <v>17</v>
      </c>
      <c r="EH30" s="2">
        <v>0</v>
      </c>
      <c r="EI30" s="2" t="s">
        <v>6</v>
      </c>
      <c r="EJ30" s="2">
        <v>2</v>
      </c>
      <c r="EK30" s="2">
        <v>108001</v>
      </c>
      <c r="EL30" s="2" t="s">
        <v>18</v>
      </c>
      <c r="EM30" s="2" t="s">
        <v>19</v>
      </c>
      <c r="EN30" s="2"/>
      <c r="EO30" s="2" t="s">
        <v>6</v>
      </c>
      <c r="EP30" s="2"/>
      <c r="EQ30" s="2">
        <v>131072</v>
      </c>
      <c r="ER30" s="2">
        <v>11.51</v>
      </c>
      <c r="ES30" s="2">
        <v>0.4</v>
      </c>
      <c r="ET30" s="2">
        <v>0</v>
      </c>
      <c r="EU30" s="2">
        <v>0</v>
      </c>
      <c r="EV30" s="2">
        <v>11.11</v>
      </c>
      <c r="EW30" s="2">
        <v>1.1200000000000001</v>
      </c>
      <c r="EX30" s="2">
        <v>0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95</v>
      </c>
      <c r="FY30" s="2">
        <v>65</v>
      </c>
      <c r="FZ30" s="2"/>
      <c r="GA30" s="2" t="s">
        <v>6</v>
      </c>
      <c r="GB30" s="2"/>
      <c r="GC30" s="2"/>
      <c r="GD30" s="2">
        <v>0</v>
      </c>
      <c r="GE30" s="2"/>
      <c r="GF30" s="2">
        <v>234181014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ROUND(R30*(R12)/100,0)</f>
        <v>0</v>
      </c>
      <c r="GL30" s="2">
        <f t="shared" si="45"/>
        <v>0</v>
      </c>
      <c r="GM30" s="2">
        <f t="shared" si="46"/>
        <v>865</v>
      </c>
      <c r="GN30" s="2">
        <f t="shared" si="47"/>
        <v>0</v>
      </c>
      <c r="GO30" s="2">
        <f t="shared" si="48"/>
        <v>865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6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ROW(SmtRes!A20)</f>
        <v>20</v>
      </c>
      <c r="D31">
        <f>ROW(EtalonRes!A18)</f>
        <v>18</v>
      </c>
      <c r="E31" t="s">
        <v>37</v>
      </c>
      <c r="F31" t="s">
        <v>38</v>
      </c>
      <c r="G31" t="s">
        <v>39</v>
      </c>
      <c r="H31" t="s">
        <v>15</v>
      </c>
      <c r="I31">
        <f>'1.Смета.или.Акт'!E56</f>
        <v>30</v>
      </c>
      <c r="J31">
        <v>0</v>
      </c>
      <c r="O31">
        <f t="shared" si="14"/>
        <v>6099</v>
      </c>
      <c r="P31">
        <f t="shared" si="15"/>
        <v>0</v>
      </c>
      <c r="Q31">
        <f t="shared" si="16"/>
        <v>0</v>
      </c>
      <c r="R31">
        <f t="shared" si="17"/>
        <v>0</v>
      </c>
      <c r="S31">
        <f t="shared" si="18"/>
        <v>6099</v>
      </c>
      <c r="T31">
        <f t="shared" si="19"/>
        <v>0</v>
      </c>
      <c r="U31">
        <f t="shared" si="20"/>
        <v>33.6</v>
      </c>
      <c r="V31">
        <f t="shared" si="21"/>
        <v>0</v>
      </c>
      <c r="W31">
        <f t="shared" si="22"/>
        <v>0</v>
      </c>
      <c r="X31">
        <f t="shared" si="23"/>
        <v>4940</v>
      </c>
      <c r="Y31">
        <f t="shared" si="24"/>
        <v>3171</v>
      </c>
      <c r="AA31">
        <v>34641456</v>
      </c>
      <c r="AB31">
        <f t="shared" si="25"/>
        <v>11.11</v>
      </c>
      <c r="AC31">
        <f>ROUND((ES31+(SUM(SmtRes!BC17:'SmtRes'!BC20)+SUM(EtalonRes!AL16:'EtalonRes'!AL18))),2)</f>
        <v>0</v>
      </c>
      <c r="AD31">
        <f t="shared" si="26"/>
        <v>0</v>
      </c>
      <c r="AE31">
        <f t="shared" si="27"/>
        <v>0</v>
      </c>
      <c r="AF31">
        <f t="shared" si="28"/>
        <v>11.11</v>
      </c>
      <c r="AG31">
        <f t="shared" si="29"/>
        <v>0</v>
      </c>
      <c r="AH31">
        <f t="shared" si="30"/>
        <v>1.1200000000000001</v>
      </c>
      <c r="AI31">
        <f t="shared" si="31"/>
        <v>0</v>
      </c>
      <c r="AJ31">
        <f t="shared" si="32"/>
        <v>0</v>
      </c>
      <c r="AK31">
        <f>AL31+AM31+AO31</f>
        <v>11.51</v>
      </c>
      <c r="AL31">
        <v>0.4</v>
      </c>
      <c r="AM31">
        <v>0</v>
      </c>
      <c r="AN31">
        <v>0</v>
      </c>
      <c r="AO31" s="55">
        <f>'1.Смета.или.Акт'!F57</f>
        <v>11.11</v>
      </c>
      <c r="AP31">
        <v>0</v>
      </c>
      <c r="AQ31">
        <f>'1.Смета.или.Акт'!E60</f>
        <v>1.1200000000000001</v>
      </c>
      <c r="AR31">
        <v>0</v>
      </c>
      <c r="AS31">
        <v>0</v>
      </c>
      <c r="AT31">
        <v>81</v>
      </c>
      <c r="AU31">
        <v>52</v>
      </c>
      <c r="AV31">
        <v>1</v>
      </c>
      <c r="AW31">
        <v>1</v>
      </c>
      <c r="AZ31">
        <v>1</v>
      </c>
      <c r="BA31">
        <f>'1.Смета.или.Акт'!J57</f>
        <v>18.3</v>
      </c>
      <c r="BB31">
        <v>12.5</v>
      </c>
      <c r="BC31">
        <v>7.5</v>
      </c>
      <c r="BD31" t="s">
        <v>6</v>
      </c>
      <c r="BE31" t="s">
        <v>6</v>
      </c>
      <c r="BF31" t="s">
        <v>6</v>
      </c>
      <c r="BG31" t="s">
        <v>6</v>
      </c>
      <c r="BH31">
        <v>0</v>
      </c>
      <c r="BI31">
        <v>2</v>
      </c>
      <c r="BJ31" t="s">
        <v>40</v>
      </c>
      <c r="BM31">
        <v>108001</v>
      </c>
      <c r="BN31">
        <v>0</v>
      </c>
      <c r="BO31" t="s">
        <v>6</v>
      </c>
      <c r="BP31">
        <v>0</v>
      </c>
      <c r="BQ31">
        <v>2</v>
      </c>
      <c r="BR31">
        <v>0</v>
      </c>
      <c r="BS31"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95</v>
      </c>
      <c r="CA31">
        <v>65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33"/>
        <v>6099</v>
      </c>
      <c r="CQ31">
        <f t="shared" si="34"/>
        <v>0</v>
      </c>
      <c r="CR31">
        <f t="shared" si="35"/>
        <v>0</v>
      </c>
      <c r="CS31">
        <f t="shared" si="36"/>
        <v>0</v>
      </c>
      <c r="CT31">
        <f t="shared" si="37"/>
        <v>203.31299999999999</v>
      </c>
      <c r="CU31">
        <f t="shared" si="38"/>
        <v>0</v>
      </c>
      <c r="CV31">
        <f t="shared" si="39"/>
        <v>1.1200000000000001</v>
      </c>
      <c r="CW31">
        <f t="shared" si="40"/>
        <v>0</v>
      </c>
      <c r="CX31">
        <f t="shared" si="41"/>
        <v>0</v>
      </c>
      <c r="CY31">
        <f t="shared" si="42"/>
        <v>4940.1899999999996</v>
      </c>
      <c r="CZ31">
        <f t="shared" si="43"/>
        <v>3171.48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15</v>
      </c>
      <c r="DW31" t="str">
        <f>'1.Смета.или.Акт'!D56</f>
        <v>ШТ</v>
      </c>
      <c r="DX31">
        <v>1</v>
      </c>
      <c r="EE31">
        <v>32653241</v>
      </c>
      <c r="EF31">
        <v>2</v>
      </c>
      <c r="EG31" t="s">
        <v>17</v>
      </c>
      <c r="EH31">
        <v>0</v>
      </c>
      <c r="EI31" t="s">
        <v>6</v>
      </c>
      <c r="EJ31">
        <v>2</v>
      </c>
      <c r="EK31">
        <v>108001</v>
      </c>
      <c r="EL31" t="s">
        <v>18</v>
      </c>
      <c r="EM31" t="s">
        <v>19</v>
      </c>
      <c r="EO31" t="s">
        <v>6</v>
      </c>
      <c r="EQ31">
        <v>131072</v>
      </c>
      <c r="ER31">
        <f>ES31+ET31+EV31</f>
        <v>11.51</v>
      </c>
      <c r="ES31">
        <v>0.4</v>
      </c>
      <c r="ET31">
        <v>0</v>
      </c>
      <c r="EU31">
        <v>0</v>
      </c>
      <c r="EV31" s="55">
        <f>'1.Смета.или.Акт'!F57</f>
        <v>11.11</v>
      </c>
      <c r="EW31">
        <f>'1.Смета.или.Акт'!E60</f>
        <v>1.1200000000000001</v>
      </c>
      <c r="EX31">
        <v>0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95</v>
      </c>
      <c r="FY31">
        <v>65</v>
      </c>
      <c r="GA31" t="s">
        <v>6</v>
      </c>
      <c r="GD31">
        <v>0</v>
      </c>
      <c r="GF31">
        <v>234181014</v>
      </c>
      <c r="GG31">
        <v>2</v>
      </c>
      <c r="GH31">
        <v>1</v>
      </c>
      <c r="GI31">
        <v>4</v>
      </c>
      <c r="GJ31">
        <v>0</v>
      </c>
      <c r="GK31">
        <f>ROUND(R31*(S12)/100,0)</f>
        <v>0</v>
      </c>
      <c r="GL31">
        <f t="shared" si="45"/>
        <v>0</v>
      </c>
      <c r="GM31">
        <f t="shared" si="46"/>
        <v>14210</v>
      </c>
      <c r="GN31">
        <f t="shared" si="47"/>
        <v>0</v>
      </c>
      <c r="GO31">
        <f t="shared" si="48"/>
        <v>14210</v>
      </c>
      <c r="GP31">
        <f t="shared" si="49"/>
        <v>0</v>
      </c>
      <c r="GR31">
        <v>0</v>
      </c>
      <c r="GS31">
        <v>3</v>
      </c>
      <c r="GT31">
        <v>0</v>
      </c>
      <c r="GU31" t="s">
        <v>6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18</v>
      </c>
      <c r="B32" s="2">
        <v>1</v>
      </c>
      <c r="C32" s="2">
        <v>16</v>
      </c>
      <c r="D32" s="2"/>
      <c r="E32" s="2" t="s">
        <v>41</v>
      </c>
      <c r="F32" s="2" t="s">
        <v>42</v>
      </c>
      <c r="G32" s="2" t="s">
        <v>43</v>
      </c>
      <c r="H32" s="2" t="s">
        <v>25</v>
      </c>
      <c r="I32" s="2">
        <f>I30*J32</f>
        <v>10</v>
      </c>
      <c r="J32" s="2">
        <v>0.33333333333333331</v>
      </c>
      <c r="K32" s="2"/>
      <c r="L32" s="2"/>
      <c r="M32" s="2"/>
      <c r="N32" s="2"/>
      <c r="O32" s="2">
        <f t="shared" si="14"/>
        <v>98</v>
      </c>
      <c r="P32" s="2">
        <f t="shared" si="15"/>
        <v>98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34641455</v>
      </c>
      <c r="AB32" s="2">
        <f t="shared" si="25"/>
        <v>9.76</v>
      </c>
      <c r="AC32" s="2">
        <f t="shared" ref="AC32:AC37" si="52">ROUND((ES32),2)</f>
        <v>9.76</v>
      </c>
      <c r="AD32" s="2">
        <f t="shared" si="26"/>
        <v>0</v>
      </c>
      <c r="AE32" s="2">
        <f t="shared" si="27"/>
        <v>0</v>
      </c>
      <c r="AF32" s="2">
        <f t="shared" si="28"/>
        <v>0</v>
      </c>
      <c r="AG32" s="2">
        <f t="shared" si="29"/>
        <v>0</v>
      </c>
      <c r="AH32" s="2">
        <f t="shared" si="30"/>
        <v>0</v>
      </c>
      <c r="AI32" s="2">
        <f t="shared" si="31"/>
        <v>0</v>
      </c>
      <c r="AJ32" s="2">
        <f t="shared" si="32"/>
        <v>0</v>
      </c>
      <c r="AK32" s="2">
        <v>9.76</v>
      </c>
      <c r="AL32" s="2">
        <v>9.76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106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3</v>
      </c>
      <c r="BI32" s="2">
        <v>1</v>
      </c>
      <c r="BJ32" s="2" t="s">
        <v>6</v>
      </c>
      <c r="BK32" s="2"/>
      <c r="BL32" s="2"/>
      <c r="BM32" s="2">
        <v>0</v>
      </c>
      <c r="BN32" s="2">
        <v>0</v>
      </c>
      <c r="BO32" s="2" t="s">
        <v>6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106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33"/>
        <v>98</v>
      </c>
      <c r="CQ32" s="2">
        <f t="shared" si="34"/>
        <v>9.76</v>
      </c>
      <c r="CR32" s="2">
        <f t="shared" si="35"/>
        <v>0</v>
      </c>
      <c r="CS32" s="2">
        <f t="shared" si="36"/>
        <v>0</v>
      </c>
      <c r="CT32" s="2">
        <f t="shared" si="37"/>
        <v>0</v>
      </c>
      <c r="CU32" s="2">
        <f t="shared" si="38"/>
        <v>0</v>
      </c>
      <c r="CV32" s="2">
        <f t="shared" si="39"/>
        <v>0</v>
      </c>
      <c r="CW32" s="2">
        <f t="shared" si="40"/>
        <v>0</v>
      </c>
      <c r="CX32" s="2">
        <f t="shared" si="41"/>
        <v>0</v>
      </c>
      <c r="CY32" s="2">
        <f t="shared" si="42"/>
        <v>0</v>
      </c>
      <c r="CZ32" s="2">
        <f t="shared" si="43"/>
        <v>0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1010</v>
      </c>
      <c r="DV32" s="2" t="s">
        <v>25</v>
      </c>
      <c r="DW32" s="2" t="s">
        <v>25</v>
      </c>
      <c r="DX32" s="2">
        <v>1</v>
      </c>
      <c r="DY32" s="2"/>
      <c r="DZ32" s="2"/>
      <c r="EA32" s="2"/>
      <c r="EB32" s="2"/>
      <c r="EC32" s="2"/>
      <c r="ED32" s="2"/>
      <c r="EE32" s="2">
        <v>32653299</v>
      </c>
      <c r="EF32" s="2">
        <v>20</v>
      </c>
      <c r="EG32" s="2" t="s">
        <v>27</v>
      </c>
      <c r="EH32" s="2">
        <v>0</v>
      </c>
      <c r="EI32" s="2" t="s">
        <v>6</v>
      </c>
      <c r="EJ32" s="2">
        <v>1</v>
      </c>
      <c r="EK32" s="2">
        <v>0</v>
      </c>
      <c r="EL32" s="2" t="s">
        <v>35</v>
      </c>
      <c r="EM32" s="2" t="s">
        <v>36</v>
      </c>
      <c r="EN32" s="2"/>
      <c r="EO32" s="2" t="s">
        <v>6</v>
      </c>
      <c r="EP32" s="2"/>
      <c r="EQ32" s="2">
        <v>0</v>
      </c>
      <c r="ER32" s="2">
        <v>0</v>
      </c>
      <c r="ES32" s="2">
        <v>9.76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106</v>
      </c>
      <c r="FY32" s="2">
        <v>65</v>
      </c>
      <c r="FZ32" s="2"/>
      <c r="GA32" s="2" t="s">
        <v>44</v>
      </c>
      <c r="GB32" s="2"/>
      <c r="GC32" s="2"/>
      <c r="GD32" s="2">
        <v>0</v>
      </c>
      <c r="GE32" s="2"/>
      <c r="GF32" s="2">
        <v>-1126375800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ROUND(R32*(R12)/100,0)</f>
        <v>0</v>
      </c>
      <c r="GL32" s="2">
        <f t="shared" si="45"/>
        <v>0</v>
      </c>
      <c r="GM32" s="2">
        <f t="shared" si="46"/>
        <v>98</v>
      </c>
      <c r="GN32" s="2">
        <f t="shared" si="47"/>
        <v>98</v>
      </c>
      <c r="GO32" s="2">
        <f t="shared" si="48"/>
        <v>0</v>
      </c>
      <c r="GP32" s="2">
        <f t="shared" si="49"/>
        <v>0</v>
      </c>
      <c r="GQ32" s="2"/>
      <c r="GR32" s="2">
        <v>0</v>
      </c>
      <c r="GS32" s="2">
        <v>2</v>
      </c>
      <c r="GT32" s="2">
        <v>0</v>
      </c>
      <c r="GU32" s="2" t="s">
        <v>6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18</v>
      </c>
      <c r="B33">
        <v>1</v>
      </c>
      <c r="C33">
        <v>20</v>
      </c>
      <c r="E33" t="s">
        <v>41</v>
      </c>
      <c r="F33" t="str">
        <f>'1.Смета.или.Акт'!B61</f>
        <v>Накладная</v>
      </c>
      <c r="G33" t="str">
        <f>'1.Смета.или.Акт'!C61</f>
        <v>Блок клеммный ТВ 35-12</v>
      </c>
      <c r="H33" t="s">
        <v>25</v>
      </c>
      <c r="I33">
        <f>I31*J33</f>
        <v>10</v>
      </c>
      <c r="J33">
        <v>0.33333333333333331</v>
      </c>
      <c r="O33">
        <f t="shared" si="14"/>
        <v>732</v>
      </c>
      <c r="P33">
        <f t="shared" si="15"/>
        <v>732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34641456</v>
      </c>
      <c r="AB33">
        <f t="shared" si="25"/>
        <v>9.76</v>
      </c>
      <c r="AC33">
        <f t="shared" si="52"/>
        <v>9.76</v>
      </c>
      <c r="AD33">
        <f t="shared" si="26"/>
        <v>0</v>
      </c>
      <c r="AE33">
        <f t="shared" si="27"/>
        <v>0</v>
      </c>
      <c r="AF33">
        <f t="shared" si="28"/>
        <v>0</v>
      </c>
      <c r="AG33">
        <f t="shared" si="29"/>
        <v>0</v>
      </c>
      <c r="AH33">
        <f t="shared" si="30"/>
        <v>0</v>
      </c>
      <c r="AI33">
        <f t="shared" si="31"/>
        <v>0</v>
      </c>
      <c r="AJ33">
        <f t="shared" si="32"/>
        <v>0</v>
      </c>
      <c r="AK33">
        <v>9.76</v>
      </c>
      <c r="AL33" s="55">
        <f>'1.Смета.или.Акт'!F61</f>
        <v>9.76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90</v>
      </c>
      <c r="AU33">
        <v>52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'1.Смета.или.Акт'!J61</f>
        <v>7.5</v>
      </c>
      <c r="BD33" t="s">
        <v>6</v>
      </c>
      <c r="BE33" t="s">
        <v>6</v>
      </c>
      <c r="BF33" t="s">
        <v>6</v>
      </c>
      <c r="BG33" t="s">
        <v>6</v>
      </c>
      <c r="BH33">
        <v>3</v>
      </c>
      <c r="BI33">
        <v>1</v>
      </c>
      <c r="BJ33" t="s">
        <v>6</v>
      </c>
      <c r="BM33">
        <v>0</v>
      </c>
      <c r="BN33">
        <v>0</v>
      </c>
      <c r="BO33" t="s">
        <v>6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106</v>
      </c>
      <c r="CA33">
        <v>65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33"/>
        <v>732</v>
      </c>
      <c r="CQ33">
        <f t="shared" si="34"/>
        <v>73.2</v>
      </c>
      <c r="CR33">
        <f t="shared" si="35"/>
        <v>0</v>
      </c>
      <c r="CS33">
        <f t="shared" si="36"/>
        <v>0</v>
      </c>
      <c r="CT33">
        <f t="shared" si="37"/>
        <v>0</v>
      </c>
      <c r="CU33">
        <f t="shared" si="38"/>
        <v>0</v>
      </c>
      <c r="CV33">
        <f t="shared" si="39"/>
        <v>0</v>
      </c>
      <c r="CW33">
        <f t="shared" si="40"/>
        <v>0</v>
      </c>
      <c r="CX33">
        <f t="shared" si="41"/>
        <v>0</v>
      </c>
      <c r="CY33">
        <f t="shared" si="42"/>
        <v>0</v>
      </c>
      <c r="CZ33">
        <f t="shared" si="43"/>
        <v>0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1010</v>
      </c>
      <c r="DV33" t="s">
        <v>25</v>
      </c>
      <c r="DW33" t="str">
        <f>'1.Смета.или.Акт'!D61</f>
        <v>шт.</v>
      </c>
      <c r="DX33">
        <v>1</v>
      </c>
      <c r="EE33">
        <v>32653299</v>
      </c>
      <c r="EF33">
        <v>20</v>
      </c>
      <c r="EG33" t="s">
        <v>27</v>
      </c>
      <c r="EH33">
        <v>0</v>
      </c>
      <c r="EI33" t="s">
        <v>6</v>
      </c>
      <c r="EJ33">
        <v>1</v>
      </c>
      <c r="EK33">
        <v>0</v>
      </c>
      <c r="EL33" t="s">
        <v>35</v>
      </c>
      <c r="EM33" t="s">
        <v>36</v>
      </c>
      <c r="EO33" t="s">
        <v>6</v>
      </c>
      <c r="EQ33">
        <v>0</v>
      </c>
      <c r="ER33">
        <v>10.61</v>
      </c>
      <c r="ES33" s="55">
        <f>'1.Смета.или.Акт'!F61</f>
        <v>9.76</v>
      </c>
      <c r="ET33">
        <v>0</v>
      </c>
      <c r="EU33">
        <v>0</v>
      </c>
      <c r="EV33">
        <v>0</v>
      </c>
      <c r="EW33">
        <v>0</v>
      </c>
      <c r="EX33">
        <v>0</v>
      </c>
      <c r="EZ33">
        <v>5</v>
      </c>
      <c r="FC33">
        <v>0</v>
      </c>
      <c r="FD33">
        <v>18</v>
      </c>
      <c r="FF33">
        <v>73.2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106</v>
      </c>
      <c r="FY33">
        <v>65</v>
      </c>
      <c r="GA33" t="s">
        <v>44</v>
      </c>
      <c r="GD33">
        <v>0</v>
      </c>
      <c r="GF33">
        <v>-1126375800</v>
      </c>
      <c r="GG33">
        <v>2</v>
      </c>
      <c r="GH33">
        <v>3</v>
      </c>
      <c r="GI33">
        <v>4</v>
      </c>
      <c r="GJ33">
        <v>0</v>
      </c>
      <c r="GK33">
        <f>ROUND(R33*(S12)/100,0)</f>
        <v>0</v>
      </c>
      <c r="GL33">
        <f t="shared" si="45"/>
        <v>0</v>
      </c>
      <c r="GM33">
        <f t="shared" si="46"/>
        <v>732</v>
      </c>
      <c r="GN33">
        <f t="shared" si="47"/>
        <v>732</v>
      </c>
      <c r="GO33">
        <f t="shared" si="48"/>
        <v>0</v>
      </c>
      <c r="GP33">
        <f t="shared" si="49"/>
        <v>0</v>
      </c>
      <c r="GR33">
        <v>1</v>
      </c>
      <c r="GS33">
        <v>1</v>
      </c>
      <c r="GT33">
        <v>0</v>
      </c>
      <c r="GU33" t="s">
        <v>6</v>
      </c>
      <c r="GV33">
        <f t="shared" si="50"/>
        <v>0</v>
      </c>
      <c r="GW33">
        <v>1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14</v>
      </c>
      <c r="D34" s="2"/>
      <c r="E34" s="2" t="s">
        <v>45</v>
      </c>
      <c r="F34" s="2" t="s">
        <v>46</v>
      </c>
      <c r="G34" s="2" t="s">
        <v>47</v>
      </c>
      <c r="H34" s="2" t="s">
        <v>25</v>
      </c>
      <c r="I34" s="2">
        <f>I30*J34</f>
        <v>20</v>
      </c>
      <c r="J34" s="2">
        <v>0.66666666666666663</v>
      </c>
      <c r="K34" s="2"/>
      <c r="L34" s="2"/>
      <c r="M34" s="2"/>
      <c r="N34" s="2"/>
      <c r="O34" s="2">
        <f t="shared" si="14"/>
        <v>6076</v>
      </c>
      <c r="P34" s="2">
        <f t="shared" si="15"/>
        <v>6076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34641455</v>
      </c>
      <c r="AB34" s="2">
        <f t="shared" si="25"/>
        <v>303.82</v>
      </c>
      <c r="AC34" s="2">
        <f t="shared" si="52"/>
        <v>303.82</v>
      </c>
      <c r="AD34" s="2">
        <f t="shared" si="26"/>
        <v>0</v>
      </c>
      <c r="AE34" s="2">
        <f t="shared" si="27"/>
        <v>0</v>
      </c>
      <c r="AF34" s="2">
        <f t="shared" si="28"/>
        <v>0</v>
      </c>
      <c r="AG34" s="2">
        <f t="shared" si="29"/>
        <v>0</v>
      </c>
      <c r="AH34" s="2">
        <f t="shared" si="30"/>
        <v>0</v>
      </c>
      <c r="AI34" s="2">
        <f t="shared" si="31"/>
        <v>0</v>
      </c>
      <c r="AJ34" s="2">
        <f t="shared" si="32"/>
        <v>0</v>
      </c>
      <c r="AK34" s="2">
        <v>303.82</v>
      </c>
      <c r="AL34" s="2">
        <v>303.82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26</v>
      </c>
      <c r="BK34" s="2"/>
      <c r="BL34" s="2"/>
      <c r="BM34" s="2">
        <v>500001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0</v>
      </c>
      <c r="CA34" s="2">
        <v>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3"/>
        <v>6076</v>
      </c>
      <c r="CQ34" s="2">
        <f t="shared" si="34"/>
        <v>303.82</v>
      </c>
      <c r="CR34" s="2">
        <f t="shared" si="35"/>
        <v>0</v>
      </c>
      <c r="CS34" s="2">
        <f t="shared" si="36"/>
        <v>0</v>
      </c>
      <c r="CT34" s="2">
        <f t="shared" si="37"/>
        <v>0</v>
      </c>
      <c r="CU34" s="2">
        <f t="shared" si="38"/>
        <v>0</v>
      </c>
      <c r="CV34" s="2">
        <f t="shared" si="39"/>
        <v>0</v>
      </c>
      <c r="CW34" s="2">
        <f t="shared" si="40"/>
        <v>0</v>
      </c>
      <c r="CX34" s="2">
        <f t="shared" si="41"/>
        <v>0</v>
      </c>
      <c r="CY34" s="2">
        <f t="shared" si="42"/>
        <v>0</v>
      </c>
      <c r="CZ34" s="2">
        <f t="shared" si="43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1010</v>
      </c>
      <c r="DV34" s="2" t="s">
        <v>25</v>
      </c>
      <c r="DW34" s="2" t="s">
        <v>25</v>
      </c>
      <c r="DX34" s="2">
        <v>1</v>
      </c>
      <c r="DY34" s="2"/>
      <c r="DZ34" s="2"/>
      <c r="EA34" s="2"/>
      <c r="EB34" s="2"/>
      <c r="EC34" s="2"/>
      <c r="ED34" s="2"/>
      <c r="EE34" s="2">
        <v>32653291</v>
      </c>
      <c r="EF34" s="2">
        <v>20</v>
      </c>
      <c r="EG34" s="2" t="s">
        <v>27</v>
      </c>
      <c r="EH34" s="2">
        <v>0</v>
      </c>
      <c r="EI34" s="2" t="s">
        <v>6</v>
      </c>
      <c r="EJ34" s="2">
        <v>1</v>
      </c>
      <c r="EK34" s="2">
        <v>500001</v>
      </c>
      <c r="EL34" s="2" t="s">
        <v>28</v>
      </c>
      <c r="EM34" s="2" t="s">
        <v>29</v>
      </c>
      <c r="EN34" s="2"/>
      <c r="EO34" s="2" t="s">
        <v>6</v>
      </c>
      <c r="EP34" s="2"/>
      <c r="EQ34" s="2">
        <v>0</v>
      </c>
      <c r="ER34" s="2">
        <v>9.0399999999999991</v>
      </c>
      <c r="ES34" s="2">
        <v>303.82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0</v>
      </c>
      <c r="FY34" s="2">
        <v>0</v>
      </c>
      <c r="FZ34" s="2"/>
      <c r="GA34" s="2" t="s">
        <v>48</v>
      </c>
      <c r="GB34" s="2"/>
      <c r="GC34" s="2"/>
      <c r="GD34" s="2">
        <v>0</v>
      </c>
      <c r="GE34" s="2"/>
      <c r="GF34" s="2">
        <v>-424177930</v>
      </c>
      <c r="GG34" s="2">
        <v>2</v>
      </c>
      <c r="GH34" s="2">
        <v>4</v>
      </c>
      <c r="GI34" s="2">
        <v>-2</v>
      </c>
      <c r="GJ34" s="2">
        <v>0</v>
      </c>
      <c r="GK34" s="2">
        <f>ROUND(R34*(R12)/100,0)</f>
        <v>0</v>
      </c>
      <c r="GL34" s="2">
        <f t="shared" si="45"/>
        <v>0</v>
      </c>
      <c r="GM34" s="2">
        <f t="shared" si="46"/>
        <v>6076</v>
      </c>
      <c r="GN34" s="2">
        <f t="shared" si="47"/>
        <v>6076</v>
      </c>
      <c r="GO34" s="2">
        <f t="shared" si="48"/>
        <v>0</v>
      </c>
      <c r="GP34" s="2">
        <f t="shared" si="49"/>
        <v>0</v>
      </c>
      <c r="GQ34" s="2"/>
      <c r="GR34" s="2">
        <v>0</v>
      </c>
      <c r="GS34" s="2">
        <v>2</v>
      </c>
      <c r="GT34" s="2">
        <v>0</v>
      </c>
      <c r="GU34" s="2" t="s">
        <v>6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18</v>
      </c>
      <c r="E35" t="s">
        <v>45</v>
      </c>
      <c r="F35" t="str">
        <f>'1.Смета.или.Акт'!B63</f>
        <v>Накладная</v>
      </c>
      <c r="G35" t="str">
        <f>'1.Смета.или.Акт'!C63</f>
        <v>Дачник дуги 3м</v>
      </c>
      <c r="H35" t="s">
        <v>25</v>
      </c>
      <c r="I35">
        <f>I31*J35</f>
        <v>20</v>
      </c>
      <c r="J35">
        <v>0.66666666666666663</v>
      </c>
      <c r="O35">
        <f t="shared" si="14"/>
        <v>45573</v>
      </c>
      <c r="P35">
        <f t="shared" si="15"/>
        <v>45573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34641456</v>
      </c>
      <c r="AB35">
        <f t="shared" si="25"/>
        <v>303.82</v>
      </c>
      <c r="AC35">
        <f t="shared" si="52"/>
        <v>303.82</v>
      </c>
      <c r="AD35">
        <f t="shared" si="26"/>
        <v>0</v>
      </c>
      <c r="AE35">
        <f t="shared" si="27"/>
        <v>0</v>
      </c>
      <c r="AF35">
        <f t="shared" si="28"/>
        <v>0</v>
      </c>
      <c r="AG35">
        <f t="shared" si="29"/>
        <v>0</v>
      </c>
      <c r="AH35">
        <f t="shared" si="30"/>
        <v>0</v>
      </c>
      <c r="AI35">
        <f t="shared" si="31"/>
        <v>0</v>
      </c>
      <c r="AJ35">
        <f t="shared" si="32"/>
        <v>0</v>
      </c>
      <c r="AK35">
        <v>303.82</v>
      </c>
      <c r="AL35" s="55">
        <f>'1.Смета.или.Акт'!F63</f>
        <v>303.82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f>'1.Смета.или.Акт'!J63</f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26</v>
      </c>
      <c r="BM35">
        <v>500001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0</v>
      </c>
      <c r="CA35">
        <v>0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3"/>
        <v>45573</v>
      </c>
      <c r="CQ35">
        <f t="shared" si="34"/>
        <v>2278.65</v>
      </c>
      <c r="CR35">
        <f t="shared" si="35"/>
        <v>0</v>
      </c>
      <c r="CS35">
        <f t="shared" si="36"/>
        <v>0</v>
      </c>
      <c r="CT35">
        <f t="shared" si="37"/>
        <v>0</v>
      </c>
      <c r="CU35">
        <f t="shared" si="38"/>
        <v>0</v>
      </c>
      <c r="CV35">
        <f t="shared" si="39"/>
        <v>0</v>
      </c>
      <c r="CW35">
        <f t="shared" si="40"/>
        <v>0</v>
      </c>
      <c r="CX35">
        <f t="shared" si="41"/>
        <v>0</v>
      </c>
      <c r="CY35">
        <f t="shared" si="42"/>
        <v>0</v>
      </c>
      <c r="CZ35">
        <f t="shared" si="43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1010</v>
      </c>
      <c r="DV35" t="s">
        <v>25</v>
      </c>
      <c r="DW35" t="str">
        <f>'1.Смета.или.Акт'!D63</f>
        <v>шт.</v>
      </c>
      <c r="DX35">
        <v>1</v>
      </c>
      <c r="EE35">
        <v>32653291</v>
      </c>
      <c r="EF35">
        <v>20</v>
      </c>
      <c r="EG35" t="s">
        <v>27</v>
      </c>
      <c r="EH35">
        <v>0</v>
      </c>
      <c r="EI35" t="s">
        <v>6</v>
      </c>
      <c r="EJ35">
        <v>1</v>
      </c>
      <c r="EK35">
        <v>500001</v>
      </c>
      <c r="EL35" t="s">
        <v>28</v>
      </c>
      <c r="EM35" t="s">
        <v>29</v>
      </c>
      <c r="EO35" t="s">
        <v>6</v>
      </c>
      <c r="EQ35">
        <v>0</v>
      </c>
      <c r="ER35">
        <v>330.24</v>
      </c>
      <c r="ES35" s="55">
        <f>'1.Смета.или.Акт'!F63</f>
        <v>303.82</v>
      </c>
      <c r="ET35">
        <v>0</v>
      </c>
      <c r="EU35">
        <v>0</v>
      </c>
      <c r="EV35">
        <v>0</v>
      </c>
      <c r="EW35">
        <v>0</v>
      </c>
      <c r="EX35">
        <v>0</v>
      </c>
      <c r="EZ35">
        <v>5</v>
      </c>
      <c r="FC35">
        <v>0</v>
      </c>
      <c r="FD35">
        <v>18</v>
      </c>
      <c r="FF35">
        <v>2278.66</v>
      </c>
      <c r="FQ35">
        <v>0</v>
      </c>
      <c r="FR35">
        <f t="shared" si="44"/>
        <v>0</v>
      </c>
      <c r="FS35">
        <v>0</v>
      </c>
      <c r="FX35">
        <v>0</v>
      </c>
      <c r="FY35">
        <v>0</v>
      </c>
      <c r="GA35" t="s">
        <v>48</v>
      </c>
      <c r="GD35">
        <v>0</v>
      </c>
      <c r="GF35">
        <v>-424177930</v>
      </c>
      <c r="GG35">
        <v>2</v>
      </c>
      <c r="GH35">
        <v>3</v>
      </c>
      <c r="GI35">
        <v>4</v>
      </c>
      <c r="GJ35">
        <v>0</v>
      </c>
      <c r="GK35">
        <f>ROUND(R35*(S12)/100,0)</f>
        <v>0</v>
      </c>
      <c r="GL35">
        <f t="shared" si="45"/>
        <v>0</v>
      </c>
      <c r="GM35">
        <f t="shared" si="46"/>
        <v>45573</v>
      </c>
      <c r="GN35">
        <f t="shared" si="47"/>
        <v>45573</v>
      </c>
      <c r="GO35">
        <f t="shared" si="48"/>
        <v>0</v>
      </c>
      <c r="GP35">
        <f t="shared" si="49"/>
        <v>0</v>
      </c>
      <c r="GR35">
        <v>1</v>
      </c>
      <c r="GS35">
        <v>1</v>
      </c>
      <c r="GT35">
        <v>0</v>
      </c>
      <c r="GU35" t="s">
        <v>6</v>
      </c>
      <c r="GV35">
        <f t="shared" si="50"/>
        <v>0</v>
      </c>
      <c r="GW35">
        <v>1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18</v>
      </c>
      <c r="B36" s="2">
        <v>1</v>
      </c>
      <c r="C36" s="2">
        <v>15</v>
      </c>
      <c r="D36" s="2"/>
      <c r="E36" s="2" t="s">
        <v>49</v>
      </c>
      <c r="F36" s="2" t="s">
        <v>32</v>
      </c>
      <c r="G36" s="2" t="s">
        <v>50</v>
      </c>
      <c r="H36" s="2" t="s">
        <v>25</v>
      </c>
      <c r="I36" s="2">
        <f>I30*J36</f>
        <v>0</v>
      </c>
      <c r="J36" s="2">
        <v>0</v>
      </c>
      <c r="K36" s="2"/>
      <c r="L36" s="2"/>
      <c r="M36" s="2"/>
      <c r="N36" s="2"/>
      <c r="O36" s="2">
        <f t="shared" si="14"/>
        <v>0</v>
      </c>
      <c r="P36" s="2">
        <f t="shared" si="15"/>
        <v>0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34641455</v>
      </c>
      <c r="AB36" s="2">
        <f t="shared" si="25"/>
        <v>291.73</v>
      </c>
      <c r="AC36" s="2">
        <f t="shared" si="52"/>
        <v>291.73</v>
      </c>
      <c r="AD36" s="2">
        <f t="shared" si="26"/>
        <v>0</v>
      </c>
      <c r="AE36" s="2">
        <f t="shared" si="27"/>
        <v>0</v>
      </c>
      <c r="AF36" s="2">
        <f t="shared" si="28"/>
        <v>0</v>
      </c>
      <c r="AG36" s="2">
        <f t="shared" si="29"/>
        <v>0</v>
      </c>
      <c r="AH36" s="2">
        <f t="shared" si="30"/>
        <v>0</v>
      </c>
      <c r="AI36" s="2">
        <f t="shared" si="31"/>
        <v>0</v>
      </c>
      <c r="AJ36" s="2">
        <f t="shared" si="32"/>
        <v>0</v>
      </c>
      <c r="AK36" s="2">
        <v>291.73</v>
      </c>
      <c r="AL36" s="2">
        <v>291.73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106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3</v>
      </c>
      <c r="BI36" s="2">
        <v>1</v>
      </c>
      <c r="BJ36" s="2" t="s">
        <v>6</v>
      </c>
      <c r="BK36" s="2"/>
      <c r="BL36" s="2"/>
      <c r="BM36" s="2">
        <v>0</v>
      </c>
      <c r="BN36" s="2">
        <v>0</v>
      </c>
      <c r="BO36" s="2" t="s">
        <v>6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106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33"/>
        <v>0</v>
      </c>
      <c r="CQ36" s="2">
        <f t="shared" si="34"/>
        <v>291.73</v>
      </c>
      <c r="CR36" s="2">
        <f t="shared" si="35"/>
        <v>0</v>
      </c>
      <c r="CS36" s="2">
        <f t="shared" si="36"/>
        <v>0</v>
      </c>
      <c r="CT36" s="2">
        <f t="shared" si="37"/>
        <v>0</v>
      </c>
      <c r="CU36" s="2">
        <f t="shared" si="38"/>
        <v>0</v>
      </c>
      <c r="CV36" s="2">
        <f t="shared" si="39"/>
        <v>0</v>
      </c>
      <c r="CW36" s="2">
        <f t="shared" si="40"/>
        <v>0</v>
      </c>
      <c r="CX36" s="2">
        <f t="shared" si="41"/>
        <v>0</v>
      </c>
      <c r="CY36" s="2">
        <f t="shared" si="42"/>
        <v>0</v>
      </c>
      <c r="CZ36" s="2">
        <f t="shared" si="43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1010</v>
      </c>
      <c r="DV36" s="2" t="s">
        <v>25</v>
      </c>
      <c r="DW36" s="2" t="s">
        <v>25</v>
      </c>
      <c r="DX36" s="2">
        <v>1</v>
      </c>
      <c r="DY36" s="2"/>
      <c r="DZ36" s="2"/>
      <c r="EA36" s="2"/>
      <c r="EB36" s="2"/>
      <c r="EC36" s="2"/>
      <c r="ED36" s="2"/>
      <c r="EE36" s="2">
        <v>32653299</v>
      </c>
      <c r="EF36" s="2">
        <v>20</v>
      </c>
      <c r="EG36" s="2" t="s">
        <v>27</v>
      </c>
      <c r="EH36" s="2">
        <v>0</v>
      </c>
      <c r="EI36" s="2" t="s">
        <v>6</v>
      </c>
      <c r="EJ36" s="2">
        <v>1</v>
      </c>
      <c r="EK36" s="2">
        <v>0</v>
      </c>
      <c r="EL36" s="2" t="s">
        <v>35</v>
      </c>
      <c r="EM36" s="2" t="s">
        <v>36</v>
      </c>
      <c r="EN36" s="2"/>
      <c r="EO36" s="2" t="s">
        <v>6</v>
      </c>
      <c r="EP36" s="2"/>
      <c r="EQ36" s="2">
        <v>0</v>
      </c>
      <c r="ER36" s="2">
        <v>1</v>
      </c>
      <c r="ES36" s="2">
        <v>291.73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106</v>
      </c>
      <c r="FY36" s="2">
        <v>65</v>
      </c>
      <c r="FZ36" s="2"/>
      <c r="GA36" s="2" t="s">
        <v>51</v>
      </c>
      <c r="GB36" s="2"/>
      <c r="GC36" s="2"/>
      <c r="GD36" s="2">
        <v>0</v>
      </c>
      <c r="GE36" s="2"/>
      <c r="GF36" s="2">
        <v>1914632088</v>
      </c>
      <c r="GG36" s="2">
        <v>2</v>
      </c>
      <c r="GH36" s="2">
        <v>4</v>
      </c>
      <c r="GI36" s="2">
        <v>-2</v>
      </c>
      <c r="GJ36" s="2">
        <v>0</v>
      </c>
      <c r="GK36" s="2">
        <f>ROUND(R36*(R12)/100,0)</f>
        <v>0</v>
      </c>
      <c r="GL36" s="2">
        <f t="shared" si="45"/>
        <v>0</v>
      </c>
      <c r="GM36" s="2">
        <f t="shared" si="46"/>
        <v>0</v>
      </c>
      <c r="GN36" s="2">
        <f t="shared" si="47"/>
        <v>0</v>
      </c>
      <c r="GO36" s="2">
        <f t="shared" si="48"/>
        <v>0</v>
      </c>
      <c r="GP36" s="2">
        <f t="shared" si="49"/>
        <v>0</v>
      </c>
      <c r="GQ36" s="2"/>
      <c r="GR36" s="2">
        <v>0</v>
      </c>
      <c r="GS36" s="2">
        <v>2</v>
      </c>
      <c r="GT36" s="2">
        <v>0</v>
      </c>
      <c r="GU36" s="2" t="s">
        <v>6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19</v>
      </c>
      <c r="E37" t="s">
        <v>49</v>
      </c>
      <c r="F37" t="s">
        <v>32</v>
      </c>
      <c r="G37" t="s">
        <v>50</v>
      </c>
      <c r="H37" t="s">
        <v>25</v>
      </c>
      <c r="I37">
        <f>I31*J37</f>
        <v>0</v>
      </c>
      <c r="J37">
        <v>0</v>
      </c>
      <c r="O37">
        <f t="shared" si="14"/>
        <v>0</v>
      </c>
      <c r="P37">
        <f t="shared" si="15"/>
        <v>0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34641456</v>
      </c>
      <c r="AB37">
        <f t="shared" si="25"/>
        <v>291.73</v>
      </c>
      <c r="AC37">
        <f t="shared" si="52"/>
        <v>291.73</v>
      </c>
      <c r="AD37">
        <f t="shared" si="26"/>
        <v>0</v>
      </c>
      <c r="AE37">
        <f t="shared" si="27"/>
        <v>0</v>
      </c>
      <c r="AF37">
        <f t="shared" si="28"/>
        <v>0</v>
      </c>
      <c r="AG37">
        <f t="shared" si="29"/>
        <v>0</v>
      </c>
      <c r="AH37">
        <f t="shared" si="30"/>
        <v>0</v>
      </c>
      <c r="AI37">
        <f t="shared" si="31"/>
        <v>0</v>
      </c>
      <c r="AJ37">
        <f t="shared" si="32"/>
        <v>0</v>
      </c>
      <c r="AK37">
        <v>291.73</v>
      </c>
      <c r="AL37">
        <v>291.73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90</v>
      </c>
      <c r="AU37">
        <v>52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7.5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1</v>
      </c>
      <c r="BJ37" t="s">
        <v>6</v>
      </c>
      <c r="BM37">
        <v>0</v>
      </c>
      <c r="BN37">
        <v>0</v>
      </c>
      <c r="BO37" t="s">
        <v>6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106</v>
      </c>
      <c r="CA37">
        <v>65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3"/>
        <v>0</v>
      </c>
      <c r="CQ37">
        <f t="shared" si="34"/>
        <v>2187.9750000000004</v>
      </c>
      <c r="CR37">
        <f t="shared" si="35"/>
        <v>0</v>
      </c>
      <c r="CS37">
        <f t="shared" si="36"/>
        <v>0</v>
      </c>
      <c r="CT37">
        <f t="shared" si="37"/>
        <v>0</v>
      </c>
      <c r="CU37">
        <f t="shared" si="38"/>
        <v>0</v>
      </c>
      <c r="CV37">
        <f t="shared" si="39"/>
        <v>0</v>
      </c>
      <c r="CW37">
        <f t="shared" si="40"/>
        <v>0</v>
      </c>
      <c r="CX37">
        <f t="shared" si="41"/>
        <v>0</v>
      </c>
      <c r="CY37">
        <f t="shared" si="42"/>
        <v>0</v>
      </c>
      <c r="CZ37">
        <f t="shared" si="43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1010</v>
      </c>
      <c r="DV37" t="s">
        <v>25</v>
      </c>
      <c r="DW37" t="s">
        <v>25</v>
      </c>
      <c r="DX37">
        <v>1</v>
      </c>
      <c r="EE37">
        <v>32653299</v>
      </c>
      <c r="EF37">
        <v>20</v>
      </c>
      <c r="EG37" t="s">
        <v>27</v>
      </c>
      <c r="EH37">
        <v>0</v>
      </c>
      <c r="EI37" t="s">
        <v>6</v>
      </c>
      <c r="EJ37">
        <v>1</v>
      </c>
      <c r="EK37">
        <v>0</v>
      </c>
      <c r="EL37" t="s">
        <v>35</v>
      </c>
      <c r="EM37" t="s">
        <v>36</v>
      </c>
      <c r="EO37" t="s">
        <v>6</v>
      </c>
      <c r="EQ37">
        <v>0</v>
      </c>
      <c r="ER37">
        <v>317.10000000000002</v>
      </c>
      <c r="ES37">
        <v>291.73</v>
      </c>
      <c r="ET37">
        <v>0</v>
      </c>
      <c r="EU37">
        <v>0</v>
      </c>
      <c r="EV37">
        <v>0</v>
      </c>
      <c r="EW37">
        <v>0</v>
      </c>
      <c r="EX37">
        <v>0</v>
      </c>
      <c r="EZ37">
        <v>5</v>
      </c>
      <c r="FC37">
        <v>0</v>
      </c>
      <c r="FD37">
        <v>18</v>
      </c>
      <c r="FF37">
        <v>2188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106</v>
      </c>
      <c r="FY37">
        <v>65</v>
      </c>
      <c r="GA37" t="s">
        <v>51</v>
      </c>
      <c r="GD37">
        <v>0</v>
      </c>
      <c r="GF37">
        <v>1914632088</v>
      </c>
      <c r="GG37">
        <v>2</v>
      </c>
      <c r="GH37">
        <v>3</v>
      </c>
      <c r="GI37">
        <v>4</v>
      </c>
      <c r="GJ37">
        <v>0</v>
      </c>
      <c r="GK37">
        <f>ROUND(R37*(S12)/100,0)</f>
        <v>0</v>
      </c>
      <c r="GL37">
        <f t="shared" si="45"/>
        <v>0</v>
      </c>
      <c r="GM37">
        <f t="shared" si="46"/>
        <v>0</v>
      </c>
      <c r="GN37">
        <f t="shared" si="47"/>
        <v>0</v>
      </c>
      <c r="GO37">
        <f t="shared" si="48"/>
        <v>0</v>
      </c>
      <c r="GP37">
        <f t="shared" si="49"/>
        <v>0</v>
      </c>
      <c r="GR37">
        <v>1</v>
      </c>
      <c r="GS37">
        <v>1</v>
      </c>
      <c r="GT37">
        <v>0</v>
      </c>
      <c r="GU37" t="s">
        <v>6</v>
      </c>
      <c r="GV37">
        <f t="shared" si="50"/>
        <v>0</v>
      </c>
      <c r="GW37">
        <v>1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ROW(SmtRes!A27)</f>
        <v>27</v>
      </c>
      <c r="D38" s="2">
        <f>ROW(EtalonRes!A22)</f>
        <v>22</v>
      </c>
      <c r="E38" s="2" t="s">
        <v>52</v>
      </c>
      <c r="F38" s="2" t="s">
        <v>53</v>
      </c>
      <c r="G38" s="2" t="s">
        <v>54</v>
      </c>
      <c r="H38" s="2" t="s">
        <v>55</v>
      </c>
      <c r="I38" s="2">
        <f>'1.Смета.или.Акт'!E66</f>
        <v>2.2000000000000002</v>
      </c>
      <c r="J38" s="2">
        <v>0</v>
      </c>
      <c r="K38" s="2"/>
      <c r="L38" s="2"/>
      <c r="M38" s="2"/>
      <c r="N38" s="2"/>
      <c r="O38" s="2">
        <f t="shared" si="14"/>
        <v>226</v>
      </c>
      <c r="P38" s="2">
        <f t="shared" si="15"/>
        <v>0</v>
      </c>
      <c r="Q38" s="2">
        <f t="shared" si="16"/>
        <v>0</v>
      </c>
      <c r="R38" s="2">
        <f t="shared" si="17"/>
        <v>0</v>
      </c>
      <c r="S38" s="2">
        <f t="shared" si="18"/>
        <v>226</v>
      </c>
      <c r="T38" s="2">
        <f t="shared" si="19"/>
        <v>0</v>
      </c>
      <c r="U38" s="2">
        <f t="shared" si="20"/>
        <v>20.394000000000002</v>
      </c>
      <c r="V38" s="2">
        <f t="shared" si="21"/>
        <v>0</v>
      </c>
      <c r="W38" s="2">
        <f t="shared" si="22"/>
        <v>0</v>
      </c>
      <c r="X38" s="2">
        <f t="shared" si="23"/>
        <v>181</v>
      </c>
      <c r="Y38" s="2">
        <f t="shared" si="24"/>
        <v>136</v>
      </c>
      <c r="Z38" s="2"/>
      <c r="AA38" s="2">
        <v>34641455</v>
      </c>
      <c r="AB38" s="2">
        <f t="shared" si="25"/>
        <v>102.81</v>
      </c>
      <c r="AC38" s="2">
        <f>ROUND((ES38+(SUM(SmtRes!BC21:'SmtRes'!BC27)+SUM(EtalonRes!AL19:'EtalonRes'!AL22))),2)</f>
        <v>0.01</v>
      </c>
      <c r="AD38" s="2">
        <f t="shared" si="26"/>
        <v>0</v>
      </c>
      <c r="AE38" s="2">
        <f t="shared" si="27"/>
        <v>0</v>
      </c>
      <c r="AF38" s="2">
        <f t="shared" si="28"/>
        <v>102.8</v>
      </c>
      <c r="AG38" s="2">
        <f t="shared" si="29"/>
        <v>0</v>
      </c>
      <c r="AH38" s="2">
        <f t="shared" si="30"/>
        <v>9.27</v>
      </c>
      <c r="AI38" s="2">
        <f t="shared" si="31"/>
        <v>0</v>
      </c>
      <c r="AJ38" s="2">
        <f t="shared" si="32"/>
        <v>0</v>
      </c>
      <c r="AK38" s="2">
        <v>117.17</v>
      </c>
      <c r="AL38" s="2">
        <v>14.37</v>
      </c>
      <c r="AM38" s="2">
        <v>0</v>
      </c>
      <c r="AN38" s="2">
        <v>0</v>
      </c>
      <c r="AO38" s="2">
        <v>102.8</v>
      </c>
      <c r="AP38" s="2">
        <v>0</v>
      </c>
      <c r="AQ38" s="2">
        <v>9.27</v>
      </c>
      <c r="AR38" s="2">
        <v>0</v>
      </c>
      <c r="AS38" s="2">
        <v>0</v>
      </c>
      <c r="AT38" s="2">
        <v>80</v>
      </c>
      <c r="AU38" s="2">
        <v>60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0</v>
      </c>
      <c r="BI38" s="2">
        <v>2</v>
      </c>
      <c r="BJ38" s="2" t="s">
        <v>56</v>
      </c>
      <c r="BK38" s="2"/>
      <c r="BL38" s="2"/>
      <c r="BM38" s="2">
        <v>111003</v>
      </c>
      <c r="BN38" s="2">
        <v>0</v>
      </c>
      <c r="BO38" s="2" t="s">
        <v>6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80</v>
      </c>
      <c r="CA38" s="2">
        <v>60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 t="shared" si="33"/>
        <v>226</v>
      </c>
      <c r="CQ38" s="2">
        <f t="shared" si="34"/>
        <v>0.01</v>
      </c>
      <c r="CR38" s="2">
        <f t="shared" si="35"/>
        <v>0</v>
      </c>
      <c r="CS38" s="2">
        <f t="shared" si="36"/>
        <v>0</v>
      </c>
      <c r="CT38" s="2">
        <f t="shared" si="37"/>
        <v>102.8</v>
      </c>
      <c r="CU38" s="2">
        <f t="shared" si="38"/>
        <v>0</v>
      </c>
      <c r="CV38" s="2">
        <f t="shared" si="39"/>
        <v>9.27</v>
      </c>
      <c r="CW38" s="2">
        <f t="shared" si="40"/>
        <v>0</v>
      </c>
      <c r="CX38" s="2">
        <f t="shared" si="41"/>
        <v>0</v>
      </c>
      <c r="CY38" s="2">
        <f t="shared" si="42"/>
        <v>180.8</v>
      </c>
      <c r="CZ38" s="2">
        <f t="shared" si="43"/>
        <v>135.6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1003</v>
      </c>
      <c r="DV38" s="2" t="s">
        <v>55</v>
      </c>
      <c r="DW38" s="2" t="s">
        <v>55</v>
      </c>
      <c r="DX38" s="2">
        <v>100</v>
      </c>
      <c r="DY38" s="2"/>
      <c r="DZ38" s="2"/>
      <c r="EA38" s="2"/>
      <c r="EB38" s="2"/>
      <c r="EC38" s="2"/>
      <c r="ED38" s="2"/>
      <c r="EE38" s="2">
        <v>32653249</v>
      </c>
      <c r="EF38" s="2">
        <v>2</v>
      </c>
      <c r="EG38" s="2" t="s">
        <v>17</v>
      </c>
      <c r="EH38" s="2">
        <v>0</v>
      </c>
      <c r="EI38" s="2" t="s">
        <v>6</v>
      </c>
      <c r="EJ38" s="2">
        <v>2</v>
      </c>
      <c r="EK38" s="2">
        <v>111003</v>
      </c>
      <c r="EL38" s="2" t="s">
        <v>57</v>
      </c>
      <c r="EM38" s="2" t="s">
        <v>58</v>
      </c>
      <c r="EN38" s="2"/>
      <c r="EO38" s="2" t="s">
        <v>6</v>
      </c>
      <c r="EP38" s="2"/>
      <c r="EQ38" s="2">
        <v>131072</v>
      </c>
      <c r="ER38" s="2">
        <v>117.17</v>
      </c>
      <c r="ES38" s="2">
        <v>14.37</v>
      </c>
      <c r="ET38" s="2">
        <v>0</v>
      </c>
      <c r="EU38" s="2">
        <v>0</v>
      </c>
      <c r="EV38" s="2">
        <v>102.8</v>
      </c>
      <c r="EW38" s="2">
        <v>9.27</v>
      </c>
      <c r="EX38" s="2">
        <v>0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80</v>
      </c>
      <c r="FY38" s="2">
        <v>60</v>
      </c>
      <c r="FZ38" s="2"/>
      <c r="GA38" s="2" t="s">
        <v>6</v>
      </c>
      <c r="GB38" s="2"/>
      <c r="GC38" s="2"/>
      <c r="GD38" s="2">
        <v>0</v>
      </c>
      <c r="GE38" s="2"/>
      <c r="GF38" s="2">
        <v>-391258795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ROUND(R38*(R12)/100,0)</f>
        <v>0</v>
      </c>
      <c r="GL38" s="2">
        <f t="shared" si="45"/>
        <v>0</v>
      </c>
      <c r="GM38" s="2">
        <f t="shared" si="46"/>
        <v>543</v>
      </c>
      <c r="GN38" s="2">
        <f t="shared" si="47"/>
        <v>0</v>
      </c>
      <c r="GO38" s="2">
        <f t="shared" si="48"/>
        <v>543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6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ROW(SmtRes!A34)</f>
        <v>34</v>
      </c>
      <c r="D39">
        <f>ROW(EtalonRes!A26)</f>
        <v>26</v>
      </c>
      <c r="E39" t="s">
        <v>52</v>
      </c>
      <c r="F39" t="s">
        <v>53</v>
      </c>
      <c r="G39" t="s">
        <v>54</v>
      </c>
      <c r="H39" t="s">
        <v>55</v>
      </c>
      <c r="I39">
        <f>'1.Смета.или.Акт'!E66</f>
        <v>2.2000000000000002</v>
      </c>
      <c r="J39">
        <v>0</v>
      </c>
      <c r="O39">
        <f t="shared" si="14"/>
        <v>4139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4139</v>
      </c>
      <c r="T39">
        <f t="shared" si="19"/>
        <v>0</v>
      </c>
      <c r="U39">
        <f t="shared" si="20"/>
        <v>20.394000000000002</v>
      </c>
      <c r="V39">
        <f t="shared" si="21"/>
        <v>0</v>
      </c>
      <c r="W39">
        <f t="shared" si="22"/>
        <v>0</v>
      </c>
      <c r="X39">
        <f t="shared" si="23"/>
        <v>2815</v>
      </c>
      <c r="Y39">
        <f t="shared" si="24"/>
        <v>1987</v>
      </c>
      <c r="AA39">
        <v>34641456</v>
      </c>
      <c r="AB39">
        <f t="shared" si="25"/>
        <v>102.81</v>
      </c>
      <c r="AC39">
        <f>ROUND((ES39+(SUM(SmtRes!BC28:'SmtRes'!BC34)+SUM(EtalonRes!AL23:'EtalonRes'!AL26))),2)</f>
        <v>0.01</v>
      </c>
      <c r="AD39">
        <f t="shared" si="26"/>
        <v>0</v>
      </c>
      <c r="AE39">
        <f t="shared" si="27"/>
        <v>0</v>
      </c>
      <c r="AF39">
        <f t="shared" si="28"/>
        <v>102.8</v>
      </c>
      <c r="AG39">
        <f t="shared" si="29"/>
        <v>0</v>
      </c>
      <c r="AH39">
        <f t="shared" si="30"/>
        <v>9.27</v>
      </c>
      <c r="AI39">
        <f t="shared" si="31"/>
        <v>0</v>
      </c>
      <c r="AJ39">
        <f t="shared" si="32"/>
        <v>0</v>
      </c>
      <c r="AK39">
        <f>AL39+AM39+AO39</f>
        <v>117.17</v>
      </c>
      <c r="AL39" s="55">
        <f>'1.Смета.или.Акт'!F68</f>
        <v>14.37</v>
      </c>
      <c r="AM39">
        <v>0</v>
      </c>
      <c r="AN39">
        <v>0</v>
      </c>
      <c r="AO39" s="55">
        <f>'1.Смета.или.Акт'!F67</f>
        <v>102.8</v>
      </c>
      <c r="AP39">
        <v>0</v>
      </c>
      <c r="AQ39">
        <f>'1.Смета.или.Акт'!E71</f>
        <v>9.27</v>
      </c>
      <c r="AR39">
        <v>0</v>
      </c>
      <c r="AS39">
        <v>0</v>
      </c>
      <c r="AT39">
        <v>68</v>
      </c>
      <c r="AU39">
        <v>48</v>
      </c>
      <c r="AV39">
        <v>1</v>
      </c>
      <c r="AW39">
        <v>1</v>
      </c>
      <c r="AZ39">
        <v>1</v>
      </c>
      <c r="BA39">
        <f>'1.Смета.или.Акт'!J67</f>
        <v>18.3</v>
      </c>
      <c r="BB39">
        <v>12.5</v>
      </c>
      <c r="BC39">
        <f>'1.Смета.или.Акт'!J68</f>
        <v>7.5</v>
      </c>
      <c r="BD39" t="s">
        <v>6</v>
      </c>
      <c r="BE39" t="s">
        <v>6</v>
      </c>
      <c r="BF39" t="s">
        <v>6</v>
      </c>
      <c r="BG39" t="s">
        <v>6</v>
      </c>
      <c r="BH39">
        <v>0</v>
      </c>
      <c r="BI39">
        <v>2</v>
      </c>
      <c r="BJ39" t="s">
        <v>56</v>
      </c>
      <c r="BM39">
        <v>111003</v>
      </c>
      <c r="BN39">
        <v>0</v>
      </c>
      <c r="BO39" t="s">
        <v>6</v>
      </c>
      <c r="BP39">
        <v>0</v>
      </c>
      <c r="BQ39">
        <v>2</v>
      </c>
      <c r="BR39">
        <v>0</v>
      </c>
      <c r="BS39"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80</v>
      </c>
      <c r="CA39">
        <v>60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33"/>
        <v>4139</v>
      </c>
      <c r="CQ39">
        <f t="shared" si="34"/>
        <v>7.4999999999999997E-2</v>
      </c>
      <c r="CR39">
        <f t="shared" si="35"/>
        <v>0</v>
      </c>
      <c r="CS39">
        <f t="shared" si="36"/>
        <v>0</v>
      </c>
      <c r="CT39">
        <f t="shared" si="37"/>
        <v>1881.24</v>
      </c>
      <c r="CU39">
        <f t="shared" si="38"/>
        <v>0</v>
      </c>
      <c r="CV39">
        <f t="shared" si="39"/>
        <v>9.27</v>
      </c>
      <c r="CW39">
        <f t="shared" si="40"/>
        <v>0</v>
      </c>
      <c r="CX39">
        <f t="shared" si="41"/>
        <v>0</v>
      </c>
      <c r="CY39">
        <f t="shared" si="42"/>
        <v>2814.52</v>
      </c>
      <c r="CZ39">
        <f t="shared" si="43"/>
        <v>1986.72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1003</v>
      </c>
      <c r="DV39" t="s">
        <v>55</v>
      </c>
      <c r="DW39" t="str">
        <f>'1.Смета.или.Акт'!D66</f>
        <v>100 м</v>
      </c>
      <c r="DX39">
        <v>100</v>
      </c>
      <c r="EE39">
        <v>32653249</v>
      </c>
      <c r="EF39">
        <v>2</v>
      </c>
      <c r="EG39" t="s">
        <v>17</v>
      </c>
      <c r="EH39">
        <v>0</v>
      </c>
      <c r="EI39" t="s">
        <v>6</v>
      </c>
      <c r="EJ39">
        <v>2</v>
      </c>
      <c r="EK39">
        <v>111003</v>
      </c>
      <c r="EL39" t="s">
        <v>57</v>
      </c>
      <c r="EM39" t="s">
        <v>58</v>
      </c>
      <c r="EO39" t="s">
        <v>6</v>
      </c>
      <c r="EQ39">
        <v>131072</v>
      </c>
      <c r="ER39">
        <f>ES39+ET39+EV39</f>
        <v>117.17</v>
      </c>
      <c r="ES39" s="55">
        <f>'1.Смета.или.Акт'!F68</f>
        <v>14.37</v>
      </c>
      <c r="ET39">
        <v>0</v>
      </c>
      <c r="EU39">
        <v>0</v>
      </c>
      <c r="EV39" s="55">
        <f>'1.Смета.или.Акт'!F67</f>
        <v>102.8</v>
      </c>
      <c r="EW39">
        <f>'1.Смета.или.Акт'!E71</f>
        <v>9.27</v>
      </c>
      <c r="EX39">
        <v>0</v>
      </c>
      <c r="EY39">
        <v>1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80</v>
      </c>
      <c r="FY39">
        <v>60</v>
      </c>
      <c r="GA39" t="s">
        <v>6</v>
      </c>
      <c r="GD39">
        <v>0</v>
      </c>
      <c r="GF39">
        <v>-391258795</v>
      </c>
      <c r="GG39">
        <v>2</v>
      </c>
      <c r="GH39">
        <v>1</v>
      </c>
      <c r="GI39">
        <v>4</v>
      </c>
      <c r="GJ39">
        <v>0</v>
      </c>
      <c r="GK39">
        <f>ROUND(R39*(S12)/100,0)</f>
        <v>0</v>
      </c>
      <c r="GL39">
        <f t="shared" si="45"/>
        <v>0</v>
      </c>
      <c r="GM39">
        <f t="shared" si="46"/>
        <v>8941</v>
      </c>
      <c r="GN39">
        <f t="shared" si="47"/>
        <v>0</v>
      </c>
      <c r="GO39">
        <f t="shared" si="48"/>
        <v>8941</v>
      </c>
      <c r="GP39">
        <f t="shared" si="49"/>
        <v>0</v>
      </c>
      <c r="GR39">
        <v>0</v>
      </c>
      <c r="GS39">
        <v>3</v>
      </c>
      <c r="GT39">
        <v>0</v>
      </c>
      <c r="GU39" t="s">
        <v>6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26</v>
      </c>
      <c r="D40" s="2"/>
      <c r="E40" s="2" t="s">
        <v>59</v>
      </c>
      <c r="F40" s="2" t="s">
        <v>42</v>
      </c>
      <c r="G40" s="2" t="s">
        <v>60</v>
      </c>
      <c r="H40" s="2" t="s">
        <v>61</v>
      </c>
      <c r="I40" s="2">
        <f>I38*J40</f>
        <v>220</v>
      </c>
      <c r="J40" s="2">
        <v>99.999999999999986</v>
      </c>
      <c r="K40" s="2"/>
      <c r="L40" s="2"/>
      <c r="M40" s="2"/>
      <c r="N40" s="2"/>
      <c r="O40" s="2">
        <f t="shared" si="14"/>
        <v>671</v>
      </c>
      <c r="P40" s="2">
        <f t="shared" si="15"/>
        <v>671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34641455</v>
      </c>
      <c r="AB40" s="2">
        <f t="shared" si="25"/>
        <v>3.05</v>
      </c>
      <c r="AC40" s="2">
        <f t="shared" ref="AC40:AC51" si="53">ROUND((ES40),2)</f>
        <v>3.05</v>
      </c>
      <c r="AD40" s="2">
        <f t="shared" si="26"/>
        <v>0</v>
      </c>
      <c r="AE40" s="2">
        <f t="shared" si="27"/>
        <v>0</v>
      </c>
      <c r="AF40" s="2">
        <f t="shared" si="28"/>
        <v>0</v>
      </c>
      <c r="AG40" s="2">
        <f t="shared" si="29"/>
        <v>0</v>
      </c>
      <c r="AH40" s="2">
        <f t="shared" si="30"/>
        <v>0</v>
      </c>
      <c r="AI40" s="2">
        <f t="shared" si="31"/>
        <v>0</v>
      </c>
      <c r="AJ40" s="2">
        <f t="shared" si="32"/>
        <v>0</v>
      </c>
      <c r="AK40" s="2">
        <v>3.05</v>
      </c>
      <c r="AL40" s="2">
        <v>3.05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106</v>
      </c>
      <c r="AU40" s="2">
        <v>65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6</v>
      </c>
      <c r="BK40" s="2"/>
      <c r="BL40" s="2"/>
      <c r="BM40" s="2">
        <v>0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106</v>
      </c>
      <c r="CA40" s="2">
        <v>65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3"/>
        <v>671</v>
      </c>
      <c r="CQ40" s="2">
        <f t="shared" si="34"/>
        <v>3.05</v>
      </c>
      <c r="CR40" s="2">
        <f t="shared" si="35"/>
        <v>0</v>
      </c>
      <c r="CS40" s="2">
        <f t="shared" si="36"/>
        <v>0</v>
      </c>
      <c r="CT40" s="2">
        <f t="shared" si="37"/>
        <v>0</v>
      </c>
      <c r="CU40" s="2">
        <f t="shared" si="38"/>
        <v>0</v>
      </c>
      <c r="CV40" s="2">
        <f t="shared" si="39"/>
        <v>0</v>
      </c>
      <c r="CW40" s="2">
        <f t="shared" si="40"/>
        <v>0</v>
      </c>
      <c r="CX40" s="2">
        <f t="shared" si="41"/>
        <v>0</v>
      </c>
      <c r="CY40" s="2">
        <f t="shared" si="42"/>
        <v>0</v>
      </c>
      <c r="CZ40" s="2">
        <f t="shared" si="43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1003</v>
      </c>
      <c r="DV40" s="2" t="s">
        <v>61</v>
      </c>
      <c r="DW40" s="2" t="s">
        <v>61</v>
      </c>
      <c r="DX40" s="2">
        <v>1</v>
      </c>
      <c r="DY40" s="2"/>
      <c r="DZ40" s="2"/>
      <c r="EA40" s="2"/>
      <c r="EB40" s="2"/>
      <c r="EC40" s="2"/>
      <c r="ED40" s="2"/>
      <c r="EE40" s="2">
        <v>32653299</v>
      </c>
      <c r="EF40" s="2">
        <v>20</v>
      </c>
      <c r="EG40" s="2" t="s">
        <v>27</v>
      </c>
      <c r="EH40" s="2">
        <v>0</v>
      </c>
      <c r="EI40" s="2" t="s">
        <v>6</v>
      </c>
      <c r="EJ40" s="2">
        <v>1</v>
      </c>
      <c r="EK40" s="2">
        <v>0</v>
      </c>
      <c r="EL40" s="2" t="s">
        <v>35</v>
      </c>
      <c r="EM40" s="2" t="s">
        <v>36</v>
      </c>
      <c r="EN40" s="2"/>
      <c r="EO40" s="2" t="s">
        <v>6</v>
      </c>
      <c r="EP40" s="2"/>
      <c r="EQ40" s="2">
        <v>0</v>
      </c>
      <c r="ER40" s="2">
        <v>0</v>
      </c>
      <c r="ES40" s="2">
        <v>3.05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106</v>
      </c>
      <c r="FY40" s="2">
        <v>65</v>
      </c>
      <c r="FZ40" s="2"/>
      <c r="GA40" s="2" t="s">
        <v>62</v>
      </c>
      <c r="GB40" s="2"/>
      <c r="GC40" s="2"/>
      <c r="GD40" s="2">
        <v>0</v>
      </c>
      <c r="GE40" s="2"/>
      <c r="GF40" s="2">
        <v>523382837</v>
      </c>
      <c r="GG40" s="2">
        <v>2</v>
      </c>
      <c r="GH40" s="2">
        <v>4</v>
      </c>
      <c r="GI40" s="2">
        <v>-2</v>
      </c>
      <c r="GJ40" s="2">
        <v>0</v>
      </c>
      <c r="GK40" s="2">
        <f>ROUND(R40*(R12)/100,0)</f>
        <v>0</v>
      </c>
      <c r="GL40" s="2">
        <f t="shared" si="45"/>
        <v>0</v>
      </c>
      <c r="GM40" s="2">
        <f t="shared" si="46"/>
        <v>671</v>
      </c>
      <c r="GN40" s="2">
        <f t="shared" si="47"/>
        <v>671</v>
      </c>
      <c r="GO40" s="2">
        <f t="shared" si="48"/>
        <v>0</v>
      </c>
      <c r="GP40" s="2">
        <f t="shared" si="49"/>
        <v>0</v>
      </c>
      <c r="GQ40" s="2"/>
      <c r="GR40" s="2">
        <v>0</v>
      </c>
      <c r="GS40" s="2">
        <v>2</v>
      </c>
      <c r="GT40" s="2">
        <v>0</v>
      </c>
      <c r="GU40" s="2" t="s">
        <v>6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33</v>
      </c>
      <c r="E41" t="s">
        <v>59</v>
      </c>
      <c r="F41" t="str">
        <f>'1.Смета.или.Акт'!B72</f>
        <v>Накладная</v>
      </c>
      <c r="G41" t="str">
        <f>'1.Смета.или.Акт'!C72</f>
        <v>Провод ПУНП-2-1,5мм</v>
      </c>
      <c r="H41" t="s">
        <v>61</v>
      </c>
      <c r="I41">
        <f>I39*J41</f>
        <v>220</v>
      </c>
      <c r="J41">
        <v>99.999999999999986</v>
      </c>
      <c r="O41">
        <f t="shared" si="14"/>
        <v>5033</v>
      </c>
      <c r="P41">
        <f t="shared" si="15"/>
        <v>5033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34641456</v>
      </c>
      <c r="AB41">
        <f t="shared" si="25"/>
        <v>3.05</v>
      </c>
      <c r="AC41">
        <f t="shared" si="53"/>
        <v>3.05</v>
      </c>
      <c r="AD41">
        <f t="shared" si="26"/>
        <v>0</v>
      </c>
      <c r="AE41">
        <f t="shared" si="27"/>
        <v>0</v>
      </c>
      <c r="AF41">
        <f t="shared" si="28"/>
        <v>0</v>
      </c>
      <c r="AG41">
        <f t="shared" si="29"/>
        <v>0</v>
      </c>
      <c r="AH41">
        <f t="shared" si="30"/>
        <v>0</v>
      </c>
      <c r="AI41">
        <f t="shared" si="31"/>
        <v>0</v>
      </c>
      <c r="AJ41">
        <f t="shared" si="32"/>
        <v>0</v>
      </c>
      <c r="AK41">
        <v>3.05</v>
      </c>
      <c r="AL41" s="55">
        <f>'1.Смета.или.Акт'!F72</f>
        <v>3.05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90</v>
      </c>
      <c r="AU41">
        <v>52</v>
      </c>
      <c r="AV41">
        <v>1</v>
      </c>
      <c r="AW41">
        <v>1</v>
      </c>
      <c r="AZ41">
        <v>1</v>
      </c>
      <c r="BA41">
        <v>1</v>
      </c>
      <c r="BB41">
        <v>1</v>
      </c>
      <c r="BC41">
        <f>'1.Смета.или.Акт'!J72</f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6</v>
      </c>
      <c r="BM41">
        <v>0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106</v>
      </c>
      <c r="CA41">
        <v>65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3"/>
        <v>5033</v>
      </c>
      <c r="CQ41">
        <f t="shared" si="34"/>
        <v>22.875</v>
      </c>
      <c r="CR41">
        <f t="shared" si="35"/>
        <v>0</v>
      </c>
      <c r="CS41">
        <f t="shared" si="36"/>
        <v>0</v>
      </c>
      <c r="CT41">
        <f t="shared" si="37"/>
        <v>0</v>
      </c>
      <c r="CU41">
        <f t="shared" si="38"/>
        <v>0</v>
      </c>
      <c r="CV41">
        <f t="shared" si="39"/>
        <v>0</v>
      </c>
      <c r="CW41">
        <f t="shared" si="40"/>
        <v>0</v>
      </c>
      <c r="CX41">
        <f t="shared" si="41"/>
        <v>0</v>
      </c>
      <c r="CY41">
        <f t="shared" si="42"/>
        <v>0</v>
      </c>
      <c r="CZ41">
        <f t="shared" si="43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1003</v>
      </c>
      <c r="DV41" t="s">
        <v>61</v>
      </c>
      <c r="DW41" t="str">
        <f>'1.Смета.или.Акт'!D72</f>
        <v>м</v>
      </c>
      <c r="DX41">
        <v>1</v>
      </c>
      <c r="EE41">
        <v>32653299</v>
      </c>
      <c r="EF41">
        <v>20</v>
      </c>
      <c r="EG41" t="s">
        <v>27</v>
      </c>
      <c r="EH41">
        <v>0</v>
      </c>
      <c r="EI41" t="s">
        <v>6</v>
      </c>
      <c r="EJ41">
        <v>1</v>
      </c>
      <c r="EK41">
        <v>0</v>
      </c>
      <c r="EL41" t="s">
        <v>35</v>
      </c>
      <c r="EM41" t="s">
        <v>36</v>
      </c>
      <c r="EO41" t="s">
        <v>6</v>
      </c>
      <c r="EQ41">
        <v>0</v>
      </c>
      <c r="ER41">
        <v>3.32</v>
      </c>
      <c r="ES41" s="55">
        <f>'1.Смета.или.Акт'!F72</f>
        <v>3.05</v>
      </c>
      <c r="ET41">
        <v>0</v>
      </c>
      <c r="EU41">
        <v>0</v>
      </c>
      <c r="EV41">
        <v>0</v>
      </c>
      <c r="EW41">
        <v>0</v>
      </c>
      <c r="EX41">
        <v>0</v>
      </c>
      <c r="EZ41">
        <v>5</v>
      </c>
      <c r="FC41">
        <v>0</v>
      </c>
      <c r="FD41">
        <v>18</v>
      </c>
      <c r="FF41">
        <v>22.9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106</v>
      </c>
      <c r="FY41">
        <v>65</v>
      </c>
      <c r="GA41" t="s">
        <v>62</v>
      </c>
      <c r="GD41">
        <v>0</v>
      </c>
      <c r="GF41">
        <v>523382837</v>
      </c>
      <c r="GG41">
        <v>2</v>
      </c>
      <c r="GH41">
        <v>3</v>
      </c>
      <c r="GI41">
        <v>4</v>
      </c>
      <c r="GJ41">
        <v>0</v>
      </c>
      <c r="GK41">
        <f>ROUND(R41*(S12)/100,0)</f>
        <v>0</v>
      </c>
      <c r="GL41">
        <f t="shared" si="45"/>
        <v>0</v>
      </c>
      <c r="GM41">
        <f t="shared" si="46"/>
        <v>5033</v>
      </c>
      <c r="GN41">
        <f t="shared" si="47"/>
        <v>5033</v>
      </c>
      <c r="GO41">
        <f t="shared" si="48"/>
        <v>0</v>
      </c>
      <c r="GP41">
        <f t="shared" si="49"/>
        <v>0</v>
      </c>
      <c r="GR41">
        <v>1</v>
      </c>
      <c r="GS41">
        <v>1</v>
      </c>
      <c r="GT41">
        <v>0</v>
      </c>
      <c r="GU41" t="s">
        <v>6</v>
      </c>
      <c r="GV41">
        <f t="shared" si="50"/>
        <v>0</v>
      </c>
      <c r="GW41">
        <v>1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27</v>
      </c>
      <c r="D42" s="2"/>
      <c r="E42" s="2" t="s">
        <v>63</v>
      </c>
      <c r="F42" s="2" t="s">
        <v>42</v>
      </c>
      <c r="G42" s="2" t="s">
        <v>64</v>
      </c>
      <c r="H42" s="2" t="s">
        <v>25</v>
      </c>
      <c r="I42" s="2">
        <f>I38*J42</f>
        <v>6</v>
      </c>
      <c r="J42" s="2">
        <v>2.7272727272727271</v>
      </c>
      <c r="K42" s="2"/>
      <c r="L42" s="2"/>
      <c r="M42" s="2"/>
      <c r="N42" s="2"/>
      <c r="O42" s="2">
        <f t="shared" si="14"/>
        <v>31</v>
      </c>
      <c r="P42" s="2">
        <f t="shared" si="15"/>
        <v>31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34641455</v>
      </c>
      <c r="AB42" s="2">
        <f t="shared" si="25"/>
        <v>5.09</v>
      </c>
      <c r="AC42" s="2">
        <f t="shared" si="53"/>
        <v>5.09</v>
      </c>
      <c r="AD42" s="2">
        <f t="shared" si="26"/>
        <v>0</v>
      </c>
      <c r="AE42" s="2">
        <f t="shared" si="27"/>
        <v>0</v>
      </c>
      <c r="AF42" s="2">
        <f t="shared" si="28"/>
        <v>0</v>
      </c>
      <c r="AG42" s="2">
        <f t="shared" si="29"/>
        <v>0</v>
      </c>
      <c r="AH42" s="2">
        <f t="shared" si="30"/>
        <v>0</v>
      </c>
      <c r="AI42" s="2">
        <f t="shared" si="31"/>
        <v>0</v>
      </c>
      <c r="AJ42" s="2">
        <f t="shared" si="32"/>
        <v>0</v>
      </c>
      <c r="AK42" s="2">
        <v>5.09</v>
      </c>
      <c r="AL42" s="2">
        <v>5.09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106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</v>
      </c>
      <c r="BK42" s="2"/>
      <c r="BL42" s="2"/>
      <c r="BM42" s="2">
        <v>0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106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33"/>
        <v>31</v>
      </c>
      <c r="CQ42" s="2">
        <f t="shared" si="34"/>
        <v>5.09</v>
      </c>
      <c r="CR42" s="2">
        <f t="shared" si="35"/>
        <v>0</v>
      </c>
      <c r="CS42" s="2">
        <f t="shared" si="36"/>
        <v>0</v>
      </c>
      <c r="CT42" s="2">
        <f t="shared" si="37"/>
        <v>0</v>
      </c>
      <c r="CU42" s="2">
        <f t="shared" si="38"/>
        <v>0</v>
      </c>
      <c r="CV42" s="2">
        <f t="shared" si="39"/>
        <v>0</v>
      </c>
      <c r="CW42" s="2">
        <f t="shared" si="40"/>
        <v>0</v>
      </c>
      <c r="CX42" s="2">
        <f t="shared" si="41"/>
        <v>0</v>
      </c>
      <c r="CY42" s="2">
        <f t="shared" si="42"/>
        <v>0</v>
      </c>
      <c r="CZ42" s="2">
        <f t="shared" si="43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1010</v>
      </c>
      <c r="DV42" s="2" t="s">
        <v>25</v>
      </c>
      <c r="DW42" s="2" t="s">
        <v>25</v>
      </c>
      <c r="DX42" s="2">
        <v>1</v>
      </c>
      <c r="DY42" s="2"/>
      <c r="DZ42" s="2"/>
      <c r="EA42" s="2"/>
      <c r="EB42" s="2"/>
      <c r="EC42" s="2"/>
      <c r="ED42" s="2"/>
      <c r="EE42" s="2">
        <v>32653299</v>
      </c>
      <c r="EF42" s="2">
        <v>20</v>
      </c>
      <c r="EG42" s="2" t="s">
        <v>27</v>
      </c>
      <c r="EH42" s="2">
        <v>0</v>
      </c>
      <c r="EI42" s="2" t="s">
        <v>6</v>
      </c>
      <c r="EJ42" s="2">
        <v>1</v>
      </c>
      <c r="EK42" s="2">
        <v>0</v>
      </c>
      <c r="EL42" s="2" t="s">
        <v>35</v>
      </c>
      <c r="EM42" s="2" t="s">
        <v>36</v>
      </c>
      <c r="EN42" s="2"/>
      <c r="EO42" s="2" t="s">
        <v>6</v>
      </c>
      <c r="EP42" s="2"/>
      <c r="EQ42" s="2">
        <v>0</v>
      </c>
      <c r="ER42" s="2">
        <v>0</v>
      </c>
      <c r="ES42" s="2">
        <v>5.09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106</v>
      </c>
      <c r="FY42" s="2">
        <v>65</v>
      </c>
      <c r="FZ42" s="2"/>
      <c r="GA42" s="2" t="s">
        <v>65</v>
      </c>
      <c r="GB42" s="2"/>
      <c r="GC42" s="2"/>
      <c r="GD42" s="2">
        <v>0</v>
      </c>
      <c r="GE42" s="2"/>
      <c r="GF42" s="2">
        <v>-173672037</v>
      </c>
      <c r="GG42" s="2">
        <v>2</v>
      </c>
      <c r="GH42" s="2">
        <v>4</v>
      </c>
      <c r="GI42" s="2">
        <v>-2</v>
      </c>
      <c r="GJ42" s="2">
        <v>0</v>
      </c>
      <c r="GK42" s="2">
        <f>ROUND(R42*(R12)/100,0)</f>
        <v>0</v>
      </c>
      <c r="GL42" s="2">
        <f t="shared" si="45"/>
        <v>0</v>
      </c>
      <c r="GM42" s="2">
        <f t="shared" si="46"/>
        <v>31</v>
      </c>
      <c r="GN42" s="2">
        <f t="shared" si="47"/>
        <v>31</v>
      </c>
      <c r="GO42" s="2">
        <f t="shared" si="48"/>
        <v>0</v>
      </c>
      <c r="GP42" s="2">
        <f t="shared" si="49"/>
        <v>0</v>
      </c>
      <c r="GQ42" s="2"/>
      <c r="GR42" s="2">
        <v>0</v>
      </c>
      <c r="GS42" s="2">
        <v>2</v>
      </c>
      <c r="GT42" s="2">
        <v>0</v>
      </c>
      <c r="GU42" s="2" t="s">
        <v>6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34</v>
      </c>
      <c r="E43" t="s">
        <v>63</v>
      </c>
      <c r="F43" t="str">
        <f>'1.Смета.или.Акт'!B74</f>
        <v>Накладная</v>
      </c>
      <c r="G43" t="str">
        <f>'1.Смета.или.Акт'!C74</f>
        <v>Изолента ПВХ</v>
      </c>
      <c r="H43" t="s">
        <v>25</v>
      </c>
      <c r="I43">
        <f>I39*J43</f>
        <v>6</v>
      </c>
      <c r="J43">
        <v>2.7272727272727271</v>
      </c>
      <c r="O43">
        <f t="shared" si="14"/>
        <v>229</v>
      </c>
      <c r="P43">
        <f t="shared" si="15"/>
        <v>229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34641456</v>
      </c>
      <c r="AB43">
        <f t="shared" si="25"/>
        <v>5.09</v>
      </c>
      <c r="AC43">
        <f t="shared" si="53"/>
        <v>5.09</v>
      </c>
      <c r="AD43">
        <f t="shared" si="26"/>
        <v>0</v>
      </c>
      <c r="AE43">
        <f t="shared" si="27"/>
        <v>0</v>
      </c>
      <c r="AF43">
        <f t="shared" si="28"/>
        <v>0</v>
      </c>
      <c r="AG43">
        <f t="shared" si="29"/>
        <v>0</v>
      </c>
      <c r="AH43">
        <f t="shared" si="30"/>
        <v>0</v>
      </c>
      <c r="AI43">
        <f t="shared" si="31"/>
        <v>0</v>
      </c>
      <c r="AJ43">
        <f t="shared" si="32"/>
        <v>0</v>
      </c>
      <c r="AK43">
        <v>5.09</v>
      </c>
      <c r="AL43" s="55">
        <f>'1.Смета.или.Акт'!F74</f>
        <v>5.09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90</v>
      </c>
      <c r="AU43">
        <v>52</v>
      </c>
      <c r="AV43">
        <v>1</v>
      </c>
      <c r="AW43">
        <v>1</v>
      </c>
      <c r="AZ43">
        <v>1</v>
      </c>
      <c r="BA43">
        <v>1</v>
      </c>
      <c r="BB43">
        <v>1</v>
      </c>
      <c r="BC43">
        <f>'1.Смета.или.Акт'!J74</f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</v>
      </c>
      <c r="BM43">
        <v>0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106</v>
      </c>
      <c r="CA43">
        <v>65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33"/>
        <v>229</v>
      </c>
      <c r="CQ43">
        <f t="shared" si="34"/>
        <v>38.174999999999997</v>
      </c>
      <c r="CR43">
        <f t="shared" si="35"/>
        <v>0</v>
      </c>
      <c r="CS43">
        <f t="shared" si="36"/>
        <v>0</v>
      </c>
      <c r="CT43">
        <f t="shared" si="37"/>
        <v>0</v>
      </c>
      <c r="CU43">
        <f t="shared" si="38"/>
        <v>0</v>
      </c>
      <c r="CV43">
        <f t="shared" si="39"/>
        <v>0</v>
      </c>
      <c r="CW43">
        <f t="shared" si="40"/>
        <v>0</v>
      </c>
      <c r="CX43">
        <f t="shared" si="41"/>
        <v>0</v>
      </c>
      <c r="CY43">
        <f t="shared" si="42"/>
        <v>0</v>
      </c>
      <c r="CZ43">
        <f t="shared" si="43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1010</v>
      </c>
      <c r="DV43" t="s">
        <v>25</v>
      </c>
      <c r="DW43" t="str">
        <f>'1.Смета.или.Акт'!D74</f>
        <v>шт.</v>
      </c>
      <c r="DX43">
        <v>1</v>
      </c>
      <c r="EE43">
        <v>32653299</v>
      </c>
      <c r="EF43">
        <v>20</v>
      </c>
      <c r="EG43" t="s">
        <v>27</v>
      </c>
      <c r="EH43">
        <v>0</v>
      </c>
      <c r="EI43" t="s">
        <v>6</v>
      </c>
      <c r="EJ43">
        <v>1</v>
      </c>
      <c r="EK43">
        <v>0</v>
      </c>
      <c r="EL43" t="s">
        <v>35</v>
      </c>
      <c r="EM43" t="s">
        <v>36</v>
      </c>
      <c r="EO43" t="s">
        <v>6</v>
      </c>
      <c r="EQ43">
        <v>0</v>
      </c>
      <c r="ER43">
        <v>5.53</v>
      </c>
      <c r="ES43" s="55">
        <f>'1.Смета.или.Акт'!F74</f>
        <v>5.09</v>
      </c>
      <c r="ET43">
        <v>0</v>
      </c>
      <c r="EU43">
        <v>0</v>
      </c>
      <c r="EV43">
        <v>0</v>
      </c>
      <c r="EW43">
        <v>0</v>
      </c>
      <c r="EX43">
        <v>0</v>
      </c>
      <c r="EZ43">
        <v>5</v>
      </c>
      <c r="FC43">
        <v>0</v>
      </c>
      <c r="FD43">
        <v>18</v>
      </c>
      <c r="FF43">
        <v>38.15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106</v>
      </c>
      <c r="FY43">
        <v>65</v>
      </c>
      <c r="GA43" t="s">
        <v>65</v>
      </c>
      <c r="GD43">
        <v>0</v>
      </c>
      <c r="GF43">
        <v>-173672037</v>
      </c>
      <c r="GG43">
        <v>2</v>
      </c>
      <c r="GH43">
        <v>3</v>
      </c>
      <c r="GI43">
        <v>4</v>
      </c>
      <c r="GJ43">
        <v>0</v>
      </c>
      <c r="GK43">
        <f>ROUND(R43*(S12)/100,0)</f>
        <v>0</v>
      </c>
      <c r="GL43">
        <f t="shared" si="45"/>
        <v>0</v>
      </c>
      <c r="GM43">
        <f t="shared" si="46"/>
        <v>229</v>
      </c>
      <c r="GN43">
        <f t="shared" si="47"/>
        <v>229</v>
      </c>
      <c r="GO43">
        <f t="shared" si="48"/>
        <v>0</v>
      </c>
      <c r="GP43">
        <f t="shared" si="49"/>
        <v>0</v>
      </c>
      <c r="GR43">
        <v>1</v>
      </c>
      <c r="GS43">
        <v>1</v>
      </c>
      <c r="GT43">
        <v>0</v>
      </c>
      <c r="GU43" t="s">
        <v>6</v>
      </c>
      <c r="GV43">
        <f t="shared" si="50"/>
        <v>0</v>
      </c>
      <c r="GW43">
        <v>1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18</v>
      </c>
      <c r="B44" s="2">
        <v>1</v>
      </c>
      <c r="C44" s="2">
        <v>25</v>
      </c>
      <c r="D44" s="2"/>
      <c r="E44" s="2" t="s">
        <v>66</v>
      </c>
      <c r="F44" s="2" t="s">
        <v>42</v>
      </c>
      <c r="G44" s="2" t="s">
        <v>67</v>
      </c>
      <c r="H44" s="2" t="s">
        <v>25</v>
      </c>
      <c r="I44" s="2">
        <f>I38*J44</f>
        <v>4</v>
      </c>
      <c r="J44" s="2">
        <v>1.8181818181818181</v>
      </c>
      <c r="K44" s="2"/>
      <c r="L44" s="2"/>
      <c r="M44" s="2"/>
      <c r="N44" s="2"/>
      <c r="O44" s="2">
        <f t="shared" si="14"/>
        <v>36</v>
      </c>
      <c r="P44" s="2">
        <f t="shared" si="15"/>
        <v>36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34641455</v>
      </c>
      <c r="AB44" s="2">
        <f t="shared" si="25"/>
        <v>9.01</v>
      </c>
      <c r="AC44" s="2">
        <f t="shared" si="53"/>
        <v>9.01</v>
      </c>
      <c r="AD44" s="2">
        <f t="shared" si="26"/>
        <v>0</v>
      </c>
      <c r="AE44" s="2">
        <f t="shared" si="27"/>
        <v>0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0</v>
      </c>
      <c r="AJ44" s="2">
        <f t="shared" si="32"/>
        <v>0</v>
      </c>
      <c r="AK44" s="2">
        <v>9.01</v>
      </c>
      <c r="AL44" s="2">
        <v>9.01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106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3</v>
      </c>
      <c r="BI44" s="2">
        <v>1</v>
      </c>
      <c r="BJ44" s="2" t="s">
        <v>6</v>
      </c>
      <c r="BK44" s="2"/>
      <c r="BL44" s="2"/>
      <c r="BM44" s="2">
        <v>0</v>
      </c>
      <c r="BN44" s="2">
        <v>0</v>
      </c>
      <c r="BO44" s="2" t="s">
        <v>6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106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3"/>
        <v>36</v>
      </c>
      <c r="CQ44" s="2">
        <f t="shared" si="34"/>
        <v>9.01</v>
      </c>
      <c r="CR44" s="2">
        <f t="shared" si="35"/>
        <v>0</v>
      </c>
      <c r="CS44" s="2">
        <f t="shared" si="36"/>
        <v>0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0</v>
      </c>
      <c r="CX44" s="2">
        <f t="shared" si="41"/>
        <v>0</v>
      </c>
      <c r="CY44" s="2">
        <f t="shared" si="42"/>
        <v>0</v>
      </c>
      <c r="CZ44" s="2">
        <f t="shared" si="43"/>
        <v>0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1010</v>
      </c>
      <c r="DV44" s="2" t="s">
        <v>25</v>
      </c>
      <c r="DW44" s="2" t="s">
        <v>25</v>
      </c>
      <c r="DX44" s="2">
        <v>1</v>
      </c>
      <c r="DY44" s="2"/>
      <c r="DZ44" s="2"/>
      <c r="EA44" s="2"/>
      <c r="EB44" s="2"/>
      <c r="EC44" s="2"/>
      <c r="ED44" s="2"/>
      <c r="EE44" s="2">
        <v>32653299</v>
      </c>
      <c r="EF44" s="2">
        <v>20</v>
      </c>
      <c r="EG44" s="2" t="s">
        <v>27</v>
      </c>
      <c r="EH44" s="2">
        <v>0</v>
      </c>
      <c r="EI44" s="2" t="s">
        <v>6</v>
      </c>
      <c r="EJ44" s="2">
        <v>1</v>
      </c>
      <c r="EK44" s="2">
        <v>0</v>
      </c>
      <c r="EL44" s="2" t="s">
        <v>35</v>
      </c>
      <c r="EM44" s="2" t="s">
        <v>36</v>
      </c>
      <c r="EN44" s="2"/>
      <c r="EO44" s="2" t="s">
        <v>6</v>
      </c>
      <c r="EP44" s="2"/>
      <c r="EQ44" s="2">
        <v>0</v>
      </c>
      <c r="ER44" s="2">
        <v>0</v>
      </c>
      <c r="ES44" s="2">
        <v>9.01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106</v>
      </c>
      <c r="FY44" s="2">
        <v>65</v>
      </c>
      <c r="FZ44" s="2"/>
      <c r="GA44" s="2" t="s">
        <v>68</v>
      </c>
      <c r="GB44" s="2"/>
      <c r="GC44" s="2"/>
      <c r="GD44" s="2">
        <v>0</v>
      </c>
      <c r="GE44" s="2"/>
      <c r="GF44" s="2">
        <v>1360919818</v>
      </c>
      <c r="GG44" s="2">
        <v>2</v>
      </c>
      <c r="GH44" s="2">
        <v>4</v>
      </c>
      <c r="GI44" s="2">
        <v>-2</v>
      </c>
      <c r="GJ44" s="2">
        <v>0</v>
      </c>
      <c r="GK44" s="2">
        <f>ROUND(R44*(R12)/100,0)</f>
        <v>0</v>
      </c>
      <c r="GL44" s="2">
        <f t="shared" si="45"/>
        <v>0</v>
      </c>
      <c r="GM44" s="2">
        <f t="shared" si="46"/>
        <v>36</v>
      </c>
      <c r="GN44" s="2">
        <f t="shared" si="47"/>
        <v>36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2</v>
      </c>
      <c r="GT44" s="2">
        <v>0</v>
      </c>
      <c r="GU44" s="2" t="s">
        <v>6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18</v>
      </c>
      <c r="B45">
        <v>1</v>
      </c>
      <c r="C45">
        <v>32</v>
      </c>
      <c r="E45" t="s">
        <v>66</v>
      </c>
      <c r="F45" t="str">
        <f>'1.Смета.или.Акт'!B76</f>
        <v>Накладная</v>
      </c>
      <c r="G45" t="str">
        <f>'1.Смета.или.Акт'!C76</f>
        <v>Изолента х/б</v>
      </c>
      <c r="H45" t="s">
        <v>25</v>
      </c>
      <c r="I45">
        <f>I39*J45</f>
        <v>4</v>
      </c>
      <c r="J45">
        <v>1.8181818181818181</v>
      </c>
      <c r="O45">
        <f t="shared" si="14"/>
        <v>270</v>
      </c>
      <c r="P45">
        <f t="shared" si="15"/>
        <v>270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34641456</v>
      </c>
      <c r="AB45">
        <f t="shared" si="25"/>
        <v>9.01</v>
      </c>
      <c r="AC45">
        <f t="shared" si="53"/>
        <v>9.01</v>
      </c>
      <c r="AD45">
        <f t="shared" si="26"/>
        <v>0</v>
      </c>
      <c r="AE45">
        <f t="shared" si="27"/>
        <v>0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0</v>
      </c>
      <c r="AJ45">
        <f t="shared" si="32"/>
        <v>0</v>
      </c>
      <c r="AK45">
        <v>9.01</v>
      </c>
      <c r="AL45" s="55">
        <f>'1.Смета.или.Акт'!F76</f>
        <v>9.01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90</v>
      </c>
      <c r="AU45">
        <v>52</v>
      </c>
      <c r="AV45">
        <v>1</v>
      </c>
      <c r="AW45">
        <v>1</v>
      </c>
      <c r="AZ45">
        <v>1</v>
      </c>
      <c r="BA45">
        <v>1</v>
      </c>
      <c r="BB45">
        <v>1</v>
      </c>
      <c r="BC45">
        <f>'1.Смета.или.Акт'!J76</f>
        <v>7.5</v>
      </c>
      <c r="BD45" t="s">
        <v>6</v>
      </c>
      <c r="BE45" t="s">
        <v>6</v>
      </c>
      <c r="BF45" t="s">
        <v>6</v>
      </c>
      <c r="BG45" t="s">
        <v>6</v>
      </c>
      <c r="BH45">
        <v>3</v>
      </c>
      <c r="BI45">
        <v>1</v>
      </c>
      <c r="BJ45" t="s">
        <v>6</v>
      </c>
      <c r="BM45">
        <v>0</v>
      </c>
      <c r="BN45">
        <v>0</v>
      </c>
      <c r="BO45" t="s">
        <v>6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106</v>
      </c>
      <c r="CA45">
        <v>65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3"/>
        <v>270</v>
      </c>
      <c r="CQ45">
        <f t="shared" si="34"/>
        <v>67.575000000000003</v>
      </c>
      <c r="CR45">
        <f t="shared" si="35"/>
        <v>0</v>
      </c>
      <c r="CS45">
        <f t="shared" si="36"/>
        <v>0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0</v>
      </c>
      <c r="CX45">
        <f t="shared" si="41"/>
        <v>0</v>
      </c>
      <c r="CY45">
        <f t="shared" si="42"/>
        <v>0</v>
      </c>
      <c r="CZ45">
        <f t="shared" si="43"/>
        <v>0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1010</v>
      </c>
      <c r="DV45" t="s">
        <v>25</v>
      </c>
      <c r="DW45" t="str">
        <f>'1.Смета.или.Акт'!D76</f>
        <v>шт.</v>
      </c>
      <c r="DX45">
        <v>1</v>
      </c>
      <c r="EE45">
        <v>32653299</v>
      </c>
      <c r="EF45">
        <v>20</v>
      </c>
      <c r="EG45" t="s">
        <v>27</v>
      </c>
      <c r="EH45">
        <v>0</v>
      </c>
      <c r="EI45" t="s">
        <v>6</v>
      </c>
      <c r="EJ45">
        <v>1</v>
      </c>
      <c r="EK45">
        <v>0</v>
      </c>
      <c r="EL45" t="s">
        <v>35</v>
      </c>
      <c r="EM45" t="s">
        <v>36</v>
      </c>
      <c r="EO45" t="s">
        <v>6</v>
      </c>
      <c r="EQ45">
        <v>0</v>
      </c>
      <c r="ER45">
        <v>9.8000000000000007</v>
      </c>
      <c r="ES45" s="55">
        <f>'1.Смета.или.Акт'!F76</f>
        <v>9.01</v>
      </c>
      <c r="ET45">
        <v>0</v>
      </c>
      <c r="EU45">
        <v>0</v>
      </c>
      <c r="EV45">
        <v>0</v>
      </c>
      <c r="EW45">
        <v>0</v>
      </c>
      <c r="EX45">
        <v>0</v>
      </c>
      <c r="EZ45">
        <v>5</v>
      </c>
      <c r="FC45">
        <v>0</v>
      </c>
      <c r="FD45">
        <v>18</v>
      </c>
      <c r="FF45">
        <v>67.599999999999994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106</v>
      </c>
      <c r="FY45">
        <v>65</v>
      </c>
      <c r="GA45" t="s">
        <v>68</v>
      </c>
      <c r="GD45">
        <v>0</v>
      </c>
      <c r="GF45">
        <v>1360919818</v>
      </c>
      <c r="GG45">
        <v>2</v>
      </c>
      <c r="GH45">
        <v>3</v>
      </c>
      <c r="GI45">
        <v>4</v>
      </c>
      <c r="GJ45">
        <v>0</v>
      </c>
      <c r="GK45">
        <f>ROUND(R45*(S12)/100,0)</f>
        <v>0</v>
      </c>
      <c r="GL45">
        <f t="shared" si="45"/>
        <v>0</v>
      </c>
      <c r="GM45">
        <f t="shared" si="46"/>
        <v>270</v>
      </c>
      <c r="GN45">
        <f t="shared" si="47"/>
        <v>270</v>
      </c>
      <c r="GO45">
        <f t="shared" si="48"/>
        <v>0</v>
      </c>
      <c r="GP45">
        <f t="shared" si="49"/>
        <v>0</v>
      </c>
      <c r="GR45">
        <v>1</v>
      </c>
      <c r="GS45">
        <v>1</v>
      </c>
      <c r="GT45">
        <v>0</v>
      </c>
      <c r="GU45" t="s">
        <v>6</v>
      </c>
      <c r="GV45">
        <f t="shared" si="50"/>
        <v>0</v>
      </c>
      <c r="GW45">
        <v>1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22</v>
      </c>
      <c r="D46" s="2"/>
      <c r="E46" s="2" t="s">
        <v>69</v>
      </c>
      <c r="F46" s="2" t="s">
        <v>70</v>
      </c>
      <c r="G46" s="2" t="s">
        <v>71</v>
      </c>
      <c r="H46" s="2" t="s">
        <v>72</v>
      </c>
      <c r="I46" s="2">
        <f>I38*J46</f>
        <v>0</v>
      </c>
      <c r="J46" s="2">
        <v>0</v>
      </c>
      <c r="K46" s="2"/>
      <c r="L46" s="2"/>
      <c r="M46" s="2"/>
      <c r="N46" s="2"/>
      <c r="O46" s="2">
        <f t="shared" si="14"/>
        <v>0</v>
      </c>
      <c r="P46" s="2">
        <f t="shared" si="15"/>
        <v>0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34641455</v>
      </c>
      <c r="AB46" s="2">
        <f t="shared" si="25"/>
        <v>8.1199999999999992</v>
      </c>
      <c r="AC46" s="2">
        <f t="shared" si="53"/>
        <v>8.1199999999999992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8.1199999999999992</v>
      </c>
      <c r="AL46" s="2">
        <v>8.1199999999999992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73</v>
      </c>
      <c r="BK46" s="2"/>
      <c r="BL46" s="2"/>
      <c r="BM46" s="2">
        <v>500001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3"/>
        <v>0</v>
      </c>
      <c r="CQ46" s="2">
        <f t="shared" si="34"/>
        <v>8.1199999999999992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1002</v>
      </c>
      <c r="DV46" s="2" t="s">
        <v>72</v>
      </c>
      <c r="DW46" s="2" t="s">
        <v>72</v>
      </c>
      <c r="DX46" s="2">
        <v>1</v>
      </c>
      <c r="DY46" s="2"/>
      <c r="DZ46" s="2"/>
      <c r="EA46" s="2"/>
      <c r="EB46" s="2"/>
      <c r="EC46" s="2"/>
      <c r="ED46" s="2"/>
      <c r="EE46" s="2">
        <v>32653291</v>
      </c>
      <c r="EF46" s="2">
        <v>20</v>
      </c>
      <c r="EG46" s="2" t="s">
        <v>27</v>
      </c>
      <c r="EH46" s="2">
        <v>0</v>
      </c>
      <c r="EI46" s="2" t="s">
        <v>6</v>
      </c>
      <c r="EJ46" s="2">
        <v>1</v>
      </c>
      <c r="EK46" s="2">
        <v>500001</v>
      </c>
      <c r="EL46" s="2" t="s">
        <v>28</v>
      </c>
      <c r="EM46" s="2" t="s">
        <v>29</v>
      </c>
      <c r="EN46" s="2"/>
      <c r="EO46" s="2" t="s">
        <v>6</v>
      </c>
      <c r="EP46" s="2"/>
      <c r="EQ46" s="2">
        <v>0</v>
      </c>
      <c r="ER46" s="2">
        <v>23.09</v>
      </c>
      <c r="ES46" s="2">
        <v>8.1199999999999992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74</v>
      </c>
      <c r="GB46" s="2"/>
      <c r="GC46" s="2"/>
      <c r="GD46" s="2">
        <v>0</v>
      </c>
      <c r="GE46" s="2"/>
      <c r="GF46" s="2">
        <v>-436979857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ROUND(R46*(R12)/100,0)</f>
        <v>0</v>
      </c>
      <c r="GL46" s="2">
        <f t="shared" si="45"/>
        <v>0</v>
      </c>
      <c r="GM46" s="2">
        <f t="shared" si="46"/>
        <v>0</v>
      </c>
      <c r="GN46" s="2">
        <f t="shared" si="47"/>
        <v>0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2</v>
      </c>
      <c r="GT46" s="2">
        <v>0</v>
      </c>
      <c r="GU46" s="2" t="s">
        <v>6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29</v>
      </c>
      <c r="E47" t="s">
        <v>69</v>
      </c>
      <c r="F47" t="s">
        <v>70</v>
      </c>
      <c r="G47" t="s">
        <v>71</v>
      </c>
      <c r="H47" t="s">
        <v>72</v>
      </c>
      <c r="I47">
        <f>I39*J47</f>
        <v>0</v>
      </c>
      <c r="J47">
        <v>0</v>
      </c>
      <c r="O47">
        <f t="shared" si="14"/>
        <v>0</v>
      </c>
      <c r="P47">
        <f t="shared" si="15"/>
        <v>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34641456</v>
      </c>
      <c r="AB47">
        <f t="shared" si="25"/>
        <v>8.1199999999999992</v>
      </c>
      <c r="AC47">
        <f t="shared" si="53"/>
        <v>8.1199999999999992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8.1199999999999992</v>
      </c>
      <c r="AL47">
        <v>8.1199999999999992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73</v>
      </c>
      <c r="BM47">
        <v>500001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3"/>
        <v>0</v>
      </c>
      <c r="CQ47">
        <f t="shared" si="34"/>
        <v>60.899999999999991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1002</v>
      </c>
      <c r="DV47" t="s">
        <v>72</v>
      </c>
      <c r="DW47" t="s">
        <v>72</v>
      </c>
      <c r="DX47">
        <v>1</v>
      </c>
      <c r="EE47">
        <v>32653291</v>
      </c>
      <c r="EF47">
        <v>20</v>
      </c>
      <c r="EG47" t="s">
        <v>27</v>
      </c>
      <c r="EH47">
        <v>0</v>
      </c>
      <c r="EI47" t="s">
        <v>6</v>
      </c>
      <c r="EJ47">
        <v>1</v>
      </c>
      <c r="EK47">
        <v>500001</v>
      </c>
      <c r="EL47" t="s">
        <v>28</v>
      </c>
      <c r="EM47" t="s">
        <v>29</v>
      </c>
      <c r="EO47" t="s">
        <v>6</v>
      </c>
      <c r="EQ47">
        <v>0</v>
      </c>
      <c r="ER47">
        <v>8.83</v>
      </c>
      <c r="ES47">
        <v>8.1199999999999992</v>
      </c>
      <c r="ET47">
        <v>0</v>
      </c>
      <c r="EU47">
        <v>0</v>
      </c>
      <c r="EV47">
        <v>0</v>
      </c>
      <c r="EW47">
        <v>0</v>
      </c>
      <c r="EX47">
        <v>0</v>
      </c>
      <c r="EZ47">
        <v>5</v>
      </c>
      <c r="FC47">
        <v>0</v>
      </c>
      <c r="FD47">
        <v>18</v>
      </c>
      <c r="FF47">
        <v>60.9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74</v>
      </c>
      <c r="GD47">
        <v>0</v>
      </c>
      <c r="GF47">
        <v>-436979857</v>
      </c>
      <c r="GG47">
        <v>2</v>
      </c>
      <c r="GH47">
        <v>3</v>
      </c>
      <c r="GI47">
        <v>4</v>
      </c>
      <c r="GJ47">
        <v>0</v>
      </c>
      <c r="GK47">
        <f>ROUND(R47*(S12)/100,0)</f>
        <v>0</v>
      </c>
      <c r="GL47">
        <f t="shared" si="45"/>
        <v>0</v>
      </c>
      <c r="GM47">
        <f t="shared" si="46"/>
        <v>0</v>
      </c>
      <c r="GN47">
        <f t="shared" si="47"/>
        <v>0</v>
      </c>
      <c r="GO47">
        <f t="shared" si="48"/>
        <v>0</v>
      </c>
      <c r="GP47">
        <f t="shared" si="49"/>
        <v>0</v>
      </c>
      <c r="GR47">
        <v>1</v>
      </c>
      <c r="GS47">
        <v>1</v>
      </c>
      <c r="GT47">
        <v>0</v>
      </c>
      <c r="GU47" t="s">
        <v>6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23</v>
      </c>
      <c r="D48" s="2"/>
      <c r="E48" s="2" t="s">
        <v>75</v>
      </c>
      <c r="F48" s="2" t="s">
        <v>76</v>
      </c>
      <c r="G48" s="2" t="s">
        <v>77</v>
      </c>
      <c r="H48" s="2" t="s">
        <v>61</v>
      </c>
      <c r="I48" s="2">
        <f>I38*J48</f>
        <v>10</v>
      </c>
      <c r="J48" s="2">
        <v>4.545454545454545</v>
      </c>
      <c r="K48" s="2"/>
      <c r="L48" s="2"/>
      <c r="M48" s="2"/>
      <c r="N48" s="2"/>
      <c r="O48" s="2">
        <f t="shared" si="14"/>
        <v>18</v>
      </c>
      <c r="P48" s="2">
        <f t="shared" si="15"/>
        <v>18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34641455</v>
      </c>
      <c r="AB48" s="2">
        <f t="shared" si="25"/>
        <v>1.79</v>
      </c>
      <c r="AC48" s="2">
        <f t="shared" si="53"/>
        <v>1.79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1.79</v>
      </c>
      <c r="AL48" s="2">
        <v>1.79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78</v>
      </c>
      <c r="BK48" s="2"/>
      <c r="BL48" s="2"/>
      <c r="BM48" s="2">
        <v>500001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3"/>
        <v>18</v>
      </c>
      <c r="CQ48" s="2">
        <f t="shared" si="34"/>
        <v>1.79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61</v>
      </c>
      <c r="DW48" s="2" t="s">
        <v>61</v>
      </c>
      <c r="DX48" s="2">
        <v>1</v>
      </c>
      <c r="DY48" s="2"/>
      <c r="DZ48" s="2"/>
      <c r="EA48" s="2"/>
      <c r="EB48" s="2"/>
      <c r="EC48" s="2"/>
      <c r="ED48" s="2"/>
      <c r="EE48" s="2">
        <v>32653291</v>
      </c>
      <c r="EF48" s="2">
        <v>20</v>
      </c>
      <c r="EG48" s="2" t="s">
        <v>27</v>
      </c>
      <c r="EH48" s="2">
        <v>0</v>
      </c>
      <c r="EI48" s="2" t="s">
        <v>6</v>
      </c>
      <c r="EJ48" s="2">
        <v>1</v>
      </c>
      <c r="EK48" s="2">
        <v>500001</v>
      </c>
      <c r="EL48" s="2" t="s">
        <v>28</v>
      </c>
      <c r="EM48" s="2" t="s">
        <v>29</v>
      </c>
      <c r="EN48" s="2"/>
      <c r="EO48" s="2" t="s">
        <v>6</v>
      </c>
      <c r="EP48" s="2"/>
      <c r="EQ48" s="2">
        <v>0</v>
      </c>
      <c r="ER48" s="2">
        <v>0.30740000000000001</v>
      </c>
      <c r="ES48" s="2">
        <v>1.79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79</v>
      </c>
      <c r="GB48" s="2"/>
      <c r="GC48" s="2"/>
      <c r="GD48" s="2">
        <v>0</v>
      </c>
      <c r="GE48" s="2"/>
      <c r="GF48" s="2">
        <v>-62909922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ROUND(R48*(R12)/100,0)</f>
        <v>0</v>
      </c>
      <c r="GL48" s="2">
        <f t="shared" si="45"/>
        <v>0</v>
      </c>
      <c r="GM48" s="2">
        <f t="shared" si="46"/>
        <v>18</v>
      </c>
      <c r="GN48" s="2">
        <f t="shared" si="47"/>
        <v>18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6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30</v>
      </c>
      <c r="E49" t="s">
        <v>75</v>
      </c>
      <c r="F49" t="str">
        <f>'1.Смета.или.Акт'!B78</f>
        <v>Накладная</v>
      </c>
      <c r="G49" t="str">
        <f>'1.Смета.или.Акт'!C78</f>
        <v>Трубка ПВХ</v>
      </c>
      <c r="H49" t="s">
        <v>61</v>
      </c>
      <c r="I49">
        <f>I39*J49</f>
        <v>10</v>
      </c>
      <c r="J49">
        <v>4.545454545454545</v>
      </c>
      <c r="O49">
        <f t="shared" si="14"/>
        <v>134</v>
      </c>
      <c r="P49">
        <f t="shared" si="15"/>
        <v>134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34641456</v>
      </c>
      <c r="AB49">
        <f t="shared" si="25"/>
        <v>1.79</v>
      </c>
      <c r="AC49">
        <f t="shared" si="53"/>
        <v>1.79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1.79</v>
      </c>
      <c r="AL49" s="55">
        <f>'1.Смета.или.Акт'!F78</f>
        <v>1.79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'1.Смета.или.Акт'!J78</f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78</v>
      </c>
      <c r="BM49">
        <v>500001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3"/>
        <v>134</v>
      </c>
      <c r="CQ49">
        <f t="shared" si="34"/>
        <v>13.425000000000001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61</v>
      </c>
      <c r="DW49" t="str">
        <f>'1.Смета.или.Акт'!D78</f>
        <v>м</v>
      </c>
      <c r="DX49">
        <v>1</v>
      </c>
      <c r="EE49">
        <v>32653291</v>
      </c>
      <c r="EF49">
        <v>20</v>
      </c>
      <c r="EG49" t="s">
        <v>27</v>
      </c>
      <c r="EH49">
        <v>0</v>
      </c>
      <c r="EI49" t="s">
        <v>6</v>
      </c>
      <c r="EJ49">
        <v>1</v>
      </c>
      <c r="EK49">
        <v>500001</v>
      </c>
      <c r="EL49" t="s">
        <v>28</v>
      </c>
      <c r="EM49" t="s">
        <v>29</v>
      </c>
      <c r="EO49" t="s">
        <v>6</v>
      </c>
      <c r="EQ49">
        <v>0</v>
      </c>
      <c r="ER49">
        <v>1.94</v>
      </c>
      <c r="ES49" s="55">
        <f>'1.Смета.или.Акт'!F78</f>
        <v>1.79</v>
      </c>
      <c r="ET49">
        <v>0</v>
      </c>
      <c r="EU49">
        <v>0</v>
      </c>
      <c r="EV49">
        <v>0</v>
      </c>
      <c r="EW49">
        <v>0</v>
      </c>
      <c r="EX49">
        <v>0</v>
      </c>
      <c r="EZ49">
        <v>5</v>
      </c>
      <c r="FC49">
        <v>0</v>
      </c>
      <c r="FD49">
        <v>18</v>
      </c>
      <c r="FF49">
        <v>13.42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79</v>
      </c>
      <c r="GD49">
        <v>0</v>
      </c>
      <c r="GF49">
        <v>-62909922</v>
      </c>
      <c r="GG49">
        <v>2</v>
      </c>
      <c r="GH49">
        <v>3</v>
      </c>
      <c r="GI49">
        <v>4</v>
      </c>
      <c r="GJ49">
        <v>0</v>
      </c>
      <c r="GK49">
        <f>ROUND(R49*(S12)/100,0)</f>
        <v>0</v>
      </c>
      <c r="GL49">
        <f t="shared" si="45"/>
        <v>0</v>
      </c>
      <c r="GM49">
        <f t="shared" si="46"/>
        <v>134</v>
      </c>
      <c r="GN49">
        <f t="shared" si="47"/>
        <v>134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6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24</v>
      </c>
      <c r="D50" s="2"/>
      <c r="E50" s="2" t="s">
        <v>80</v>
      </c>
      <c r="F50" s="2" t="s">
        <v>32</v>
      </c>
      <c r="G50" s="2" t="s">
        <v>33</v>
      </c>
      <c r="H50" s="2" t="s">
        <v>34</v>
      </c>
      <c r="I50" s="2">
        <f>I38*J50</f>
        <v>0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34641455</v>
      </c>
      <c r="AB50" s="2">
        <f t="shared" si="25"/>
        <v>1</v>
      </c>
      <c r="AC50" s="2">
        <f t="shared" si="53"/>
        <v>1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1</v>
      </c>
      <c r="AL50" s="2">
        <v>1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106</v>
      </c>
      <c r="AU50" s="2">
        <v>65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1</v>
      </c>
      <c r="BJ50" s="2" t="s">
        <v>6</v>
      </c>
      <c r="BK50" s="2"/>
      <c r="BL50" s="2"/>
      <c r="BM50" s="2">
        <v>0</v>
      </c>
      <c r="BN50" s="2">
        <v>0</v>
      </c>
      <c r="BO50" s="2" t="s">
        <v>6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106</v>
      </c>
      <c r="CA50" s="2">
        <v>65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3"/>
        <v>0</v>
      </c>
      <c r="CQ50" s="2">
        <f t="shared" si="34"/>
        <v>1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1013</v>
      </c>
      <c r="DV50" s="2" t="s">
        <v>34</v>
      </c>
      <c r="DW50" s="2" t="s">
        <v>34</v>
      </c>
      <c r="DX50" s="2">
        <v>1</v>
      </c>
      <c r="DY50" s="2"/>
      <c r="DZ50" s="2"/>
      <c r="EA50" s="2"/>
      <c r="EB50" s="2"/>
      <c r="EC50" s="2"/>
      <c r="ED50" s="2"/>
      <c r="EE50" s="2">
        <v>32653299</v>
      </c>
      <c r="EF50" s="2">
        <v>20</v>
      </c>
      <c r="EG50" s="2" t="s">
        <v>27</v>
      </c>
      <c r="EH50" s="2">
        <v>0</v>
      </c>
      <c r="EI50" s="2" t="s">
        <v>6</v>
      </c>
      <c r="EJ50" s="2">
        <v>1</v>
      </c>
      <c r="EK50" s="2">
        <v>0</v>
      </c>
      <c r="EL50" s="2" t="s">
        <v>35</v>
      </c>
      <c r="EM50" s="2" t="s">
        <v>36</v>
      </c>
      <c r="EN50" s="2"/>
      <c r="EO50" s="2" t="s">
        <v>6</v>
      </c>
      <c r="EP50" s="2"/>
      <c r="EQ50" s="2">
        <v>0</v>
      </c>
      <c r="ER50" s="2">
        <v>1</v>
      </c>
      <c r="ES50" s="2">
        <v>1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106</v>
      </c>
      <c r="FY50" s="2">
        <v>65</v>
      </c>
      <c r="FZ50" s="2"/>
      <c r="GA50" s="2" t="s">
        <v>6</v>
      </c>
      <c r="GB50" s="2"/>
      <c r="GC50" s="2"/>
      <c r="GD50" s="2">
        <v>0</v>
      </c>
      <c r="GE50" s="2"/>
      <c r="GF50" s="2">
        <v>-1731369543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5"/>
        <v>0</v>
      </c>
      <c r="GM50" s="2">
        <f t="shared" si="46"/>
        <v>0</v>
      </c>
      <c r="GN50" s="2">
        <f t="shared" si="47"/>
        <v>0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31</v>
      </c>
      <c r="E51" t="s">
        <v>80</v>
      </c>
      <c r="F51" t="s">
        <v>32</v>
      </c>
      <c r="G51" t="s">
        <v>33</v>
      </c>
      <c r="H51" t="s">
        <v>34</v>
      </c>
      <c r="I51">
        <f>I39*J51</f>
        <v>0</v>
      </c>
      <c r="J51">
        <v>0</v>
      </c>
      <c r="O51">
        <f t="shared" si="14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34641456</v>
      </c>
      <c r="AB51">
        <f t="shared" si="25"/>
        <v>1</v>
      </c>
      <c r="AC51">
        <f t="shared" si="53"/>
        <v>1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1</v>
      </c>
      <c r="AL51">
        <v>1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90</v>
      </c>
      <c r="AU51">
        <v>52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1</v>
      </c>
      <c r="BJ51" t="s">
        <v>6</v>
      </c>
      <c r="BM51">
        <v>0</v>
      </c>
      <c r="BN51">
        <v>0</v>
      </c>
      <c r="BO51" t="s">
        <v>6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106</v>
      </c>
      <c r="CA51">
        <v>65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3"/>
        <v>0</v>
      </c>
      <c r="CQ51">
        <f t="shared" si="34"/>
        <v>7.5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1013</v>
      </c>
      <c r="DV51" t="s">
        <v>34</v>
      </c>
      <c r="DW51" t="s">
        <v>34</v>
      </c>
      <c r="DX51">
        <v>1</v>
      </c>
      <c r="EE51">
        <v>32653299</v>
      </c>
      <c r="EF51">
        <v>20</v>
      </c>
      <c r="EG51" t="s">
        <v>27</v>
      </c>
      <c r="EH51">
        <v>0</v>
      </c>
      <c r="EI51" t="s">
        <v>6</v>
      </c>
      <c r="EJ51">
        <v>1</v>
      </c>
      <c r="EK51">
        <v>0</v>
      </c>
      <c r="EL51" t="s">
        <v>35</v>
      </c>
      <c r="EM51" t="s">
        <v>36</v>
      </c>
      <c r="EO51" t="s">
        <v>6</v>
      </c>
      <c r="EQ51">
        <v>0</v>
      </c>
      <c r="ER51">
        <v>1</v>
      </c>
      <c r="ES51">
        <v>1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4"/>
        <v>0</v>
      </c>
      <c r="FS51">
        <v>0</v>
      </c>
      <c r="FV51" t="s">
        <v>20</v>
      </c>
      <c r="FW51" t="s">
        <v>21</v>
      </c>
      <c r="FX51">
        <v>106</v>
      </c>
      <c r="FY51">
        <v>65</v>
      </c>
      <c r="GA51" t="s">
        <v>6</v>
      </c>
      <c r="GD51">
        <v>0</v>
      </c>
      <c r="GF51">
        <v>-1731369543</v>
      </c>
      <c r="GG51">
        <v>2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5"/>
        <v>0</v>
      </c>
      <c r="GM51">
        <f t="shared" si="46"/>
        <v>0</v>
      </c>
      <c r="GN51">
        <f t="shared" si="47"/>
        <v>0</v>
      </c>
      <c r="GO51">
        <f t="shared" si="48"/>
        <v>0</v>
      </c>
      <c r="GP51">
        <f t="shared" si="49"/>
        <v>0</v>
      </c>
      <c r="GR51">
        <v>0</v>
      </c>
      <c r="GS51">
        <v>3</v>
      </c>
      <c r="GT51">
        <v>0</v>
      </c>
      <c r="GU51" t="s">
        <v>6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>
        <f>ROW(SmtRes!A42)</f>
        <v>42</v>
      </c>
      <c r="D52" s="2">
        <f>ROW(EtalonRes!A34)</f>
        <v>34</v>
      </c>
      <c r="E52" s="2" t="s">
        <v>81</v>
      </c>
      <c r="F52" s="2" t="s">
        <v>82</v>
      </c>
      <c r="G52" s="2" t="s">
        <v>83</v>
      </c>
      <c r="H52" s="2" t="s">
        <v>84</v>
      </c>
      <c r="I52" s="2">
        <f>'1.Смета.или.Акт'!E81</f>
        <v>4</v>
      </c>
      <c r="J52" s="2">
        <v>0</v>
      </c>
      <c r="K52" s="2"/>
      <c r="L52" s="2"/>
      <c r="M52" s="2"/>
      <c r="N52" s="2"/>
      <c r="O52" s="2">
        <f t="shared" si="14"/>
        <v>362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362</v>
      </c>
      <c r="T52" s="2">
        <f t="shared" si="19"/>
        <v>0</v>
      </c>
      <c r="U52" s="2">
        <f t="shared" si="20"/>
        <v>37.08</v>
      </c>
      <c r="V52" s="2">
        <f t="shared" si="21"/>
        <v>0</v>
      </c>
      <c r="W52" s="2">
        <f t="shared" si="22"/>
        <v>0</v>
      </c>
      <c r="X52" s="2">
        <f t="shared" si="23"/>
        <v>290</v>
      </c>
      <c r="Y52" s="2">
        <f t="shared" si="24"/>
        <v>217</v>
      </c>
      <c r="Z52" s="2"/>
      <c r="AA52" s="2">
        <v>34641455</v>
      </c>
      <c r="AB52" s="2">
        <f t="shared" si="25"/>
        <v>90.48</v>
      </c>
      <c r="AC52" s="2">
        <f>ROUND((ES52+(SUM(SmtRes!BC35:'SmtRes'!BC42)+SUM(EtalonRes!AL27:'EtalonRes'!AL34))),2)</f>
        <v>0</v>
      </c>
      <c r="AD52" s="2">
        <f t="shared" si="26"/>
        <v>0</v>
      </c>
      <c r="AE52" s="2">
        <f t="shared" si="27"/>
        <v>0</v>
      </c>
      <c r="AF52" s="2">
        <f t="shared" si="28"/>
        <v>90.48</v>
      </c>
      <c r="AG52" s="2">
        <f t="shared" si="29"/>
        <v>0</v>
      </c>
      <c r="AH52" s="2">
        <f t="shared" si="30"/>
        <v>9.27</v>
      </c>
      <c r="AI52" s="2">
        <f t="shared" si="31"/>
        <v>0</v>
      </c>
      <c r="AJ52" s="2">
        <f t="shared" si="32"/>
        <v>0</v>
      </c>
      <c r="AK52" s="2">
        <v>135.01</v>
      </c>
      <c r="AL52" s="2">
        <v>44.53</v>
      </c>
      <c r="AM52" s="2">
        <v>0</v>
      </c>
      <c r="AN52" s="2">
        <v>0</v>
      </c>
      <c r="AO52" s="2">
        <v>90.48</v>
      </c>
      <c r="AP52" s="2">
        <v>0</v>
      </c>
      <c r="AQ52" s="2">
        <v>9.27</v>
      </c>
      <c r="AR52" s="2">
        <v>0</v>
      </c>
      <c r="AS52" s="2">
        <v>0</v>
      </c>
      <c r="AT52" s="2">
        <v>80</v>
      </c>
      <c r="AU52" s="2">
        <v>60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0</v>
      </c>
      <c r="BI52" s="2">
        <v>2</v>
      </c>
      <c r="BJ52" s="2" t="s">
        <v>85</v>
      </c>
      <c r="BK52" s="2"/>
      <c r="BL52" s="2"/>
      <c r="BM52" s="2">
        <v>111003</v>
      </c>
      <c r="BN52" s="2">
        <v>0</v>
      </c>
      <c r="BO52" s="2" t="s">
        <v>6</v>
      </c>
      <c r="BP52" s="2">
        <v>0</v>
      </c>
      <c r="BQ52" s="2">
        <v>2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80</v>
      </c>
      <c r="CA52" s="2">
        <v>60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3"/>
        <v>362</v>
      </c>
      <c r="CQ52" s="2">
        <f t="shared" si="34"/>
        <v>0</v>
      </c>
      <c r="CR52" s="2">
        <f t="shared" si="35"/>
        <v>0</v>
      </c>
      <c r="CS52" s="2">
        <f t="shared" si="36"/>
        <v>0</v>
      </c>
      <c r="CT52" s="2">
        <f t="shared" si="37"/>
        <v>90.48</v>
      </c>
      <c r="CU52" s="2">
        <f t="shared" si="38"/>
        <v>0</v>
      </c>
      <c r="CV52" s="2">
        <f t="shared" si="39"/>
        <v>9.27</v>
      </c>
      <c r="CW52" s="2">
        <f t="shared" si="40"/>
        <v>0</v>
      </c>
      <c r="CX52" s="2">
        <f t="shared" si="41"/>
        <v>0</v>
      </c>
      <c r="CY52" s="2">
        <f t="shared" si="42"/>
        <v>289.60000000000002</v>
      </c>
      <c r="CZ52" s="2">
        <f t="shared" si="43"/>
        <v>217.2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1013</v>
      </c>
      <c r="DV52" s="2" t="s">
        <v>84</v>
      </c>
      <c r="DW52" s="2" t="s">
        <v>84</v>
      </c>
      <c r="DX52" s="2">
        <v>1</v>
      </c>
      <c r="DY52" s="2"/>
      <c r="DZ52" s="2"/>
      <c r="EA52" s="2"/>
      <c r="EB52" s="2"/>
      <c r="EC52" s="2"/>
      <c r="ED52" s="2"/>
      <c r="EE52" s="2">
        <v>32653249</v>
      </c>
      <c r="EF52" s="2">
        <v>2</v>
      </c>
      <c r="EG52" s="2" t="s">
        <v>17</v>
      </c>
      <c r="EH52" s="2">
        <v>0</v>
      </c>
      <c r="EI52" s="2" t="s">
        <v>6</v>
      </c>
      <c r="EJ52" s="2">
        <v>2</v>
      </c>
      <c r="EK52" s="2">
        <v>111003</v>
      </c>
      <c r="EL52" s="2" t="s">
        <v>57</v>
      </c>
      <c r="EM52" s="2" t="s">
        <v>58</v>
      </c>
      <c r="EN52" s="2"/>
      <c r="EO52" s="2" t="s">
        <v>6</v>
      </c>
      <c r="EP52" s="2"/>
      <c r="EQ52" s="2">
        <v>131072</v>
      </c>
      <c r="ER52" s="2">
        <v>135.01</v>
      </c>
      <c r="ES52" s="2">
        <v>44.53</v>
      </c>
      <c r="ET52" s="2">
        <v>0</v>
      </c>
      <c r="EU52" s="2">
        <v>0</v>
      </c>
      <c r="EV52" s="2">
        <v>90.48</v>
      </c>
      <c r="EW52" s="2">
        <v>9.27</v>
      </c>
      <c r="EX52" s="2">
        <v>0</v>
      </c>
      <c r="EY52" s="2">
        <v>1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80</v>
      </c>
      <c r="FY52" s="2">
        <v>60</v>
      </c>
      <c r="FZ52" s="2"/>
      <c r="GA52" s="2" t="s">
        <v>6</v>
      </c>
      <c r="GB52" s="2"/>
      <c r="GC52" s="2"/>
      <c r="GD52" s="2">
        <v>0</v>
      </c>
      <c r="GE52" s="2"/>
      <c r="GF52" s="2">
        <v>-1340484977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ROUND(R52*(R12)/100,0)</f>
        <v>0</v>
      </c>
      <c r="GL52" s="2">
        <f t="shared" si="45"/>
        <v>0</v>
      </c>
      <c r="GM52" s="2">
        <f t="shared" si="46"/>
        <v>869</v>
      </c>
      <c r="GN52" s="2">
        <f t="shared" si="47"/>
        <v>0</v>
      </c>
      <c r="GO52" s="2">
        <f t="shared" si="48"/>
        <v>869</v>
      </c>
      <c r="GP52" s="2">
        <f t="shared" si="49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C53">
        <f>ROW(SmtRes!A50)</f>
        <v>50</v>
      </c>
      <c r="D53">
        <f>ROW(EtalonRes!A42)</f>
        <v>42</v>
      </c>
      <c r="E53" t="s">
        <v>81</v>
      </c>
      <c r="F53" t="s">
        <v>82</v>
      </c>
      <c r="G53" t="s">
        <v>83</v>
      </c>
      <c r="H53" t="s">
        <v>84</v>
      </c>
      <c r="I53">
        <f>'1.Смета.или.Акт'!E81</f>
        <v>4</v>
      </c>
      <c r="J53">
        <v>0</v>
      </c>
      <c r="O53">
        <f t="shared" si="14"/>
        <v>6623</v>
      </c>
      <c r="P53">
        <f t="shared" si="15"/>
        <v>0</v>
      </c>
      <c r="Q53">
        <f t="shared" si="16"/>
        <v>0</v>
      </c>
      <c r="R53">
        <f t="shared" si="17"/>
        <v>0</v>
      </c>
      <c r="S53">
        <f t="shared" si="18"/>
        <v>6623</v>
      </c>
      <c r="T53">
        <f t="shared" si="19"/>
        <v>0</v>
      </c>
      <c r="U53">
        <f t="shared" si="20"/>
        <v>37.08</v>
      </c>
      <c r="V53">
        <f t="shared" si="21"/>
        <v>0</v>
      </c>
      <c r="W53">
        <f t="shared" si="22"/>
        <v>0</v>
      </c>
      <c r="X53">
        <f t="shared" si="23"/>
        <v>4504</v>
      </c>
      <c r="Y53">
        <f t="shared" si="24"/>
        <v>3179</v>
      </c>
      <c r="AA53">
        <v>34641456</v>
      </c>
      <c r="AB53">
        <f t="shared" si="25"/>
        <v>90.48</v>
      </c>
      <c r="AC53">
        <f>ROUND((ES53+(SUM(SmtRes!BC43:'SmtRes'!BC50)+SUM(EtalonRes!AL35:'EtalonRes'!AL42))),2)</f>
        <v>0</v>
      </c>
      <c r="AD53">
        <f t="shared" si="26"/>
        <v>0</v>
      </c>
      <c r="AE53">
        <f t="shared" si="27"/>
        <v>0</v>
      </c>
      <c r="AF53">
        <f t="shared" si="28"/>
        <v>90.48</v>
      </c>
      <c r="AG53">
        <f t="shared" si="29"/>
        <v>0</v>
      </c>
      <c r="AH53">
        <f t="shared" si="30"/>
        <v>9.27</v>
      </c>
      <c r="AI53">
        <f t="shared" si="31"/>
        <v>0</v>
      </c>
      <c r="AJ53">
        <f t="shared" si="32"/>
        <v>0</v>
      </c>
      <c r="AK53">
        <f>AL53+AM53+AO53</f>
        <v>135.01</v>
      </c>
      <c r="AL53">
        <v>44.53</v>
      </c>
      <c r="AM53">
        <v>0</v>
      </c>
      <c r="AN53">
        <v>0</v>
      </c>
      <c r="AO53" s="55">
        <f>'1.Смета.или.Акт'!F82</f>
        <v>90.48</v>
      </c>
      <c r="AP53">
        <v>0</v>
      </c>
      <c r="AQ53">
        <f>'1.Смета.или.Акт'!E85</f>
        <v>9.27</v>
      </c>
      <c r="AR53">
        <v>0</v>
      </c>
      <c r="AS53">
        <v>0</v>
      </c>
      <c r="AT53">
        <v>68</v>
      </c>
      <c r="AU53">
        <v>48</v>
      </c>
      <c r="AV53">
        <v>1</v>
      </c>
      <c r="AW53">
        <v>1</v>
      </c>
      <c r="AZ53">
        <v>1</v>
      </c>
      <c r="BA53">
        <f>'1.Смета.или.Акт'!J82</f>
        <v>18.3</v>
      </c>
      <c r="BB53">
        <v>12.5</v>
      </c>
      <c r="BC53">
        <v>7.5</v>
      </c>
      <c r="BD53" t="s">
        <v>6</v>
      </c>
      <c r="BE53" t="s">
        <v>6</v>
      </c>
      <c r="BF53" t="s">
        <v>6</v>
      </c>
      <c r="BG53" t="s">
        <v>6</v>
      </c>
      <c r="BH53">
        <v>0</v>
      </c>
      <c r="BI53">
        <v>2</v>
      </c>
      <c r="BJ53" t="s">
        <v>85</v>
      </c>
      <c r="BM53">
        <v>111003</v>
      </c>
      <c r="BN53">
        <v>0</v>
      </c>
      <c r="BO53" t="s">
        <v>6</v>
      </c>
      <c r="BP53">
        <v>0</v>
      </c>
      <c r="BQ53">
        <v>2</v>
      </c>
      <c r="BR53">
        <v>0</v>
      </c>
      <c r="BS53">
        <v>18.3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80</v>
      </c>
      <c r="CA53">
        <v>60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3"/>
        <v>6623</v>
      </c>
      <c r="CQ53">
        <f t="shared" si="34"/>
        <v>0</v>
      </c>
      <c r="CR53">
        <f t="shared" si="35"/>
        <v>0</v>
      </c>
      <c r="CS53">
        <f t="shared" si="36"/>
        <v>0</v>
      </c>
      <c r="CT53">
        <f t="shared" si="37"/>
        <v>1655.7840000000001</v>
      </c>
      <c r="CU53">
        <f t="shared" si="38"/>
        <v>0</v>
      </c>
      <c r="CV53">
        <f t="shared" si="39"/>
        <v>9.27</v>
      </c>
      <c r="CW53">
        <f t="shared" si="40"/>
        <v>0</v>
      </c>
      <c r="CX53">
        <f t="shared" si="41"/>
        <v>0</v>
      </c>
      <c r="CY53">
        <f t="shared" si="42"/>
        <v>4503.6400000000003</v>
      </c>
      <c r="CZ53">
        <f t="shared" si="43"/>
        <v>3179.04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1013</v>
      </c>
      <c r="DV53" t="s">
        <v>84</v>
      </c>
      <c r="DW53" t="str">
        <f>'1.Смета.или.Акт'!D81</f>
        <v>100 ШТ</v>
      </c>
      <c r="DX53">
        <v>1</v>
      </c>
      <c r="EE53">
        <v>32653249</v>
      </c>
      <c r="EF53">
        <v>2</v>
      </c>
      <c r="EG53" t="s">
        <v>17</v>
      </c>
      <c r="EH53">
        <v>0</v>
      </c>
      <c r="EI53" t="s">
        <v>6</v>
      </c>
      <c r="EJ53">
        <v>2</v>
      </c>
      <c r="EK53">
        <v>111003</v>
      </c>
      <c r="EL53" t="s">
        <v>57</v>
      </c>
      <c r="EM53" t="s">
        <v>58</v>
      </c>
      <c r="EO53" t="s">
        <v>6</v>
      </c>
      <c r="EQ53">
        <v>131072</v>
      </c>
      <c r="ER53">
        <f>ES53+ET53+EV53</f>
        <v>135.01</v>
      </c>
      <c r="ES53">
        <v>44.53</v>
      </c>
      <c r="ET53">
        <v>0</v>
      </c>
      <c r="EU53">
        <v>0</v>
      </c>
      <c r="EV53" s="55">
        <f>'1.Смета.или.Акт'!F82</f>
        <v>90.48</v>
      </c>
      <c r="EW53">
        <f>'1.Смета.или.Акт'!E85</f>
        <v>9.27</v>
      </c>
      <c r="EX53">
        <v>0</v>
      </c>
      <c r="EY53">
        <v>1</v>
      </c>
      <c r="FQ53">
        <v>0</v>
      </c>
      <c r="FR53">
        <f t="shared" si="44"/>
        <v>0</v>
      </c>
      <c r="FS53">
        <v>0</v>
      </c>
      <c r="FV53" t="s">
        <v>20</v>
      </c>
      <c r="FW53" t="s">
        <v>21</v>
      </c>
      <c r="FX53">
        <v>80</v>
      </c>
      <c r="FY53">
        <v>60</v>
      </c>
      <c r="GA53" t="s">
        <v>6</v>
      </c>
      <c r="GD53">
        <v>0</v>
      </c>
      <c r="GF53">
        <v>-1340484977</v>
      </c>
      <c r="GG53">
        <v>2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5"/>
        <v>0</v>
      </c>
      <c r="GM53">
        <f t="shared" si="46"/>
        <v>14306</v>
      </c>
      <c r="GN53">
        <f t="shared" si="47"/>
        <v>0</v>
      </c>
      <c r="GO53">
        <f t="shared" si="48"/>
        <v>14306</v>
      </c>
      <c r="GP53">
        <f t="shared" si="49"/>
        <v>0</v>
      </c>
      <c r="GR53">
        <v>0</v>
      </c>
      <c r="GS53">
        <v>3</v>
      </c>
      <c r="GT53">
        <v>0</v>
      </c>
      <c r="GU53" t="s">
        <v>6</v>
      </c>
      <c r="GV53">
        <f t="shared" si="50"/>
        <v>0</v>
      </c>
      <c r="GW53">
        <v>18.3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36</v>
      </c>
      <c r="D54" s="2"/>
      <c r="E54" s="2" t="s">
        <v>86</v>
      </c>
      <c r="F54" s="2" t="s">
        <v>87</v>
      </c>
      <c r="G54" s="2" t="s">
        <v>88</v>
      </c>
      <c r="H54" s="2" t="s">
        <v>89</v>
      </c>
      <c r="I54" s="2">
        <f>I52*J54</f>
        <v>0</v>
      </c>
      <c r="J54" s="2">
        <v>0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34641455</v>
      </c>
      <c r="AB54" s="2">
        <f t="shared" si="25"/>
        <v>38.89</v>
      </c>
      <c r="AC54" s="2">
        <f t="shared" ref="AC54:AC69" si="54">ROUND((ES54),2)</f>
        <v>38.89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38.89</v>
      </c>
      <c r="AL54" s="2">
        <v>38.89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1</v>
      </c>
      <c r="BJ54" s="2" t="s">
        <v>90</v>
      </c>
      <c r="BK54" s="2"/>
      <c r="BL54" s="2"/>
      <c r="BM54" s="2">
        <v>500001</v>
      </c>
      <c r="BN54" s="2">
        <v>0</v>
      </c>
      <c r="BO54" s="2" t="s">
        <v>6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3"/>
        <v>0</v>
      </c>
      <c r="CQ54" s="2">
        <f t="shared" si="34"/>
        <v>38.89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1009</v>
      </c>
      <c r="DV54" s="2" t="s">
        <v>89</v>
      </c>
      <c r="DW54" s="2" t="s">
        <v>89</v>
      </c>
      <c r="DX54" s="2">
        <v>1</v>
      </c>
      <c r="DY54" s="2"/>
      <c r="DZ54" s="2"/>
      <c r="EA54" s="2"/>
      <c r="EB54" s="2"/>
      <c r="EC54" s="2"/>
      <c r="ED54" s="2"/>
      <c r="EE54" s="2">
        <v>32653291</v>
      </c>
      <c r="EF54" s="2">
        <v>20</v>
      </c>
      <c r="EG54" s="2" t="s">
        <v>27</v>
      </c>
      <c r="EH54" s="2">
        <v>0</v>
      </c>
      <c r="EI54" s="2" t="s">
        <v>6</v>
      </c>
      <c r="EJ54" s="2">
        <v>1</v>
      </c>
      <c r="EK54" s="2">
        <v>500001</v>
      </c>
      <c r="EL54" s="2" t="s">
        <v>28</v>
      </c>
      <c r="EM54" s="2" t="s">
        <v>29</v>
      </c>
      <c r="EN54" s="2"/>
      <c r="EO54" s="2" t="s">
        <v>6</v>
      </c>
      <c r="EP54" s="2"/>
      <c r="EQ54" s="2">
        <v>0</v>
      </c>
      <c r="ER54" s="2">
        <v>38.89</v>
      </c>
      <c r="ES54" s="2">
        <v>38.89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6</v>
      </c>
      <c r="GB54" s="2"/>
      <c r="GC54" s="2"/>
      <c r="GD54" s="2">
        <v>0</v>
      </c>
      <c r="GE54" s="2"/>
      <c r="GF54" s="2">
        <v>1387914298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5"/>
        <v>0</v>
      </c>
      <c r="GM54" s="2">
        <f t="shared" si="46"/>
        <v>0</v>
      </c>
      <c r="GN54" s="2">
        <f t="shared" si="47"/>
        <v>0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44</v>
      </c>
      <c r="E55" t="s">
        <v>86</v>
      </c>
      <c r="F55" t="s">
        <v>87</v>
      </c>
      <c r="G55" t="s">
        <v>88</v>
      </c>
      <c r="H55" t="s">
        <v>89</v>
      </c>
      <c r="I55">
        <f>I53*J55</f>
        <v>0</v>
      </c>
      <c r="J55">
        <v>0</v>
      </c>
      <c r="O55">
        <f t="shared" si="14"/>
        <v>0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34641456</v>
      </c>
      <c r="AB55">
        <f t="shared" si="25"/>
        <v>38.89</v>
      </c>
      <c r="AC55">
        <f t="shared" si="54"/>
        <v>38.89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38.89</v>
      </c>
      <c r="AL55">
        <v>38.89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7.5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1</v>
      </c>
      <c r="BJ55" t="s">
        <v>90</v>
      </c>
      <c r="BM55">
        <v>500001</v>
      </c>
      <c r="BN55">
        <v>0</v>
      </c>
      <c r="BO55" t="s">
        <v>6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3"/>
        <v>0</v>
      </c>
      <c r="CQ55">
        <f t="shared" si="34"/>
        <v>291.67500000000001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1009</v>
      </c>
      <c r="DV55" t="s">
        <v>89</v>
      </c>
      <c r="DW55" t="s">
        <v>89</v>
      </c>
      <c r="DX55">
        <v>1</v>
      </c>
      <c r="EE55">
        <v>32653291</v>
      </c>
      <c r="EF55">
        <v>20</v>
      </c>
      <c r="EG55" t="s">
        <v>27</v>
      </c>
      <c r="EH55">
        <v>0</v>
      </c>
      <c r="EI55" t="s">
        <v>6</v>
      </c>
      <c r="EJ55">
        <v>1</v>
      </c>
      <c r="EK55">
        <v>500001</v>
      </c>
      <c r="EL55" t="s">
        <v>28</v>
      </c>
      <c r="EM55" t="s">
        <v>29</v>
      </c>
      <c r="EO55" t="s">
        <v>6</v>
      </c>
      <c r="EQ55">
        <v>0</v>
      </c>
      <c r="ER55">
        <v>38.89</v>
      </c>
      <c r="ES55">
        <v>38.89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6</v>
      </c>
      <c r="GD55">
        <v>0</v>
      </c>
      <c r="GF55">
        <v>1387914298</v>
      </c>
      <c r="GG55">
        <v>2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5"/>
        <v>0</v>
      </c>
      <c r="GM55">
        <f t="shared" si="46"/>
        <v>0</v>
      </c>
      <c r="GN55">
        <f t="shared" si="47"/>
        <v>0</v>
      </c>
      <c r="GO55">
        <f t="shared" si="48"/>
        <v>0</v>
      </c>
      <c r="GP55">
        <f t="shared" si="49"/>
        <v>0</v>
      </c>
      <c r="GR55">
        <v>0</v>
      </c>
      <c r="GS55">
        <v>3</v>
      </c>
      <c r="GT55">
        <v>0</v>
      </c>
      <c r="GU55" t="s">
        <v>6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18</v>
      </c>
      <c r="B56" s="2">
        <v>1</v>
      </c>
      <c r="C56" s="2">
        <v>37</v>
      </c>
      <c r="D56" s="2"/>
      <c r="E56" s="2" t="s">
        <v>91</v>
      </c>
      <c r="F56" s="2" t="s">
        <v>92</v>
      </c>
      <c r="G56" s="2" t="s">
        <v>93</v>
      </c>
      <c r="H56" s="2" t="s">
        <v>94</v>
      </c>
      <c r="I56" s="2">
        <f>I52*J56</f>
        <v>0</v>
      </c>
      <c r="J56" s="2">
        <v>0</v>
      </c>
      <c r="K56" s="2"/>
      <c r="L56" s="2"/>
      <c r="M56" s="2"/>
      <c r="N56" s="2"/>
      <c r="O56" s="2">
        <f t="shared" si="14"/>
        <v>0</v>
      </c>
      <c r="P56" s="2">
        <f t="shared" si="15"/>
        <v>0</v>
      </c>
      <c r="Q56" s="2">
        <f t="shared" si="16"/>
        <v>0</v>
      </c>
      <c r="R56" s="2">
        <f t="shared" si="17"/>
        <v>0</v>
      </c>
      <c r="S56" s="2">
        <f t="shared" si="18"/>
        <v>0</v>
      </c>
      <c r="T56" s="2">
        <f t="shared" si="19"/>
        <v>0</v>
      </c>
      <c r="U56" s="2">
        <f t="shared" si="20"/>
        <v>0</v>
      </c>
      <c r="V56" s="2">
        <f t="shared" si="21"/>
        <v>0</v>
      </c>
      <c r="W56" s="2">
        <f t="shared" si="22"/>
        <v>0</v>
      </c>
      <c r="X56" s="2">
        <f t="shared" si="23"/>
        <v>0</v>
      </c>
      <c r="Y56" s="2">
        <f t="shared" si="24"/>
        <v>0</v>
      </c>
      <c r="Z56" s="2"/>
      <c r="AA56" s="2">
        <v>34641455</v>
      </c>
      <c r="AB56" s="2">
        <f t="shared" si="25"/>
        <v>4934.4799999999996</v>
      </c>
      <c r="AC56" s="2">
        <f t="shared" si="54"/>
        <v>4934.4799999999996</v>
      </c>
      <c r="AD56" s="2">
        <f t="shared" si="26"/>
        <v>0</v>
      </c>
      <c r="AE56" s="2">
        <f t="shared" si="27"/>
        <v>0</v>
      </c>
      <c r="AF56" s="2">
        <f t="shared" si="28"/>
        <v>0</v>
      </c>
      <c r="AG56" s="2">
        <f t="shared" si="29"/>
        <v>0</v>
      </c>
      <c r="AH56" s="2">
        <f t="shared" si="30"/>
        <v>0</v>
      </c>
      <c r="AI56" s="2">
        <f t="shared" si="31"/>
        <v>0</v>
      </c>
      <c r="AJ56" s="2">
        <f t="shared" si="32"/>
        <v>0</v>
      </c>
      <c r="AK56" s="2">
        <v>4934.4799999999996</v>
      </c>
      <c r="AL56" s="2">
        <v>4934.4799999999996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3</v>
      </c>
      <c r="BI56" s="2">
        <v>1</v>
      </c>
      <c r="BJ56" s="2" t="s">
        <v>95</v>
      </c>
      <c r="BK56" s="2"/>
      <c r="BL56" s="2"/>
      <c r="BM56" s="2">
        <v>500001</v>
      </c>
      <c r="BN56" s="2">
        <v>0</v>
      </c>
      <c r="BO56" s="2" t="s">
        <v>6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si="33"/>
        <v>0</v>
      </c>
      <c r="CQ56" s="2">
        <f t="shared" si="34"/>
        <v>4934.4799999999996</v>
      </c>
      <c r="CR56" s="2">
        <f t="shared" si="35"/>
        <v>0</v>
      </c>
      <c r="CS56" s="2">
        <f t="shared" si="36"/>
        <v>0</v>
      </c>
      <c r="CT56" s="2">
        <f t="shared" si="37"/>
        <v>0</v>
      </c>
      <c r="CU56" s="2">
        <f t="shared" si="38"/>
        <v>0</v>
      </c>
      <c r="CV56" s="2">
        <f t="shared" si="39"/>
        <v>0</v>
      </c>
      <c r="CW56" s="2">
        <f t="shared" si="40"/>
        <v>0</v>
      </c>
      <c r="CX56" s="2">
        <f t="shared" si="41"/>
        <v>0</v>
      </c>
      <c r="CY56" s="2">
        <f t="shared" si="42"/>
        <v>0</v>
      </c>
      <c r="CZ56" s="2">
        <f t="shared" si="43"/>
        <v>0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1009</v>
      </c>
      <c r="DV56" s="2" t="s">
        <v>94</v>
      </c>
      <c r="DW56" s="2" t="s">
        <v>94</v>
      </c>
      <c r="DX56" s="2">
        <v>1000</v>
      </c>
      <c r="DY56" s="2"/>
      <c r="DZ56" s="2"/>
      <c r="EA56" s="2"/>
      <c r="EB56" s="2"/>
      <c r="EC56" s="2"/>
      <c r="ED56" s="2"/>
      <c r="EE56" s="2">
        <v>32653291</v>
      </c>
      <c r="EF56" s="2">
        <v>20</v>
      </c>
      <c r="EG56" s="2" t="s">
        <v>27</v>
      </c>
      <c r="EH56" s="2">
        <v>0</v>
      </c>
      <c r="EI56" s="2" t="s">
        <v>6</v>
      </c>
      <c r="EJ56" s="2">
        <v>1</v>
      </c>
      <c r="EK56" s="2">
        <v>500001</v>
      </c>
      <c r="EL56" s="2" t="s">
        <v>28</v>
      </c>
      <c r="EM56" s="2" t="s">
        <v>29</v>
      </c>
      <c r="EN56" s="2"/>
      <c r="EO56" s="2" t="s">
        <v>6</v>
      </c>
      <c r="EP56" s="2"/>
      <c r="EQ56" s="2">
        <v>0</v>
      </c>
      <c r="ER56" s="2">
        <v>4934.4799999999996</v>
      </c>
      <c r="ES56" s="2">
        <v>4934.4799999999996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si="44"/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6</v>
      </c>
      <c r="GB56" s="2"/>
      <c r="GC56" s="2"/>
      <c r="GD56" s="2">
        <v>0</v>
      </c>
      <c r="GE56" s="2"/>
      <c r="GF56" s="2">
        <v>1278256266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ROUND(R56*(R12)/100,0)</f>
        <v>0</v>
      </c>
      <c r="GL56" s="2">
        <f t="shared" si="45"/>
        <v>0</v>
      </c>
      <c r="GM56" s="2">
        <f t="shared" si="46"/>
        <v>0</v>
      </c>
      <c r="GN56" s="2">
        <f t="shared" si="47"/>
        <v>0</v>
      </c>
      <c r="GO56" s="2">
        <f t="shared" si="48"/>
        <v>0</v>
      </c>
      <c r="GP56" s="2">
        <f t="shared" si="49"/>
        <v>0</v>
      </c>
      <c r="GQ56" s="2"/>
      <c r="GR56" s="2">
        <v>0</v>
      </c>
      <c r="GS56" s="2">
        <v>3</v>
      </c>
      <c r="GT56" s="2">
        <v>0</v>
      </c>
      <c r="GU56" s="2" t="s">
        <v>6</v>
      </c>
      <c r="GV56" s="2">
        <f t="shared" si="50"/>
        <v>0</v>
      </c>
      <c r="GW56" s="2">
        <v>1</v>
      </c>
      <c r="GX56" s="2">
        <f t="shared" si="51"/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18</v>
      </c>
      <c r="B57">
        <v>1</v>
      </c>
      <c r="C57">
        <v>45</v>
      </c>
      <c r="E57" t="s">
        <v>91</v>
      </c>
      <c r="F57" t="s">
        <v>92</v>
      </c>
      <c r="G57" t="s">
        <v>93</v>
      </c>
      <c r="H57" t="s">
        <v>94</v>
      </c>
      <c r="I57">
        <f>I53*J57</f>
        <v>0</v>
      </c>
      <c r="J57">
        <v>0</v>
      </c>
      <c r="O57">
        <f t="shared" si="14"/>
        <v>0</v>
      </c>
      <c r="P57">
        <f t="shared" si="15"/>
        <v>0</v>
      </c>
      <c r="Q57">
        <f t="shared" si="16"/>
        <v>0</v>
      </c>
      <c r="R57">
        <f t="shared" si="17"/>
        <v>0</v>
      </c>
      <c r="S57">
        <f t="shared" si="18"/>
        <v>0</v>
      </c>
      <c r="T57">
        <f t="shared" si="19"/>
        <v>0</v>
      </c>
      <c r="U57">
        <f t="shared" si="20"/>
        <v>0</v>
      </c>
      <c r="V57">
        <f t="shared" si="21"/>
        <v>0</v>
      </c>
      <c r="W57">
        <f t="shared" si="22"/>
        <v>0</v>
      </c>
      <c r="X57">
        <f t="shared" si="23"/>
        <v>0</v>
      </c>
      <c r="Y57">
        <f t="shared" si="24"/>
        <v>0</v>
      </c>
      <c r="AA57">
        <v>34641456</v>
      </c>
      <c r="AB57">
        <f t="shared" si="25"/>
        <v>4934.4799999999996</v>
      </c>
      <c r="AC57">
        <f t="shared" si="54"/>
        <v>4934.4799999999996</v>
      </c>
      <c r="AD57">
        <f t="shared" si="26"/>
        <v>0</v>
      </c>
      <c r="AE57">
        <f t="shared" si="27"/>
        <v>0</v>
      </c>
      <c r="AF57">
        <f t="shared" si="28"/>
        <v>0</v>
      </c>
      <c r="AG57">
        <f t="shared" si="29"/>
        <v>0</v>
      </c>
      <c r="AH57">
        <f t="shared" si="30"/>
        <v>0</v>
      </c>
      <c r="AI57">
        <f t="shared" si="31"/>
        <v>0</v>
      </c>
      <c r="AJ57">
        <f t="shared" si="32"/>
        <v>0</v>
      </c>
      <c r="AK57">
        <v>4934.4799999999996</v>
      </c>
      <c r="AL57">
        <v>4934.4799999999996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v>7.5</v>
      </c>
      <c r="BD57" t="s">
        <v>6</v>
      </c>
      <c r="BE57" t="s">
        <v>6</v>
      </c>
      <c r="BF57" t="s">
        <v>6</v>
      </c>
      <c r="BG57" t="s">
        <v>6</v>
      </c>
      <c r="BH57">
        <v>3</v>
      </c>
      <c r="BI57">
        <v>1</v>
      </c>
      <c r="BJ57" t="s">
        <v>95</v>
      </c>
      <c r="BM57">
        <v>500001</v>
      </c>
      <c r="BN57">
        <v>0</v>
      </c>
      <c r="BO57" t="s">
        <v>6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33"/>
        <v>0</v>
      </c>
      <c r="CQ57">
        <f t="shared" si="34"/>
        <v>37008.6</v>
      </c>
      <c r="CR57">
        <f t="shared" si="35"/>
        <v>0</v>
      </c>
      <c r="CS57">
        <f t="shared" si="36"/>
        <v>0</v>
      </c>
      <c r="CT57">
        <f t="shared" si="37"/>
        <v>0</v>
      </c>
      <c r="CU57">
        <f t="shared" si="38"/>
        <v>0</v>
      </c>
      <c r="CV57">
        <f t="shared" si="39"/>
        <v>0</v>
      </c>
      <c r="CW57">
        <f t="shared" si="40"/>
        <v>0</v>
      </c>
      <c r="CX57">
        <f t="shared" si="41"/>
        <v>0</v>
      </c>
      <c r="CY57">
        <f t="shared" si="42"/>
        <v>0</v>
      </c>
      <c r="CZ57">
        <f t="shared" si="43"/>
        <v>0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1009</v>
      </c>
      <c r="DV57" t="s">
        <v>94</v>
      </c>
      <c r="DW57" t="s">
        <v>94</v>
      </c>
      <c r="DX57">
        <v>1000</v>
      </c>
      <c r="EE57">
        <v>32653291</v>
      </c>
      <c r="EF57">
        <v>20</v>
      </c>
      <c r="EG57" t="s">
        <v>27</v>
      </c>
      <c r="EH57">
        <v>0</v>
      </c>
      <c r="EI57" t="s">
        <v>6</v>
      </c>
      <c r="EJ57">
        <v>1</v>
      </c>
      <c r="EK57">
        <v>500001</v>
      </c>
      <c r="EL57" t="s">
        <v>28</v>
      </c>
      <c r="EM57" t="s">
        <v>29</v>
      </c>
      <c r="EO57" t="s">
        <v>6</v>
      </c>
      <c r="EQ57">
        <v>0</v>
      </c>
      <c r="ER57">
        <v>4934.4799999999996</v>
      </c>
      <c r="ES57">
        <v>4934.4799999999996</v>
      </c>
      <c r="ET57">
        <v>0</v>
      </c>
      <c r="EU57">
        <v>0</v>
      </c>
      <c r="EV57">
        <v>0</v>
      </c>
      <c r="EW57">
        <v>0</v>
      </c>
      <c r="EX57">
        <v>0</v>
      </c>
      <c r="FQ57">
        <v>0</v>
      </c>
      <c r="FR57">
        <f t="shared" si="44"/>
        <v>0</v>
      </c>
      <c r="FS57">
        <v>0</v>
      </c>
      <c r="FX57">
        <v>0</v>
      </c>
      <c r="FY57">
        <v>0</v>
      </c>
      <c r="GA57" t="s">
        <v>6</v>
      </c>
      <c r="GD57">
        <v>0</v>
      </c>
      <c r="GF57">
        <v>1278256266</v>
      </c>
      <c r="GG57">
        <v>2</v>
      </c>
      <c r="GH57">
        <v>1</v>
      </c>
      <c r="GI57">
        <v>4</v>
      </c>
      <c r="GJ57">
        <v>0</v>
      </c>
      <c r="GK57">
        <f>ROUND(R57*(S12)/100,0)</f>
        <v>0</v>
      </c>
      <c r="GL57">
        <f t="shared" si="45"/>
        <v>0</v>
      </c>
      <c r="GM57">
        <f t="shared" si="46"/>
        <v>0</v>
      </c>
      <c r="GN57">
        <f t="shared" si="47"/>
        <v>0</v>
      </c>
      <c r="GO57">
        <f t="shared" si="48"/>
        <v>0</v>
      </c>
      <c r="GP57">
        <f t="shared" si="49"/>
        <v>0</v>
      </c>
      <c r="GR57">
        <v>0</v>
      </c>
      <c r="GS57">
        <v>3</v>
      </c>
      <c r="GT57">
        <v>0</v>
      </c>
      <c r="GU57" t="s">
        <v>6</v>
      </c>
      <c r="GV57">
        <f t="shared" si="50"/>
        <v>0</v>
      </c>
      <c r="GW57">
        <v>1</v>
      </c>
      <c r="GX57">
        <f t="shared" si="51"/>
        <v>0</v>
      </c>
      <c r="HA57">
        <v>0</v>
      </c>
      <c r="HB57"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38</v>
      </c>
      <c r="D58" s="2"/>
      <c r="E58" s="2" t="s">
        <v>96</v>
      </c>
      <c r="F58" s="2" t="s">
        <v>97</v>
      </c>
      <c r="G58" s="2" t="s">
        <v>98</v>
      </c>
      <c r="H58" s="2" t="s">
        <v>89</v>
      </c>
      <c r="I58" s="2">
        <f>I52*J58</f>
        <v>0</v>
      </c>
      <c r="J58" s="2">
        <v>0</v>
      </c>
      <c r="K58" s="2"/>
      <c r="L58" s="2"/>
      <c r="M58" s="2"/>
      <c r="N58" s="2"/>
      <c r="O58" s="2">
        <f t="shared" si="14"/>
        <v>0</v>
      </c>
      <c r="P58" s="2">
        <f t="shared" si="15"/>
        <v>0</v>
      </c>
      <c r="Q58" s="2">
        <f t="shared" si="16"/>
        <v>0</v>
      </c>
      <c r="R58" s="2">
        <f t="shared" si="17"/>
        <v>0</v>
      </c>
      <c r="S58" s="2">
        <f t="shared" si="18"/>
        <v>0</v>
      </c>
      <c r="T58" s="2">
        <f t="shared" si="19"/>
        <v>0</v>
      </c>
      <c r="U58" s="2">
        <f t="shared" si="20"/>
        <v>0</v>
      </c>
      <c r="V58" s="2">
        <f t="shared" si="21"/>
        <v>0</v>
      </c>
      <c r="W58" s="2">
        <f t="shared" si="22"/>
        <v>0</v>
      </c>
      <c r="X58" s="2">
        <f t="shared" si="23"/>
        <v>0</v>
      </c>
      <c r="Y58" s="2">
        <f t="shared" si="24"/>
        <v>0</v>
      </c>
      <c r="Z58" s="2"/>
      <c r="AA58" s="2">
        <v>34641455</v>
      </c>
      <c r="AB58" s="2">
        <f t="shared" si="25"/>
        <v>27.74</v>
      </c>
      <c r="AC58" s="2">
        <f t="shared" si="54"/>
        <v>27.74</v>
      </c>
      <c r="AD58" s="2">
        <f t="shared" si="26"/>
        <v>0</v>
      </c>
      <c r="AE58" s="2">
        <f t="shared" si="27"/>
        <v>0</v>
      </c>
      <c r="AF58" s="2">
        <f t="shared" si="28"/>
        <v>0</v>
      </c>
      <c r="AG58" s="2">
        <f t="shared" si="29"/>
        <v>0</v>
      </c>
      <c r="AH58" s="2">
        <f t="shared" si="30"/>
        <v>0</v>
      </c>
      <c r="AI58" s="2">
        <f t="shared" si="31"/>
        <v>0</v>
      </c>
      <c r="AJ58" s="2">
        <f t="shared" si="32"/>
        <v>0</v>
      </c>
      <c r="AK58" s="2">
        <v>27.74</v>
      </c>
      <c r="AL58" s="2">
        <v>27.74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99</v>
      </c>
      <c r="BK58" s="2"/>
      <c r="BL58" s="2"/>
      <c r="BM58" s="2">
        <v>500001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33"/>
        <v>0</v>
      </c>
      <c r="CQ58" s="2">
        <f t="shared" si="34"/>
        <v>27.74</v>
      </c>
      <c r="CR58" s="2">
        <f t="shared" si="35"/>
        <v>0</v>
      </c>
      <c r="CS58" s="2">
        <f t="shared" si="36"/>
        <v>0</v>
      </c>
      <c r="CT58" s="2">
        <f t="shared" si="37"/>
        <v>0</v>
      </c>
      <c r="CU58" s="2">
        <f t="shared" si="38"/>
        <v>0</v>
      </c>
      <c r="CV58" s="2">
        <f t="shared" si="39"/>
        <v>0</v>
      </c>
      <c r="CW58" s="2">
        <f t="shared" si="40"/>
        <v>0</v>
      </c>
      <c r="CX58" s="2">
        <f t="shared" si="41"/>
        <v>0</v>
      </c>
      <c r="CY58" s="2">
        <f t="shared" si="42"/>
        <v>0</v>
      </c>
      <c r="CZ58" s="2">
        <f t="shared" si="43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1009</v>
      </c>
      <c r="DV58" s="2" t="s">
        <v>89</v>
      </c>
      <c r="DW58" s="2" t="s">
        <v>89</v>
      </c>
      <c r="DX58" s="2">
        <v>1</v>
      </c>
      <c r="DY58" s="2"/>
      <c r="DZ58" s="2"/>
      <c r="EA58" s="2"/>
      <c r="EB58" s="2"/>
      <c r="EC58" s="2"/>
      <c r="ED58" s="2"/>
      <c r="EE58" s="2">
        <v>32653291</v>
      </c>
      <c r="EF58" s="2">
        <v>20</v>
      </c>
      <c r="EG58" s="2" t="s">
        <v>27</v>
      </c>
      <c r="EH58" s="2">
        <v>0</v>
      </c>
      <c r="EI58" s="2" t="s">
        <v>6</v>
      </c>
      <c r="EJ58" s="2">
        <v>1</v>
      </c>
      <c r="EK58" s="2">
        <v>500001</v>
      </c>
      <c r="EL58" s="2" t="s">
        <v>28</v>
      </c>
      <c r="EM58" s="2" t="s">
        <v>29</v>
      </c>
      <c r="EN58" s="2"/>
      <c r="EO58" s="2" t="s">
        <v>6</v>
      </c>
      <c r="EP58" s="2"/>
      <c r="EQ58" s="2">
        <v>0</v>
      </c>
      <c r="ER58" s="2">
        <v>27.74</v>
      </c>
      <c r="ES58" s="2">
        <v>27.74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44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6</v>
      </c>
      <c r="GB58" s="2"/>
      <c r="GC58" s="2"/>
      <c r="GD58" s="2">
        <v>0</v>
      </c>
      <c r="GE58" s="2"/>
      <c r="GF58" s="2">
        <v>1559187994</v>
      </c>
      <c r="GG58" s="2">
        <v>2</v>
      </c>
      <c r="GH58" s="2">
        <v>1</v>
      </c>
      <c r="GI58" s="2">
        <v>-2</v>
      </c>
      <c r="GJ58" s="2">
        <v>0</v>
      </c>
      <c r="GK58" s="2">
        <f>ROUND(R58*(R12)/100,0)</f>
        <v>0</v>
      </c>
      <c r="GL58" s="2">
        <f t="shared" si="45"/>
        <v>0</v>
      </c>
      <c r="GM58" s="2">
        <f t="shared" si="46"/>
        <v>0</v>
      </c>
      <c r="GN58" s="2">
        <f t="shared" si="47"/>
        <v>0</v>
      </c>
      <c r="GO58" s="2">
        <f t="shared" si="48"/>
        <v>0</v>
      </c>
      <c r="GP58" s="2">
        <f t="shared" si="49"/>
        <v>0</v>
      </c>
      <c r="GQ58" s="2"/>
      <c r="GR58" s="2">
        <v>0</v>
      </c>
      <c r="GS58" s="2">
        <v>3</v>
      </c>
      <c r="GT58" s="2">
        <v>0</v>
      </c>
      <c r="GU58" s="2" t="s">
        <v>6</v>
      </c>
      <c r="GV58" s="2">
        <f t="shared" si="50"/>
        <v>0</v>
      </c>
      <c r="GW58" s="2">
        <v>1</v>
      </c>
      <c r="GX58" s="2">
        <f t="shared" si="51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46</v>
      </c>
      <c r="E59" t="s">
        <v>96</v>
      </c>
      <c r="F59" t="s">
        <v>97</v>
      </c>
      <c r="G59" t="s">
        <v>98</v>
      </c>
      <c r="H59" t="s">
        <v>89</v>
      </c>
      <c r="I59">
        <f>I53*J59</f>
        <v>0</v>
      </c>
      <c r="J59">
        <v>0</v>
      </c>
      <c r="O59">
        <f t="shared" si="14"/>
        <v>0</v>
      </c>
      <c r="P59">
        <f t="shared" si="15"/>
        <v>0</v>
      </c>
      <c r="Q59">
        <f t="shared" si="16"/>
        <v>0</v>
      </c>
      <c r="R59">
        <f t="shared" si="17"/>
        <v>0</v>
      </c>
      <c r="S59">
        <f t="shared" si="18"/>
        <v>0</v>
      </c>
      <c r="T59">
        <f t="shared" si="19"/>
        <v>0</v>
      </c>
      <c r="U59">
        <f t="shared" si="20"/>
        <v>0</v>
      </c>
      <c r="V59">
        <f t="shared" si="21"/>
        <v>0</v>
      </c>
      <c r="W59">
        <f t="shared" si="22"/>
        <v>0</v>
      </c>
      <c r="X59">
        <f t="shared" si="23"/>
        <v>0</v>
      </c>
      <c r="Y59">
        <f t="shared" si="24"/>
        <v>0</v>
      </c>
      <c r="AA59">
        <v>34641456</v>
      </c>
      <c r="AB59">
        <f t="shared" si="25"/>
        <v>27.74</v>
      </c>
      <c r="AC59">
        <f t="shared" si="54"/>
        <v>27.74</v>
      </c>
      <c r="AD59">
        <f t="shared" si="26"/>
        <v>0</v>
      </c>
      <c r="AE59">
        <f t="shared" si="27"/>
        <v>0</v>
      </c>
      <c r="AF59">
        <f t="shared" si="28"/>
        <v>0</v>
      </c>
      <c r="AG59">
        <f t="shared" si="29"/>
        <v>0</v>
      </c>
      <c r="AH59">
        <f t="shared" si="30"/>
        <v>0</v>
      </c>
      <c r="AI59">
        <f t="shared" si="31"/>
        <v>0</v>
      </c>
      <c r="AJ59">
        <f t="shared" si="32"/>
        <v>0</v>
      </c>
      <c r="AK59">
        <v>27.74</v>
      </c>
      <c r="AL59">
        <v>27.74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99</v>
      </c>
      <c r="BM59">
        <v>500001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33"/>
        <v>0</v>
      </c>
      <c r="CQ59">
        <f t="shared" si="34"/>
        <v>208.04999999999998</v>
      </c>
      <c r="CR59">
        <f t="shared" si="35"/>
        <v>0</v>
      </c>
      <c r="CS59">
        <f t="shared" si="36"/>
        <v>0</v>
      </c>
      <c r="CT59">
        <f t="shared" si="37"/>
        <v>0</v>
      </c>
      <c r="CU59">
        <f t="shared" si="38"/>
        <v>0</v>
      </c>
      <c r="CV59">
        <f t="shared" si="39"/>
        <v>0</v>
      </c>
      <c r="CW59">
        <f t="shared" si="40"/>
        <v>0</v>
      </c>
      <c r="CX59">
        <f t="shared" si="41"/>
        <v>0</v>
      </c>
      <c r="CY59">
        <f t="shared" si="42"/>
        <v>0</v>
      </c>
      <c r="CZ59">
        <f t="shared" si="43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1009</v>
      </c>
      <c r="DV59" t="s">
        <v>89</v>
      </c>
      <c r="DW59" t="s">
        <v>89</v>
      </c>
      <c r="DX59">
        <v>1</v>
      </c>
      <c r="EE59">
        <v>32653291</v>
      </c>
      <c r="EF59">
        <v>20</v>
      </c>
      <c r="EG59" t="s">
        <v>27</v>
      </c>
      <c r="EH59">
        <v>0</v>
      </c>
      <c r="EI59" t="s">
        <v>6</v>
      </c>
      <c r="EJ59">
        <v>1</v>
      </c>
      <c r="EK59">
        <v>500001</v>
      </c>
      <c r="EL59" t="s">
        <v>28</v>
      </c>
      <c r="EM59" t="s">
        <v>29</v>
      </c>
      <c r="EO59" t="s">
        <v>6</v>
      </c>
      <c r="EQ59">
        <v>0</v>
      </c>
      <c r="ER59">
        <v>27.74</v>
      </c>
      <c r="ES59">
        <v>27.74</v>
      </c>
      <c r="ET59">
        <v>0</v>
      </c>
      <c r="EU59">
        <v>0</v>
      </c>
      <c r="EV59">
        <v>0</v>
      </c>
      <c r="EW59">
        <v>0</v>
      </c>
      <c r="EX59">
        <v>0</v>
      </c>
      <c r="FQ59">
        <v>0</v>
      </c>
      <c r="FR59">
        <f t="shared" si="44"/>
        <v>0</v>
      </c>
      <c r="FS59">
        <v>0</v>
      </c>
      <c r="FX59">
        <v>0</v>
      </c>
      <c r="FY59">
        <v>0</v>
      </c>
      <c r="GA59" t="s">
        <v>6</v>
      </c>
      <c r="GD59">
        <v>0</v>
      </c>
      <c r="GF59">
        <v>1559187994</v>
      </c>
      <c r="GG59">
        <v>2</v>
      </c>
      <c r="GH59">
        <v>1</v>
      </c>
      <c r="GI59">
        <v>4</v>
      </c>
      <c r="GJ59">
        <v>0</v>
      </c>
      <c r="GK59">
        <f>ROUND(R59*(S12)/100,0)</f>
        <v>0</v>
      </c>
      <c r="GL59">
        <f t="shared" si="45"/>
        <v>0</v>
      </c>
      <c r="GM59">
        <f t="shared" si="46"/>
        <v>0</v>
      </c>
      <c r="GN59">
        <f t="shared" si="47"/>
        <v>0</v>
      </c>
      <c r="GO59">
        <f t="shared" si="48"/>
        <v>0</v>
      </c>
      <c r="GP59">
        <f t="shared" si="49"/>
        <v>0</v>
      </c>
      <c r="GR59">
        <v>0</v>
      </c>
      <c r="GS59">
        <v>3</v>
      </c>
      <c r="GT59">
        <v>0</v>
      </c>
      <c r="GU59" t="s">
        <v>6</v>
      </c>
      <c r="GV59">
        <f t="shared" si="50"/>
        <v>0</v>
      </c>
      <c r="GW59">
        <v>1</v>
      </c>
      <c r="GX59">
        <f t="shared" si="51"/>
        <v>0</v>
      </c>
      <c r="HA59">
        <v>0</v>
      </c>
      <c r="HB59"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39</v>
      </c>
      <c r="D60" s="2"/>
      <c r="E60" s="2" t="s">
        <v>100</v>
      </c>
      <c r="F60" s="2" t="s">
        <v>101</v>
      </c>
      <c r="G60" s="2" t="s">
        <v>102</v>
      </c>
      <c r="H60" s="2" t="s">
        <v>89</v>
      </c>
      <c r="I60" s="2">
        <f>I52*J60</f>
        <v>0</v>
      </c>
      <c r="J60" s="2">
        <v>0</v>
      </c>
      <c r="K60" s="2"/>
      <c r="L60" s="2"/>
      <c r="M60" s="2"/>
      <c r="N60" s="2"/>
      <c r="O60" s="2">
        <f t="shared" si="14"/>
        <v>0</v>
      </c>
      <c r="P60" s="2">
        <f t="shared" si="15"/>
        <v>0</v>
      </c>
      <c r="Q60" s="2">
        <f t="shared" si="16"/>
        <v>0</v>
      </c>
      <c r="R60" s="2">
        <f t="shared" si="17"/>
        <v>0</v>
      </c>
      <c r="S60" s="2">
        <f t="shared" si="18"/>
        <v>0</v>
      </c>
      <c r="T60" s="2">
        <f t="shared" si="19"/>
        <v>0</v>
      </c>
      <c r="U60" s="2">
        <f t="shared" si="20"/>
        <v>0</v>
      </c>
      <c r="V60" s="2">
        <f t="shared" si="21"/>
        <v>0</v>
      </c>
      <c r="W60" s="2">
        <f t="shared" si="22"/>
        <v>0</v>
      </c>
      <c r="X60" s="2">
        <f t="shared" si="23"/>
        <v>0</v>
      </c>
      <c r="Y60" s="2">
        <f t="shared" si="24"/>
        <v>0</v>
      </c>
      <c r="Z60" s="2"/>
      <c r="AA60" s="2">
        <v>34641455</v>
      </c>
      <c r="AB60" s="2">
        <f t="shared" si="25"/>
        <v>114.22</v>
      </c>
      <c r="AC60" s="2">
        <f t="shared" si="54"/>
        <v>114.22</v>
      </c>
      <c r="AD60" s="2">
        <f t="shared" si="26"/>
        <v>0</v>
      </c>
      <c r="AE60" s="2">
        <f t="shared" si="27"/>
        <v>0</v>
      </c>
      <c r="AF60" s="2">
        <f t="shared" si="28"/>
        <v>0</v>
      </c>
      <c r="AG60" s="2">
        <f t="shared" si="29"/>
        <v>0</v>
      </c>
      <c r="AH60" s="2">
        <f t="shared" si="30"/>
        <v>0</v>
      </c>
      <c r="AI60" s="2">
        <f t="shared" si="31"/>
        <v>0</v>
      </c>
      <c r="AJ60" s="2">
        <f t="shared" si="32"/>
        <v>0</v>
      </c>
      <c r="AK60" s="2">
        <v>114.22</v>
      </c>
      <c r="AL60" s="2">
        <v>114.22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3</v>
      </c>
      <c r="BI60" s="2">
        <v>1</v>
      </c>
      <c r="BJ60" s="2" t="s">
        <v>103</v>
      </c>
      <c r="BK60" s="2"/>
      <c r="BL60" s="2"/>
      <c r="BM60" s="2">
        <v>500001</v>
      </c>
      <c r="BN60" s="2">
        <v>0</v>
      </c>
      <c r="BO60" s="2" t="s">
        <v>6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33"/>
        <v>0</v>
      </c>
      <c r="CQ60" s="2">
        <f t="shared" si="34"/>
        <v>114.22</v>
      </c>
      <c r="CR60" s="2">
        <f t="shared" si="35"/>
        <v>0</v>
      </c>
      <c r="CS60" s="2">
        <f t="shared" si="36"/>
        <v>0</v>
      </c>
      <c r="CT60" s="2">
        <f t="shared" si="37"/>
        <v>0</v>
      </c>
      <c r="CU60" s="2">
        <f t="shared" si="38"/>
        <v>0</v>
      </c>
      <c r="CV60" s="2">
        <f t="shared" si="39"/>
        <v>0</v>
      </c>
      <c r="CW60" s="2">
        <f t="shared" si="40"/>
        <v>0</v>
      </c>
      <c r="CX60" s="2">
        <f t="shared" si="41"/>
        <v>0</v>
      </c>
      <c r="CY60" s="2">
        <f t="shared" si="42"/>
        <v>0</v>
      </c>
      <c r="CZ60" s="2">
        <f t="shared" si="43"/>
        <v>0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1009</v>
      </c>
      <c r="DV60" s="2" t="s">
        <v>89</v>
      </c>
      <c r="DW60" s="2" t="s">
        <v>89</v>
      </c>
      <c r="DX60" s="2">
        <v>1</v>
      </c>
      <c r="DY60" s="2"/>
      <c r="DZ60" s="2"/>
      <c r="EA60" s="2"/>
      <c r="EB60" s="2"/>
      <c r="EC60" s="2"/>
      <c r="ED60" s="2"/>
      <c r="EE60" s="2">
        <v>32653291</v>
      </c>
      <c r="EF60" s="2">
        <v>20</v>
      </c>
      <c r="EG60" s="2" t="s">
        <v>27</v>
      </c>
      <c r="EH60" s="2">
        <v>0</v>
      </c>
      <c r="EI60" s="2" t="s">
        <v>6</v>
      </c>
      <c r="EJ60" s="2">
        <v>1</v>
      </c>
      <c r="EK60" s="2">
        <v>500001</v>
      </c>
      <c r="EL60" s="2" t="s">
        <v>28</v>
      </c>
      <c r="EM60" s="2" t="s">
        <v>29</v>
      </c>
      <c r="EN60" s="2"/>
      <c r="EO60" s="2" t="s">
        <v>6</v>
      </c>
      <c r="EP60" s="2"/>
      <c r="EQ60" s="2">
        <v>0</v>
      </c>
      <c r="ER60" s="2">
        <v>114.22</v>
      </c>
      <c r="ES60" s="2">
        <v>114.22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44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6</v>
      </c>
      <c r="GB60" s="2"/>
      <c r="GC60" s="2"/>
      <c r="GD60" s="2">
        <v>0</v>
      </c>
      <c r="GE60" s="2"/>
      <c r="GF60" s="2">
        <v>432883440</v>
      </c>
      <c r="GG60" s="2">
        <v>2</v>
      </c>
      <c r="GH60" s="2">
        <v>1</v>
      </c>
      <c r="GI60" s="2">
        <v>-2</v>
      </c>
      <c r="GJ60" s="2">
        <v>0</v>
      </c>
      <c r="GK60" s="2">
        <f>ROUND(R60*(R12)/100,0)</f>
        <v>0</v>
      </c>
      <c r="GL60" s="2">
        <f t="shared" si="45"/>
        <v>0</v>
      </c>
      <c r="GM60" s="2">
        <f t="shared" si="46"/>
        <v>0</v>
      </c>
      <c r="GN60" s="2">
        <f t="shared" si="47"/>
        <v>0</v>
      </c>
      <c r="GO60" s="2">
        <f t="shared" si="48"/>
        <v>0</v>
      </c>
      <c r="GP60" s="2">
        <f t="shared" si="49"/>
        <v>0</v>
      </c>
      <c r="GQ60" s="2"/>
      <c r="GR60" s="2">
        <v>0</v>
      </c>
      <c r="GS60" s="2">
        <v>3</v>
      </c>
      <c r="GT60" s="2">
        <v>0</v>
      </c>
      <c r="GU60" s="2" t="s">
        <v>6</v>
      </c>
      <c r="GV60" s="2">
        <f t="shared" si="50"/>
        <v>0</v>
      </c>
      <c r="GW60" s="2">
        <v>1</v>
      </c>
      <c r="GX60" s="2">
        <f t="shared" si="51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47</v>
      </c>
      <c r="E61" t="s">
        <v>100</v>
      </c>
      <c r="F61" t="s">
        <v>101</v>
      </c>
      <c r="G61" t="s">
        <v>102</v>
      </c>
      <c r="H61" t="s">
        <v>89</v>
      </c>
      <c r="I61">
        <f>I53*J61</f>
        <v>0</v>
      </c>
      <c r="J61">
        <v>0</v>
      </c>
      <c r="O61">
        <f t="shared" si="14"/>
        <v>0</v>
      </c>
      <c r="P61">
        <f t="shared" si="15"/>
        <v>0</v>
      </c>
      <c r="Q61">
        <f t="shared" si="16"/>
        <v>0</v>
      </c>
      <c r="R61">
        <f t="shared" si="17"/>
        <v>0</v>
      </c>
      <c r="S61">
        <f t="shared" si="18"/>
        <v>0</v>
      </c>
      <c r="T61">
        <f t="shared" si="19"/>
        <v>0</v>
      </c>
      <c r="U61">
        <f t="shared" si="20"/>
        <v>0</v>
      </c>
      <c r="V61">
        <f t="shared" si="21"/>
        <v>0</v>
      </c>
      <c r="W61">
        <f t="shared" si="22"/>
        <v>0</v>
      </c>
      <c r="X61">
        <f t="shared" si="23"/>
        <v>0</v>
      </c>
      <c r="Y61">
        <f t="shared" si="24"/>
        <v>0</v>
      </c>
      <c r="AA61">
        <v>34641456</v>
      </c>
      <c r="AB61">
        <f t="shared" si="25"/>
        <v>114.22</v>
      </c>
      <c r="AC61">
        <f t="shared" si="54"/>
        <v>114.22</v>
      </c>
      <c r="AD61">
        <f t="shared" si="26"/>
        <v>0</v>
      </c>
      <c r="AE61">
        <f t="shared" si="27"/>
        <v>0</v>
      </c>
      <c r="AF61">
        <f t="shared" si="28"/>
        <v>0</v>
      </c>
      <c r="AG61">
        <f t="shared" si="29"/>
        <v>0</v>
      </c>
      <c r="AH61">
        <f t="shared" si="30"/>
        <v>0</v>
      </c>
      <c r="AI61">
        <f t="shared" si="31"/>
        <v>0</v>
      </c>
      <c r="AJ61">
        <f t="shared" si="32"/>
        <v>0</v>
      </c>
      <c r="AK61">
        <v>114.22</v>
      </c>
      <c r="AL61">
        <v>114.22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7.5</v>
      </c>
      <c r="BD61" t="s">
        <v>6</v>
      </c>
      <c r="BE61" t="s">
        <v>6</v>
      </c>
      <c r="BF61" t="s">
        <v>6</v>
      </c>
      <c r="BG61" t="s">
        <v>6</v>
      </c>
      <c r="BH61">
        <v>3</v>
      </c>
      <c r="BI61">
        <v>1</v>
      </c>
      <c r="BJ61" t="s">
        <v>103</v>
      </c>
      <c r="BM61">
        <v>500001</v>
      </c>
      <c r="BN61">
        <v>0</v>
      </c>
      <c r="BO61" t="s">
        <v>6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33"/>
        <v>0</v>
      </c>
      <c r="CQ61">
        <f t="shared" si="34"/>
        <v>856.65</v>
      </c>
      <c r="CR61">
        <f t="shared" si="35"/>
        <v>0</v>
      </c>
      <c r="CS61">
        <f t="shared" si="36"/>
        <v>0</v>
      </c>
      <c r="CT61">
        <f t="shared" si="37"/>
        <v>0</v>
      </c>
      <c r="CU61">
        <f t="shared" si="38"/>
        <v>0</v>
      </c>
      <c r="CV61">
        <f t="shared" si="39"/>
        <v>0</v>
      </c>
      <c r="CW61">
        <f t="shared" si="40"/>
        <v>0</v>
      </c>
      <c r="CX61">
        <f t="shared" si="41"/>
        <v>0</v>
      </c>
      <c r="CY61">
        <f t="shared" si="42"/>
        <v>0</v>
      </c>
      <c r="CZ61">
        <f t="shared" si="43"/>
        <v>0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1009</v>
      </c>
      <c r="DV61" t="s">
        <v>89</v>
      </c>
      <c r="DW61" t="s">
        <v>89</v>
      </c>
      <c r="DX61">
        <v>1</v>
      </c>
      <c r="EE61">
        <v>32653291</v>
      </c>
      <c r="EF61">
        <v>20</v>
      </c>
      <c r="EG61" t="s">
        <v>27</v>
      </c>
      <c r="EH61">
        <v>0</v>
      </c>
      <c r="EI61" t="s">
        <v>6</v>
      </c>
      <c r="EJ61">
        <v>1</v>
      </c>
      <c r="EK61">
        <v>500001</v>
      </c>
      <c r="EL61" t="s">
        <v>28</v>
      </c>
      <c r="EM61" t="s">
        <v>29</v>
      </c>
      <c r="EO61" t="s">
        <v>6</v>
      </c>
      <c r="EQ61">
        <v>0</v>
      </c>
      <c r="ER61">
        <v>114.22</v>
      </c>
      <c r="ES61">
        <v>114.22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44"/>
        <v>0</v>
      </c>
      <c r="FS61">
        <v>0</v>
      </c>
      <c r="FX61">
        <v>0</v>
      </c>
      <c r="FY61">
        <v>0</v>
      </c>
      <c r="GA61" t="s">
        <v>6</v>
      </c>
      <c r="GD61">
        <v>0</v>
      </c>
      <c r="GF61">
        <v>432883440</v>
      </c>
      <c r="GG61">
        <v>2</v>
      </c>
      <c r="GH61">
        <v>1</v>
      </c>
      <c r="GI61">
        <v>4</v>
      </c>
      <c r="GJ61">
        <v>0</v>
      </c>
      <c r="GK61">
        <f>ROUND(R61*(S12)/100,0)</f>
        <v>0</v>
      </c>
      <c r="GL61">
        <f t="shared" si="45"/>
        <v>0</v>
      </c>
      <c r="GM61">
        <f t="shared" si="46"/>
        <v>0</v>
      </c>
      <c r="GN61">
        <f t="shared" si="47"/>
        <v>0</v>
      </c>
      <c r="GO61">
        <f t="shared" si="48"/>
        <v>0</v>
      </c>
      <c r="GP61">
        <f t="shared" si="49"/>
        <v>0</v>
      </c>
      <c r="GR61">
        <v>0</v>
      </c>
      <c r="GS61">
        <v>3</v>
      </c>
      <c r="GT61">
        <v>0</v>
      </c>
      <c r="GU61" t="s">
        <v>6</v>
      </c>
      <c r="GV61">
        <f t="shared" si="50"/>
        <v>0</v>
      </c>
      <c r="GW61">
        <v>1</v>
      </c>
      <c r="GX61">
        <f t="shared" si="51"/>
        <v>0</v>
      </c>
      <c r="HA61">
        <v>0</v>
      </c>
      <c r="HB61">
        <v>0</v>
      </c>
      <c r="IK61">
        <v>0</v>
      </c>
    </row>
    <row r="62" spans="1:255" x14ac:dyDescent="0.2">
      <c r="A62" s="2">
        <v>18</v>
      </c>
      <c r="B62" s="2">
        <v>1</v>
      </c>
      <c r="C62" s="2">
        <v>40</v>
      </c>
      <c r="D62" s="2"/>
      <c r="E62" s="2" t="s">
        <v>104</v>
      </c>
      <c r="F62" s="2" t="s">
        <v>105</v>
      </c>
      <c r="G62" s="2" t="s">
        <v>106</v>
      </c>
      <c r="H62" s="2" t="s">
        <v>89</v>
      </c>
      <c r="I62" s="2">
        <f>I52*J62</f>
        <v>0</v>
      </c>
      <c r="J62" s="2">
        <v>0</v>
      </c>
      <c r="K62" s="2"/>
      <c r="L62" s="2"/>
      <c r="M62" s="2"/>
      <c r="N62" s="2"/>
      <c r="O62" s="2">
        <f t="shared" si="14"/>
        <v>0</v>
      </c>
      <c r="P62" s="2">
        <f t="shared" si="15"/>
        <v>0</v>
      </c>
      <c r="Q62" s="2">
        <f t="shared" si="16"/>
        <v>0</v>
      </c>
      <c r="R62" s="2">
        <f t="shared" si="17"/>
        <v>0</v>
      </c>
      <c r="S62" s="2">
        <f t="shared" si="18"/>
        <v>0</v>
      </c>
      <c r="T62" s="2">
        <f t="shared" si="19"/>
        <v>0</v>
      </c>
      <c r="U62" s="2">
        <f t="shared" si="20"/>
        <v>0</v>
      </c>
      <c r="V62" s="2">
        <f t="shared" si="21"/>
        <v>0</v>
      </c>
      <c r="W62" s="2">
        <f t="shared" si="22"/>
        <v>0</v>
      </c>
      <c r="X62" s="2">
        <f t="shared" si="23"/>
        <v>0</v>
      </c>
      <c r="Y62" s="2">
        <f t="shared" si="24"/>
        <v>0</v>
      </c>
      <c r="Z62" s="2"/>
      <c r="AA62" s="2">
        <v>34641455</v>
      </c>
      <c r="AB62" s="2">
        <f t="shared" si="25"/>
        <v>35.700000000000003</v>
      </c>
      <c r="AC62" s="2">
        <f t="shared" si="54"/>
        <v>35.700000000000003</v>
      </c>
      <c r="AD62" s="2">
        <f t="shared" si="26"/>
        <v>0</v>
      </c>
      <c r="AE62" s="2">
        <f t="shared" si="27"/>
        <v>0</v>
      </c>
      <c r="AF62" s="2">
        <f t="shared" si="28"/>
        <v>0</v>
      </c>
      <c r="AG62" s="2">
        <f t="shared" si="29"/>
        <v>0</v>
      </c>
      <c r="AH62" s="2">
        <f t="shared" si="30"/>
        <v>0</v>
      </c>
      <c r="AI62" s="2">
        <f t="shared" si="31"/>
        <v>0</v>
      </c>
      <c r="AJ62" s="2">
        <f t="shared" si="32"/>
        <v>0</v>
      </c>
      <c r="AK62" s="2">
        <v>35.700000000000003</v>
      </c>
      <c r="AL62" s="2">
        <v>35.700000000000003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3</v>
      </c>
      <c r="BI62" s="2">
        <v>1</v>
      </c>
      <c r="BJ62" s="2" t="s">
        <v>107</v>
      </c>
      <c r="BK62" s="2"/>
      <c r="BL62" s="2"/>
      <c r="BM62" s="2">
        <v>500001</v>
      </c>
      <c r="BN62" s="2">
        <v>0</v>
      </c>
      <c r="BO62" s="2" t="s">
        <v>6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 t="shared" si="33"/>
        <v>0</v>
      </c>
      <c r="CQ62" s="2">
        <f t="shared" si="34"/>
        <v>35.700000000000003</v>
      </c>
      <c r="CR62" s="2">
        <f t="shared" si="35"/>
        <v>0</v>
      </c>
      <c r="CS62" s="2">
        <f t="shared" si="36"/>
        <v>0</v>
      </c>
      <c r="CT62" s="2">
        <f t="shared" si="37"/>
        <v>0</v>
      </c>
      <c r="CU62" s="2">
        <f t="shared" si="38"/>
        <v>0</v>
      </c>
      <c r="CV62" s="2">
        <f t="shared" si="39"/>
        <v>0</v>
      </c>
      <c r="CW62" s="2">
        <f t="shared" si="40"/>
        <v>0</v>
      </c>
      <c r="CX62" s="2">
        <f t="shared" si="41"/>
        <v>0</v>
      </c>
      <c r="CY62" s="2">
        <f t="shared" si="42"/>
        <v>0</v>
      </c>
      <c r="CZ62" s="2">
        <f t="shared" si="43"/>
        <v>0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1009</v>
      </c>
      <c r="DV62" s="2" t="s">
        <v>89</v>
      </c>
      <c r="DW62" s="2" t="s">
        <v>89</v>
      </c>
      <c r="DX62" s="2">
        <v>1</v>
      </c>
      <c r="DY62" s="2"/>
      <c r="DZ62" s="2"/>
      <c r="EA62" s="2"/>
      <c r="EB62" s="2"/>
      <c r="EC62" s="2"/>
      <c r="ED62" s="2"/>
      <c r="EE62" s="2">
        <v>32653291</v>
      </c>
      <c r="EF62" s="2">
        <v>20</v>
      </c>
      <c r="EG62" s="2" t="s">
        <v>27</v>
      </c>
      <c r="EH62" s="2">
        <v>0</v>
      </c>
      <c r="EI62" s="2" t="s">
        <v>6</v>
      </c>
      <c r="EJ62" s="2">
        <v>1</v>
      </c>
      <c r="EK62" s="2">
        <v>500001</v>
      </c>
      <c r="EL62" s="2" t="s">
        <v>28</v>
      </c>
      <c r="EM62" s="2" t="s">
        <v>29</v>
      </c>
      <c r="EN62" s="2"/>
      <c r="EO62" s="2" t="s">
        <v>6</v>
      </c>
      <c r="EP62" s="2"/>
      <c r="EQ62" s="2">
        <v>0</v>
      </c>
      <c r="ER62" s="2">
        <v>35.700000000000003</v>
      </c>
      <c r="ES62" s="2">
        <v>35.700000000000003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44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6</v>
      </c>
      <c r="GB62" s="2"/>
      <c r="GC62" s="2"/>
      <c r="GD62" s="2">
        <v>0</v>
      </c>
      <c r="GE62" s="2"/>
      <c r="GF62" s="2">
        <v>1584075688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ROUND(R62*(R12)/100,0)</f>
        <v>0</v>
      </c>
      <c r="GL62" s="2">
        <f t="shared" si="45"/>
        <v>0</v>
      </c>
      <c r="GM62" s="2">
        <f t="shared" si="46"/>
        <v>0</v>
      </c>
      <c r="GN62" s="2">
        <f t="shared" si="47"/>
        <v>0</v>
      </c>
      <c r="GO62" s="2">
        <f t="shared" si="48"/>
        <v>0</v>
      </c>
      <c r="GP62" s="2">
        <f t="shared" si="49"/>
        <v>0</v>
      </c>
      <c r="GQ62" s="2"/>
      <c r="GR62" s="2">
        <v>0</v>
      </c>
      <c r="GS62" s="2">
        <v>3</v>
      </c>
      <c r="GT62" s="2">
        <v>0</v>
      </c>
      <c r="GU62" s="2" t="s">
        <v>6</v>
      </c>
      <c r="GV62" s="2">
        <f t="shared" si="50"/>
        <v>0</v>
      </c>
      <c r="GW62" s="2">
        <v>1</v>
      </c>
      <c r="GX62" s="2">
        <f t="shared" si="51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18</v>
      </c>
      <c r="B63">
        <v>1</v>
      </c>
      <c r="C63">
        <v>48</v>
      </c>
      <c r="E63" t="s">
        <v>104</v>
      </c>
      <c r="F63" t="s">
        <v>105</v>
      </c>
      <c r="G63" t="s">
        <v>106</v>
      </c>
      <c r="H63" t="s">
        <v>89</v>
      </c>
      <c r="I63">
        <f>I53*J63</f>
        <v>0</v>
      </c>
      <c r="J63">
        <v>0</v>
      </c>
      <c r="O63">
        <f t="shared" si="14"/>
        <v>0</v>
      </c>
      <c r="P63">
        <f t="shared" si="15"/>
        <v>0</v>
      </c>
      <c r="Q63">
        <f t="shared" si="16"/>
        <v>0</v>
      </c>
      <c r="R63">
        <f t="shared" si="17"/>
        <v>0</v>
      </c>
      <c r="S63">
        <f t="shared" si="18"/>
        <v>0</v>
      </c>
      <c r="T63">
        <f t="shared" si="19"/>
        <v>0</v>
      </c>
      <c r="U63">
        <f t="shared" si="20"/>
        <v>0</v>
      </c>
      <c r="V63">
        <f t="shared" si="21"/>
        <v>0</v>
      </c>
      <c r="W63">
        <f t="shared" si="22"/>
        <v>0</v>
      </c>
      <c r="X63">
        <f t="shared" si="23"/>
        <v>0</v>
      </c>
      <c r="Y63">
        <f t="shared" si="24"/>
        <v>0</v>
      </c>
      <c r="AA63">
        <v>34641456</v>
      </c>
      <c r="AB63">
        <f t="shared" si="25"/>
        <v>35.700000000000003</v>
      </c>
      <c r="AC63">
        <f t="shared" si="54"/>
        <v>35.700000000000003</v>
      </c>
      <c r="AD63">
        <f t="shared" si="26"/>
        <v>0</v>
      </c>
      <c r="AE63">
        <f t="shared" si="27"/>
        <v>0</v>
      </c>
      <c r="AF63">
        <f t="shared" si="28"/>
        <v>0</v>
      </c>
      <c r="AG63">
        <f t="shared" si="29"/>
        <v>0</v>
      </c>
      <c r="AH63">
        <f t="shared" si="30"/>
        <v>0</v>
      </c>
      <c r="AI63">
        <f t="shared" si="31"/>
        <v>0</v>
      </c>
      <c r="AJ63">
        <f t="shared" si="32"/>
        <v>0</v>
      </c>
      <c r="AK63">
        <v>35.700000000000003</v>
      </c>
      <c r="AL63">
        <v>35.700000000000003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v>7.5</v>
      </c>
      <c r="BD63" t="s">
        <v>6</v>
      </c>
      <c r="BE63" t="s">
        <v>6</v>
      </c>
      <c r="BF63" t="s">
        <v>6</v>
      </c>
      <c r="BG63" t="s">
        <v>6</v>
      </c>
      <c r="BH63">
        <v>3</v>
      </c>
      <c r="BI63">
        <v>1</v>
      </c>
      <c r="BJ63" t="s">
        <v>107</v>
      </c>
      <c r="BM63">
        <v>500001</v>
      </c>
      <c r="BN63">
        <v>0</v>
      </c>
      <c r="BO63" t="s">
        <v>6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33"/>
        <v>0</v>
      </c>
      <c r="CQ63">
        <f t="shared" si="34"/>
        <v>267.75</v>
      </c>
      <c r="CR63">
        <f t="shared" si="35"/>
        <v>0</v>
      </c>
      <c r="CS63">
        <f t="shared" si="36"/>
        <v>0</v>
      </c>
      <c r="CT63">
        <f t="shared" si="37"/>
        <v>0</v>
      </c>
      <c r="CU63">
        <f t="shared" si="38"/>
        <v>0</v>
      </c>
      <c r="CV63">
        <f t="shared" si="39"/>
        <v>0</v>
      </c>
      <c r="CW63">
        <f t="shared" si="40"/>
        <v>0</v>
      </c>
      <c r="CX63">
        <f t="shared" si="41"/>
        <v>0</v>
      </c>
      <c r="CY63">
        <f t="shared" si="42"/>
        <v>0</v>
      </c>
      <c r="CZ63">
        <f t="shared" si="43"/>
        <v>0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1009</v>
      </c>
      <c r="DV63" t="s">
        <v>89</v>
      </c>
      <c r="DW63" t="s">
        <v>89</v>
      </c>
      <c r="DX63">
        <v>1</v>
      </c>
      <c r="EE63">
        <v>32653291</v>
      </c>
      <c r="EF63">
        <v>20</v>
      </c>
      <c r="EG63" t="s">
        <v>27</v>
      </c>
      <c r="EH63">
        <v>0</v>
      </c>
      <c r="EI63" t="s">
        <v>6</v>
      </c>
      <c r="EJ63">
        <v>1</v>
      </c>
      <c r="EK63">
        <v>500001</v>
      </c>
      <c r="EL63" t="s">
        <v>28</v>
      </c>
      <c r="EM63" t="s">
        <v>29</v>
      </c>
      <c r="EO63" t="s">
        <v>6</v>
      </c>
      <c r="EQ63">
        <v>0</v>
      </c>
      <c r="ER63">
        <v>35.700000000000003</v>
      </c>
      <c r="ES63">
        <v>35.700000000000003</v>
      </c>
      <c r="ET63">
        <v>0</v>
      </c>
      <c r="EU63">
        <v>0</v>
      </c>
      <c r="EV63">
        <v>0</v>
      </c>
      <c r="EW63">
        <v>0</v>
      </c>
      <c r="EX63">
        <v>0</v>
      </c>
      <c r="FQ63">
        <v>0</v>
      </c>
      <c r="FR63">
        <f t="shared" si="44"/>
        <v>0</v>
      </c>
      <c r="FS63">
        <v>0</v>
      </c>
      <c r="FX63">
        <v>0</v>
      </c>
      <c r="FY63">
        <v>0</v>
      </c>
      <c r="GA63" t="s">
        <v>6</v>
      </c>
      <c r="GD63">
        <v>0</v>
      </c>
      <c r="GF63">
        <v>1584075688</v>
      </c>
      <c r="GG63">
        <v>2</v>
      </c>
      <c r="GH63">
        <v>1</v>
      </c>
      <c r="GI63">
        <v>4</v>
      </c>
      <c r="GJ63">
        <v>0</v>
      </c>
      <c r="GK63">
        <f>ROUND(R63*(S12)/100,0)</f>
        <v>0</v>
      </c>
      <c r="GL63">
        <f t="shared" si="45"/>
        <v>0</v>
      </c>
      <c r="GM63">
        <f t="shared" si="46"/>
        <v>0</v>
      </c>
      <c r="GN63">
        <f t="shared" si="47"/>
        <v>0</v>
      </c>
      <c r="GO63">
        <f t="shared" si="48"/>
        <v>0</v>
      </c>
      <c r="GP63">
        <f t="shared" si="49"/>
        <v>0</v>
      </c>
      <c r="GR63">
        <v>0</v>
      </c>
      <c r="GS63">
        <v>3</v>
      </c>
      <c r="GT63">
        <v>0</v>
      </c>
      <c r="GU63" t="s">
        <v>6</v>
      </c>
      <c r="GV63">
        <f t="shared" si="50"/>
        <v>0</v>
      </c>
      <c r="GW63">
        <v>1</v>
      </c>
      <c r="GX63">
        <f t="shared" si="51"/>
        <v>0</v>
      </c>
      <c r="HA63">
        <v>0</v>
      </c>
      <c r="HB63"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41</v>
      </c>
      <c r="D64" s="2"/>
      <c r="E64" s="2" t="s">
        <v>108</v>
      </c>
      <c r="F64" s="2" t="s">
        <v>76</v>
      </c>
      <c r="G64" s="2" t="s">
        <v>109</v>
      </c>
      <c r="H64" s="2" t="s">
        <v>110</v>
      </c>
      <c r="I64" s="2">
        <f>I52*J64</f>
        <v>0</v>
      </c>
      <c r="J64" s="2">
        <v>0</v>
      </c>
      <c r="K64" s="2"/>
      <c r="L64" s="2"/>
      <c r="M64" s="2"/>
      <c r="N64" s="2"/>
      <c r="O64" s="2">
        <f t="shared" si="14"/>
        <v>0</v>
      </c>
      <c r="P64" s="2">
        <f t="shared" si="15"/>
        <v>0</v>
      </c>
      <c r="Q64" s="2">
        <f t="shared" si="16"/>
        <v>0</v>
      </c>
      <c r="R64" s="2">
        <f t="shared" si="17"/>
        <v>0</v>
      </c>
      <c r="S64" s="2">
        <f t="shared" si="18"/>
        <v>0</v>
      </c>
      <c r="T64" s="2">
        <f t="shared" si="19"/>
        <v>0</v>
      </c>
      <c r="U64" s="2">
        <f t="shared" si="20"/>
        <v>0</v>
      </c>
      <c r="V64" s="2">
        <f t="shared" si="21"/>
        <v>0</v>
      </c>
      <c r="W64" s="2">
        <f t="shared" si="22"/>
        <v>0</v>
      </c>
      <c r="X64" s="2">
        <f t="shared" si="23"/>
        <v>0</v>
      </c>
      <c r="Y64" s="2">
        <f t="shared" si="24"/>
        <v>0</v>
      </c>
      <c r="Z64" s="2"/>
      <c r="AA64" s="2">
        <v>34641455</v>
      </c>
      <c r="AB64" s="2">
        <f t="shared" si="25"/>
        <v>30.74</v>
      </c>
      <c r="AC64" s="2">
        <f t="shared" si="54"/>
        <v>30.74</v>
      </c>
      <c r="AD64" s="2">
        <f t="shared" si="26"/>
        <v>0</v>
      </c>
      <c r="AE64" s="2">
        <f t="shared" si="27"/>
        <v>0</v>
      </c>
      <c r="AF64" s="2">
        <f t="shared" si="28"/>
        <v>0</v>
      </c>
      <c r="AG64" s="2">
        <f t="shared" si="29"/>
        <v>0</v>
      </c>
      <c r="AH64" s="2">
        <f t="shared" si="30"/>
        <v>0</v>
      </c>
      <c r="AI64" s="2">
        <f t="shared" si="31"/>
        <v>0</v>
      </c>
      <c r="AJ64" s="2">
        <f t="shared" si="32"/>
        <v>0</v>
      </c>
      <c r="AK64" s="2">
        <v>30.74</v>
      </c>
      <c r="AL64" s="2">
        <v>30.74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1</v>
      </c>
      <c r="BJ64" s="2" t="s">
        <v>78</v>
      </c>
      <c r="BK64" s="2"/>
      <c r="BL64" s="2"/>
      <c r="BM64" s="2">
        <v>500001</v>
      </c>
      <c r="BN64" s="2">
        <v>0</v>
      </c>
      <c r="BO64" s="2" t="s">
        <v>6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33"/>
        <v>0</v>
      </c>
      <c r="CQ64" s="2">
        <f t="shared" si="34"/>
        <v>30.74</v>
      </c>
      <c r="CR64" s="2">
        <f t="shared" si="35"/>
        <v>0</v>
      </c>
      <c r="CS64" s="2">
        <f t="shared" si="36"/>
        <v>0</v>
      </c>
      <c r="CT64" s="2">
        <f t="shared" si="37"/>
        <v>0</v>
      </c>
      <c r="CU64" s="2">
        <f t="shared" si="38"/>
        <v>0</v>
      </c>
      <c r="CV64" s="2">
        <f t="shared" si="39"/>
        <v>0</v>
      </c>
      <c r="CW64" s="2">
        <f t="shared" si="40"/>
        <v>0</v>
      </c>
      <c r="CX64" s="2">
        <f t="shared" si="41"/>
        <v>0</v>
      </c>
      <c r="CY64" s="2">
        <f t="shared" si="42"/>
        <v>0</v>
      </c>
      <c r="CZ64" s="2">
        <f t="shared" si="43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1010</v>
      </c>
      <c r="DV64" s="2" t="s">
        <v>110</v>
      </c>
      <c r="DW64" s="2" t="s">
        <v>110</v>
      </c>
      <c r="DX64" s="2">
        <v>100</v>
      </c>
      <c r="DY64" s="2"/>
      <c r="DZ64" s="2"/>
      <c r="EA64" s="2"/>
      <c r="EB64" s="2"/>
      <c r="EC64" s="2"/>
      <c r="ED64" s="2"/>
      <c r="EE64" s="2">
        <v>32653291</v>
      </c>
      <c r="EF64" s="2">
        <v>20</v>
      </c>
      <c r="EG64" s="2" t="s">
        <v>27</v>
      </c>
      <c r="EH64" s="2">
        <v>0</v>
      </c>
      <c r="EI64" s="2" t="s">
        <v>6</v>
      </c>
      <c r="EJ64" s="2">
        <v>1</v>
      </c>
      <c r="EK64" s="2">
        <v>500001</v>
      </c>
      <c r="EL64" s="2" t="s">
        <v>28</v>
      </c>
      <c r="EM64" s="2" t="s">
        <v>29</v>
      </c>
      <c r="EN64" s="2"/>
      <c r="EO64" s="2" t="s">
        <v>6</v>
      </c>
      <c r="EP64" s="2"/>
      <c r="EQ64" s="2">
        <v>0</v>
      </c>
      <c r="ER64" s="2">
        <v>30.74</v>
      </c>
      <c r="ES64" s="2">
        <v>30.74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44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6</v>
      </c>
      <c r="GB64" s="2"/>
      <c r="GC64" s="2"/>
      <c r="GD64" s="2">
        <v>0</v>
      </c>
      <c r="GE64" s="2"/>
      <c r="GF64" s="2">
        <v>1924823676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ROUND(R64*(R12)/100,0)</f>
        <v>0</v>
      </c>
      <c r="GL64" s="2">
        <f t="shared" si="45"/>
        <v>0</v>
      </c>
      <c r="GM64" s="2">
        <f t="shared" si="46"/>
        <v>0</v>
      </c>
      <c r="GN64" s="2">
        <f t="shared" si="47"/>
        <v>0</v>
      </c>
      <c r="GO64" s="2">
        <f t="shared" si="48"/>
        <v>0</v>
      </c>
      <c r="GP64" s="2">
        <f t="shared" si="49"/>
        <v>0</v>
      </c>
      <c r="GQ64" s="2"/>
      <c r="GR64" s="2">
        <v>0</v>
      </c>
      <c r="GS64" s="2">
        <v>3</v>
      </c>
      <c r="GT64" s="2">
        <v>0</v>
      </c>
      <c r="GU64" s="2" t="s">
        <v>6</v>
      </c>
      <c r="GV64" s="2">
        <f t="shared" si="50"/>
        <v>0</v>
      </c>
      <c r="GW64" s="2">
        <v>1</v>
      </c>
      <c r="GX64" s="2">
        <f t="shared" si="51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49</v>
      </c>
      <c r="E65" t="s">
        <v>108</v>
      </c>
      <c r="F65" t="s">
        <v>76</v>
      </c>
      <c r="G65" t="s">
        <v>109</v>
      </c>
      <c r="H65" t="s">
        <v>110</v>
      </c>
      <c r="I65">
        <f>I53*J65</f>
        <v>0</v>
      </c>
      <c r="J65">
        <v>0</v>
      </c>
      <c r="O65">
        <f t="shared" si="14"/>
        <v>0</v>
      </c>
      <c r="P65">
        <f t="shared" si="15"/>
        <v>0</v>
      </c>
      <c r="Q65">
        <f t="shared" si="16"/>
        <v>0</v>
      </c>
      <c r="R65">
        <f t="shared" si="17"/>
        <v>0</v>
      </c>
      <c r="S65">
        <f t="shared" si="18"/>
        <v>0</v>
      </c>
      <c r="T65">
        <f t="shared" si="19"/>
        <v>0</v>
      </c>
      <c r="U65">
        <f t="shared" si="20"/>
        <v>0</v>
      </c>
      <c r="V65">
        <f t="shared" si="21"/>
        <v>0</v>
      </c>
      <c r="W65">
        <f t="shared" si="22"/>
        <v>0</v>
      </c>
      <c r="X65">
        <f t="shared" si="23"/>
        <v>0</v>
      </c>
      <c r="Y65">
        <f t="shared" si="24"/>
        <v>0</v>
      </c>
      <c r="AA65">
        <v>34641456</v>
      </c>
      <c r="AB65">
        <f t="shared" si="25"/>
        <v>30.74</v>
      </c>
      <c r="AC65">
        <f t="shared" si="54"/>
        <v>30.74</v>
      </c>
      <c r="AD65">
        <f t="shared" si="26"/>
        <v>0</v>
      </c>
      <c r="AE65">
        <f t="shared" si="27"/>
        <v>0</v>
      </c>
      <c r="AF65">
        <f t="shared" si="28"/>
        <v>0</v>
      </c>
      <c r="AG65">
        <f t="shared" si="29"/>
        <v>0</v>
      </c>
      <c r="AH65">
        <f t="shared" si="30"/>
        <v>0</v>
      </c>
      <c r="AI65">
        <f t="shared" si="31"/>
        <v>0</v>
      </c>
      <c r="AJ65">
        <f t="shared" si="32"/>
        <v>0</v>
      </c>
      <c r="AK65">
        <v>30.74</v>
      </c>
      <c r="AL65">
        <v>30.74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1</v>
      </c>
      <c r="BJ65" t="s">
        <v>78</v>
      </c>
      <c r="BM65">
        <v>500001</v>
      </c>
      <c r="BN65">
        <v>0</v>
      </c>
      <c r="BO65" t="s">
        <v>6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33"/>
        <v>0</v>
      </c>
      <c r="CQ65">
        <f t="shared" si="34"/>
        <v>230.54999999999998</v>
      </c>
      <c r="CR65">
        <f t="shared" si="35"/>
        <v>0</v>
      </c>
      <c r="CS65">
        <f t="shared" si="36"/>
        <v>0</v>
      </c>
      <c r="CT65">
        <f t="shared" si="37"/>
        <v>0</v>
      </c>
      <c r="CU65">
        <f t="shared" si="38"/>
        <v>0</v>
      </c>
      <c r="CV65">
        <f t="shared" si="39"/>
        <v>0</v>
      </c>
      <c r="CW65">
        <f t="shared" si="40"/>
        <v>0</v>
      </c>
      <c r="CX65">
        <f t="shared" si="41"/>
        <v>0</v>
      </c>
      <c r="CY65">
        <f t="shared" si="42"/>
        <v>0</v>
      </c>
      <c r="CZ65">
        <f t="shared" si="43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1010</v>
      </c>
      <c r="DV65" t="s">
        <v>110</v>
      </c>
      <c r="DW65" t="s">
        <v>110</v>
      </c>
      <c r="DX65">
        <v>100</v>
      </c>
      <c r="EE65">
        <v>32653291</v>
      </c>
      <c r="EF65">
        <v>20</v>
      </c>
      <c r="EG65" t="s">
        <v>27</v>
      </c>
      <c r="EH65">
        <v>0</v>
      </c>
      <c r="EI65" t="s">
        <v>6</v>
      </c>
      <c r="EJ65">
        <v>1</v>
      </c>
      <c r="EK65">
        <v>500001</v>
      </c>
      <c r="EL65" t="s">
        <v>28</v>
      </c>
      <c r="EM65" t="s">
        <v>29</v>
      </c>
      <c r="EO65" t="s">
        <v>6</v>
      </c>
      <c r="EQ65">
        <v>0</v>
      </c>
      <c r="ER65">
        <v>30.74</v>
      </c>
      <c r="ES65">
        <v>30.74</v>
      </c>
      <c r="ET65">
        <v>0</v>
      </c>
      <c r="EU65">
        <v>0</v>
      </c>
      <c r="EV65">
        <v>0</v>
      </c>
      <c r="EW65">
        <v>0</v>
      </c>
      <c r="EX65">
        <v>0</v>
      </c>
      <c r="FQ65">
        <v>0</v>
      </c>
      <c r="FR65">
        <f t="shared" si="44"/>
        <v>0</v>
      </c>
      <c r="FS65">
        <v>0</v>
      </c>
      <c r="FX65">
        <v>0</v>
      </c>
      <c r="FY65">
        <v>0</v>
      </c>
      <c r="GA65" t="s">
        <v>6</v>
      </c>
      <c r="GD65">
        <v>0</v>
      </c>
      <c r="GF65">
        <v>1924823676</v>
      </c>
      <c r="GG65">
        <v>2</v>
      </c>
      <c r="GH65">
        <v>1</v>
      </c>
      <c r="GI65">
        <v>4</v>
      </c>
      <c r="GJ65">
        <v>0</v>
      </c>
      <c r="GK65">
        <f>ROUND(R65*(S12)/100,0)</f>
        <v>0</v>
      </c>
      <c r="GL65">
        <f t="shared" si="45"/>
        <v>0</v>
      </c>
      <c r="GM65">
        <f t="shared" si="46"/>
        <v>0</v>
      </c>
      <c r="GN65">
        <f t="shared" si="47"/>
        <v>0</v>
      </c>
      <c r="GO65">
        <f t="shared" si="48"/>
        <v>0</v>
      </c>
      <c r="GP65">
        <f t="shared" si="49"/>
        <v>0</v>
      </c>
      <c r="GR65">
        <v>0</v>
      </c>
      <c r="GS65">
        <v>3</v>
      </c>
      <c r="GT65">
        <v>0</v>
      </c>
      <c r="GU65" t="s">
        <v>6</v>
      </c>
      <c r="GV65">
        <f t="shared" si="50"/>
        <v>0</v>
      </c>
      <c r="GW65">
        <v>1</v>
      </c>
      <c r="GX65">
        <f t="shared" si="51"/>
        <v>0</v>
      </c>
      <c r="HA65">
        <v>0</v>
      </c>
      <c r="HB65">
        <v>0</v>
      </c>
      <c r="IK65">
        <v>0</v>
      </c>
    </row>
    <row r="66" spans="1:255" x14ac:dyDescent="0.2">
      <c r="A66" s="2">
        <v>18</v>
      </c>
      <c r="B66" s="2">
        <v>1</v>
      </c>
      <c r="C66" s="2">
        <v>42</v>
      </c>
      <c r="D66" s="2"/>
      <c r="E66" s="2" t="s">
        <v>111</v>
      </c>
      <c r="F66" s="2" t="s">
        <v>32</v>
      </c>
      <c r="G66" s="2" t="s">
        <v>33</v>
      </c>
      <c r="H66" s="2" t="s">
        <v>34</v>
      </c>
      <c r="I66" s="2">
        <f>I52*J66</f>
        <v>0</v>
      </c>
      <c r="J66" s="2">
        <v>0</v>
      </c>
      <c r="K66" s="2"/>
      <c r="L66" s="2"/>
      <c r="M66" s="2"/>
      <c r="N66" s="2"/>
      <c r="O66" s="2">
        <f t="shared" si="14"/>
        <v>0</v>
      </c>
      <c r="P66" s="2">
        <f t="shared" si="15"/>
        <v>0</v>
      </c>
      <c r="Q66" s="2">
        <f t="shared" si="16"/>
        <v>0</v>
      </c>
      <c r="R66" s="2">
        <f t="shared" si="17"/>
        <v>0</v>
      </c>
      <c r="S66" s="2">
        <f t="shared" si="18"/>
        <v>0</v>
      </c>
      <c r="T66" s="2">
        <f t="shared" si="19"/>
        <v>0</v>
      </c>
      <c r="U66" s="2">
        <f t="shared" si="20"/>
        <v>0</v>
      </c>
      <c r="V66" s="2">
        <f t="shared" si="21"/>
        <v>0</v>
      </c>
      <c r="W66" s="2">
        <f t="shared" si="22"/>
        <v>0</v>
      </c>
      <c r="X66" s="2">
        <f t="shared" si="23"/>
        <v>0</v>
      </c>
      <c r="Y66" s="2">
        <f t="shared" si="24"/>
        <v>0</v>
      </c>
      <c r="Z66" s="2"/>
      <c r="AA66" s="2">
        <v>34641455</v>
      </c>
      <c r="AB66" s="2">
        <f t="shared" si="25"/>
        <v>1</v>
      </c>
      <c r="AC66" s="2">
        <f t="shared" si="54"/>
        <v>1</v>
      </c>
      <c r="AD66" s="2">
        <f t="shared" si="26"/>
        <v>0</v>
      </c>
      <c r="AE66" s="2">
        <f t="shared" si="27"/>
        <v>0</v>
      </c>
      <c r="AF66" s="2">
        <f t="shared" si="28"/>
        <v>0</v>
      </c>
      <c r="AG66" s="2">
        <f t="shared" si="29"/>
        <v>0</v>
      </c>
      <c r="AH66" s="2">
        <f t="shared" si="30"/>
        <v>0</v>
      </c>
      <c r="AI66" s="2">
        <f t="shared" si="31"/>
        <v>0</v>
      </c>
      <c r="AJ66" s="2">
        <f t="shared" si="32"/>
        <v>0</v>
      </c>
      <c r="AK66" s="2">
        <v>1</v>
      </c>
      <c r="AL66" s="2">
        <v>1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106</v>
      </c>
      <c r="AU66" s="2">
        <v>65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3</v>
      </c>
      <c r="BI66" s="2">
        <v>1</v>
      </c>
      <c r="BJ66" s="2" t="s">
        <v>6</v>
      </c>
      <c r="BK66" s="2"/>
      <c r="BL66" s="2"/>
      <c r="BM66" s="2">
        <v>0</v>
      </c>
      <c r="BN66" s="2">
        <v>0</v>
      </c>
      <c r="BO66" s="2" t="s">
        <v>6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106</v>
      </c>
      <c r="CA66" s="2">
        <v>65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33"/>
        <v>0</v>
      </c>
      <c r="CQ66" s="2">
        <f t="shared" si="34"/>
        <v>1</v>
      </c>
      <c r="CR66" s="2">
        <f t="shared" si="35"/>
        <v>0</v>
      </c>
      <c r="CS66" s="2">
        <f t="shared" si="36"/>
        <v>0</v>
      </c>
      <c r="CT66" s="2">
        <f t="shared" si="37"/>
        <v>0</v>
      </c>
      <c r="CU66" s="2">
        <f t="shared" si="38"/>
        <v>0</v>
      </c>
      <c r="CV66" s="2">
        <f t="shared" si="39"/>
        <v>0</v>
      </c>
      <c r="CW66" s="2">
        <f t="shared" si="40"/>
        <v>0</v>
      </c>
      <c r="CX66" s="2">
        <f t="shared" si="41"/>
        <v>0</v>
      </c>
      <c r="CY66" s="2">
        <f t="shared" si="42"/>
        <v>0</v>
      </c>
      <c r="CZ66" s="2">
        <f t="shared" si="43"/>
        <v>0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34</v>
      </c>
      <c r="DW66" s="2" t="s">
        <v>34</v>
      </c>
      <c r="DX66" s="2">
        <v>1</v>
      </c>
      <c r="DY66" s="2"/>
      <c r="DZ66" s="2"/>
      <c r="EA66" s="2"/>
      <c r="EB66" s="2"/>
      <c r="EC66" s="2"/>
      <c r="ED66" s="2"/>
      <c r="EE66" s="2">
        <v>32653299</v>
      </c>
      <c r="EF66" s="2">
        <v>20</v>
      </c>
      <c r="EG66" s="2" t="s">
        <v>27</v>
      </c>
      <c r="EH66" s="2">
        <v>0</v>
      </c>
      <c r="EI66" s="2" t="s">
        <v>6</v>
      </c>
      <c r="EJ66" s="2">
        <v>1</v>
      </c>
      <c r="EK66" s="2">
        <v>0</v>
      </c>
      <c r="EL66" s="2" t="s">
        <v>35</v>
      </c>
      <c r="EM66" s="2" t="s">
        <v>36</v>
      </c>
      <c r="EN66" s="2"/>
      <c r="EO66" s="2" t="s">
        <v>6</v>
      </c>
      <c r="EP66" s="2"/>
      <c r="EQ66" s="2">
        <v>0</v>
      </c>
      <c r="ER66" s="2">
        <v>1</v>
      </c>
      <c r="ES66" s="2">
        <v>1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44"/>
        <v>0</v>
      </c>
      <c r="FS66" s="2">
        <v>0</v>
      </c>
      <c r="FT66" s="2"/>
      <c r="FU66" s="2"/>
      <c r="FV66" s="2"/>
      <c r="FW66" s="2"/>
      <c r="FX66" s="2">
        <v>106</v>
      </c>
      <c r="FY66" s="2">
        <v>65</v>
      </c>
      <c r="FZ66" s="2"/>
      <c r="GA66" s="2" t="s">
        <v>6</v>
      </c>
      <c r="GB66" s="2"/>
      <c r="GC66" s="2"/>
      <c r="GD66" s="2">
        <v>0</v>
      </c>
      <c r="GE66" s="2"/>
      <c r="GF66" s="2">
        <v>-1731369543</v>
      </c>
      <c r="GG66" s="2">
        <v>2</v>
      </c>
      <c r="GH66" s="2">
        <v>1</v>
      </c>
      <c r="GI66" s="2">
        <v>-2</v>
      </c>
      <c r="GJ66" s="2">
        <v>0</v>
      </c>
      <c r="GK66" s="2">
        <f>ROUND(R66*(R12)/100,0)</f>
        <v>0</v>
      </c>
      <c r="GL66" s="2">
        <f t="shared" si="45"/>
        <v>0</v>
      </c>
      <c r="GM66" s="2">
        <f t="shared" si="46"/>
        <v>0</v>
      </c>
      <c r="GN66" s="2">
        <f t="shared" si="47"/>
        <v>0</v>
      </c>
      <c r="GO66" s="2">
        <f t="shared" si="48"/>
        <v>0</v>
      </c>
      <c r="GP66" s="2">
        <f t="shared" si="49"/>
        <v>0</v>
      </c>
      <c r="GQ66" s="2"/>
      <c r="GR66" s="2">
        <v>0</v>
      </c>
      <c r="GS66" s="2">
        <v>3</v>
      </c>
      <c r="GT66" s="2">
        <v>0</v>
      </c>
      <c r="GU66" s="2" t="s">
        <v>6</v>
      </c>
      <c r="GV66" s="2">
        <f t="shared" si="50"/>
        <v>0</v>
      </c>
      <c r="GW66" s="2">
        <v>1</v>
      </c>
      <c r="GX66" s="2">
        <f t="shared" si="51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50</v>
      </c>
      <c r="E67" t="s">
        <v>111</v>
      </c>
      <c r="F67" t="s">
        <v>32</v>
      </c>
      <c r="G67" t="s">
        <v>33</v>
      </c>
      <c r="H67" t="s">
        <v>34</v>
      </c>
      <c r="I67">
        <f>I53*J67</f>
        <v>0</v>
      </c>
      <c r="J67">
        <v>0</v>
      </c>
      <c r="O67">
        <f t="shared" si="14"/>
        <v>0</v>
      </c>
      <c r="P67">
        <f t="shared" si="15"/>
        <v>0</v>
      </c>
      <c r="Q67">
        <f t="shared" si="16"/>
        <v>0</v>
      </c>
      <c r="R67">
        <f t="shared" si="17"/>
        <v>0</v>
      </c>
      <c r="S67">
        <f t="shared" si="18"/>
        <v>0</v>
      </c>
      <c r="T67">
        <f t="shared" si="19"/>
        <v>0</v>
      </c>
      <c r="U67">
        <f t="shared" si="20"/>
        <v>0</v>
      </c>
      <c r="V67">
        <f t="shared" si="21"/>
        <v>0</v>
      </c>
      <c r="W67">
        <f t="shared" si="22"/>
        <v>0</v>
      </c>
      <c r="X67">
        <f t="shared" si="23"/>
        <v>0</v>
      </c>
      <c r="Y67">
        <f t="shared" si="24"/>
        <v>0</v>
      </c>
      <c r="AA67">
        <v>34641456</v>
      </c>
      <c r="AB67">
        <f t="shared" si="25"/>
        <v>1</v>
      </c>
      <c r="AC67">
        <f t="shared" si="54"/>
        <v>1</v>
      </c>
      <c r="AD67">
        <f t="shared" si="26"/>
        <v>0</v>
      </c>
      <c r="AE67">
        <f t="shared" si="27"/>
        <v>0</v>
      </c>
      <c r="AF67">
        <f t="shared" si="28"/>
        <v>0</v>
      </c>
      <c r="AG67">
        <f t="shared" si="29"/>
        <v>0</v>
      </c>
      <c r="AH67">
        <f t="shared" si="30"/>
        <v>0</v>
      </c>
      <c r="AI67">
        <f t="shared" si="31"/>
        <v>0</v>
      </c>
      <c r="AJ67">
        <f t="shared" si="32"/>
        <v>0</v>
      </c>
      <c r="AK67">
        <v>1</v>
      </c>
      <c r="AL67">
        <v>1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90</v>
      </c>
      <c r="AU67">
        <v>52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7.5</v>
      </c>
      <c r="BD67" t="s">
        <v>6</v>
      </c>
      <c r="BE67" t="s">
        <v>6</v>
      </c>
      <c r="BF67" t="s">
        <v>6</v>
      </c>
      <c r="BG67" t="s">
        <v>6</v>
      </c>
      <c r="BH67">
        <v>3</v>
      </c>
      <c r="BI67">
        <v>1</v>
      </c>
      <c r="BJ67" t="s">
        <v>6</v>
      </c>
      <c r="BM67">
        <v>0</v>
      </c>
      <c r="BN67">
        <v>0</v>
      </c>
      <c r="BO67" t="s">
        <v>6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106</v>
      </c>
      <c r="CA67">
        <v>65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33"/>
        <v>0</v>
      </c>
      <c r="CQ67">
        <f t="shared" si="34"/>
        <v>7.5</v>
      </c>
      <c r="CR67">
        <f t="shared" si="35"/>
        <v>0</v>
      </c>
      <c r="CS67">
        <f t="shared" si="36"/>
        <v>0</v>
      </c>
      <c r="CT67">
        <f t="shared" si="37"/>
        <v>0</v>
      </c>
      <c r="CU67">
        <f t="shared" si="38"/>
        <v>0</v>
      </c>
      <c r="CV67">
        <f t="shared" si="39"/>
        <v>0</v>
      </c>
      <c r="CW67">
        <f t="shared" si="40"/>
        <v>0</v>
      </c>
      <c r="CX67">
        <f t="shared" si="41"/>
        <v>0</v>
      </c>
      <c r="CY67">
        <f t="shared" si="42"/>
        <v>0</v>
      </c>
      <c r="CZ67">
        <f t="shared" si="43"/>
        <v>0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34</v>
      </c>
      <c r="DW67" t="s">
        <v>34</v>
      </c>
      <c r="DX67">
        <v>1</v>
      </c>
      <c r="EE67">
        <v>32653299</v>
      </c>
      <c r="EF67">
        <v>20</v>
      </c>
      <c r="EG67" t="s">
        <v>27</v>
      </c>
      <c r="EH67">
        <v>0</v>
      </c>
      <c r="EI67" t="s">
        <v>6</v>
      </c>
      <c r="EJ67">
        <v>1</v>
      </c>
      <c r="EK67">
        <v>0</v>
      </c>
      <c r="EL67" t="s">
        <v>35</v>
      </c>
      <c r="EM67" t="s">
        <v>36</v>
      </c>
      <c r="EO67" t="s">
        <v>6</v>
      </c>
      <c r="EQ67">
        <v>0</v>
      </c>
      <c r="ER67">
        <v>1</v>
      </c>
      <c r="ES67">
        <v>1</v>
      </c>
      <c r="ET67">
        <v>0</v>
      </c>
      <c r="EU67">
        <v>0</v>
      </c>
      <c r="EV67">
        <v>0</v>
      </c>
      <c r="EW67">
        <v>0</v>
      </c>
      <c r="EX67">
        <v>0</v>
      </c>
      <c r="FQ67">
        <v>0</v>
      </c>
      <c r="FR67">
        <f t="shared" si="44"/>
        <v>0</v>
      </c>
      <c r="FS67">
        <v>0</v>
      </c>
      <c r="FV67" t="s">
        <v>20</v>
      </c>
      <c r="FW67" t="s">
        <v>21</v>
      </c>
      <c r="FX67">
        <v>106</v>
      </c>
      <c r="FY67">
        <v>65</v>
      </c>
      <c r="GA67" t="s">
        <v>6</v>
      </c>
      <c r="GD67">
        <v>0</v>
      </c>
      <c r="GF67">
        <v>-1731369543</v>
      </c>
      <c r="GG67">
        <v>2</v>
      </c>
      <c r="GH67">
        <v>1</v>
      </c>
      <c r="GI67">
        <v>4</v>
      </c>
      <c r="GJ67">
        <v>0</v>
      </c>
      <c r="GK67">
        <f>ROUND(R67*(S12)/100,0)</f>
        <v>0</v>
      </c>
      <c r="GL67">
        <f t="shared" si="45"/>
        <v>0</v>
      </c>
      <c r="GM67">
        <f t="shared" si="46"/>
        <v>0</v>
      </c>
      <c r="GN67">
        <f t="shared" si="47"/>
        <v>0</v>
      </c>
      <c r="GO67">
        <f t="shared" si="48"/>
        <v>0</v>
      </c>
      <c r="GP67">
        <f t="shared" si="49"/>
        <v>0</v>
      </c>
      <c r="GR67">
        <v>0</v>
      </c>
      <c r="GS67">
        <v>3</v>
      </c>
      <c r="GT67">
        <v>0</v>
      </c>
      <c r="GU67" t="s">
        <v>6</v>
      </c>
      <c r="GV67">
        <f t="shared" si="50"/>
        <v>0</v>
      </c>
      <c r="GW67">
        <v>1</v>
      </c>
      <c r="GX67">
        <f t="shared" si="51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>
        <f>ROW(SmtRes!A52)</f>
        <v>52</v>
      </c>
      <c r="D68" s="2">
        <f>ROW(EtalonRes!A44)</f>
        <v>44</v>
      </c>
      <c r="E68" s="2" t="s">
        <v>112</v>
      </c>
      <c r="F68" s="2" t="s">
        <v>113</v>
      </c>
      <c r="G68" s="2" t="s">
        <v>114</v>
      </c>
      <c r="H68" s="2" t="s">
        <v>115</v>
      </c>
      <c r="I68" s="2">
        <f>'1.Смета.или.Акт'!E87</f>
        <v>10</v>
      </c>
      <c r="J68" s="2">
        <v>0</v>
      </c>
      <c r="K68" s="2"/>
      <c r="L68" s="2"/>
      <c r="M68" s="2"/>
      <c r="N68" s="2"/>
      <c r="O68" s="2">
        <f t="shared" si="14"/>
        <v>5359</v>
      </c>
      <c r="P68" s="2">
        <f t="shared" si="15"/>
        <v>0</v>
      </c>
      <c r="Q68" s="2">
        <f t="shared" si="16"/>
        <v>0</v>
      </c>
      <c r="R68" s="2">
        <f t="shared" si="17"/>
        <v>0</v>
      </c>
      <c r="S68" s="2">
        <f t="shared" si="18"/>
        <v>5359</v>
      </c>
      <c r="T68" s="2">
        <f t="shared" si="19"/>
        <v>0</v>
      </c>
      <c r="U68" s="2">
        <f t="shared" si="20"/>
        <v>424.79999999999995</v>
      </c>
      <c r="V68" s="2">
        <f t="shared" si="21"/>
        <v>0</v>
      </c>
      <c r="W68" s="2">
        <f t="shared" si="22"/>
        <v>0</v>
      </c>
      <c r="X68" s="2">
        <f t="shared" si="23"/>
        <v>3483</v>
      </c>
      <c r="Y68" s="2">
        <f t="shared" si="24"/>
        <v>2144</v>
      </c>
      <c r="Z68" s="2"/>
      <c r="AA68" s="2">
        <v>34641455</v>
      </c>
      <c r="AB68" s="2">
        <f t="shared" si="25"/>
        <v>535.87</v>
      </c>
      <c r="AC68" s="2">
        <f t="shared" si="54"/>
        <v>0</v>
      </c>
      <c r="AD68" s="2">
        <f t="shared" si="26"/>
        <v>0</v>
      </c>
      <c r="AE68" s="2">
        <f t="shared" si="27"/>
        <v>0</v>
      </c>
      <c r="AF68" s="2">
        <f t="shared" si="28"/>
        <v>535.87</v>
      </c>
      <c r="AG68" s="2">
        <f t="shared" si="29"/>
        <v>0</v>
      </c>
      <c r="AH68" s="2">
        <f t="shared" si="30"/>
        <v>42.48</v>
      </c>
      <c r="AI68" s="2">
        <f t="shared" si="31"/>
        <v>0</v>
      </c>
      <c r="AJ68" s="2">
        <f t="shared" si="32"/>
        <v>0</v>
      </c>
      <c r="AK68" s="2">
        <v>535.87</v>
      </c>
      <c r="AL68" s="2">
        <v>0</v>
      </c>
      <c r="AM68" s="2">
        <v>0</v>
      </c>
      <c r="AN68" s="2">
        <v>0</v>
      </c>
      <c r="AO68" s="2">
        <v>535.87</v>
      </c>
      <c r="AP68" s="2">
        <v>0</v>
      </c>
      <c r="AQ68" s="2">
        <v>42.48</v>
      </c>
      <c r="AR68" s="2">
        <v>0</v>
      </c>
      <c r="AS68" s="2">
        <v>0</v>
      </c>
      <c r="AT68" s="2">
        <v>65</v>
      </c>
      <c r="AU68" s="2">
        <v>40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0</v>
      </c>
      <c r="BI68" s="2">
        <v>4</v>
      </c>
      <c r="BJ68" s="2" t="s">
        <v>116</v>
      </c>
      <c r="BK68" s="2"/>
      <c r="BL68" s="2"/>
      <c r="BM68" s="2">
        <v>200001</v>
      </c>
      <c r="BN68" s="2">
        <v>0</v>
      </c>
      <c r="BO68" s="2" t="s">
        <v>6</v>
      </c>
      <c r="BP68" s="2">
        <v>0</v>
      </c>
      <c r="BQ68" s="2">
        <v>5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65</v>
      </c>
      <c r="CA68" s="2">
        <v>40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6</v>
      </c>
      <c r="CO68" s="2">
        <v>0</v>
      </c>
      <c r="CP68" s="2">
        <f t="shared" si="33"/>
        <v>5359</v>
      </c>
      <c r="CQ68" s="2">
        <f t="shared" si="34"/>
        <v>0</v>
      </c>
      <c r="CR68" s="2">
        <f t="shared" si="35"/>
        <v>0</v>
      </c>
      <c r="CS68" s="2">
        <f t="shared" si="36"/>
        <v>0</v>
      </c>
      <c r="CT68" s="2">
        <f t="shared" si="37"/>
        <v>535.87</v>
      </c>
      <c r="CU68" s="2">
        <f t="shared" si="38"/>
        <v>0</v>
      </c>
      <c r="CV68" s="2">
        <f t="shared" si="39"/>
        <v>42.48</v>
      </c>
      <c r="CW68" s="2">
        <f t="shared" si="40"/>
        <v>0</v>
      </c>
      <c r="CX68" s="2">
        <f t="shared" si="41"/>
        <v>0</v>
      </c>
      <c r="CY68" s="2">
        <f t="shared" si="42"/>
        <v>3483.35</v>
      </c>
      <c r="CZ68" s="2">
        <f t="shared" si="43"/>
        <v>2143.6</v>
      </c>
      <c r="DA68" s="2"/>
      <c r="DB68" s="2"/>
      <c r="DC68" s="2" t="s">
        <v>6</v>
      </c>
      <c r="DD68" s="2" t="s">
        <v>6</v>
      </c>
      <c r="DE68" s="2" t="s">
        <v>6</v>
      </c>
      <c r="DF68" s="2" t="s">
        <v>6</v>
      </c>
      <c r="DG68" s="2" t="s">
        <v>6</v>
      </c>
      <c r="DH68" s="2" t="s">
        <v>6</v>
      </c>
      <c r="DI68" s="2" t="s">
        <v>6</v>
      </c>
      <c r="DJ68" s="2" t="s">
        <v>6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115</v>
      </c>
      <c r="DW68" s="2" t="s">
        <v>115</v>
      </c>
      <c r="DX68" s="2">
        <v>1</v>
      </c>
      <c r="DY68" s="2"/>
      <c r="DZ68" s="2"/>
      <c r="EA68" s="2"/>
      <c r="EB68" s="2"/>
      <c r="EC68" s="2"/>
      <c r="ED68" s="2"/>
      <c r="EE68" s="2">
        <v>32653283</v>
      </c>
      <c r="EF68" s="2">
        <v>5</v>
      </c>
      <c r="EG68" s="2" t="s">
        <v>117</v>
      </c>
      <c r="EH68" s="2">
        <v>0</v>
      </c>
      <c r="EI68" s="2" t="s">
        <v>6</v>
      </c>
      <c r="EJ68" s="2">
        <v>4</v>
      </c>
      <c r="EK68" s="2">
        <v>200001</v>
      </c>
      <c r="EL68" s="2" t="s">
        <v>118</v>
      </c>
      <c r="EM68" s="2" t="s">
        <v>119</v>
      </c>
      <c r="EN68" s="2"/>
      <c r="EO68" s="2" t="s">
        <v>6</v>
      </c>
      <c r="EP68" s="2"/>
      <c r="EQ68" s="2">
        <v>131072</v>
      </c>
      <c r="ER68" s="2">
        <v>535.87</v>
      </c>
      <c r="ES68" s="2">
        <v>0</v>
      </c>
      <c r="ET68" s="2">
        <v>0</v>
      </c>
      <c r="EU68" s="2">
        <v>0</v>
      </c>
      <c r="EV68" s="2">
        <v>535.87</v>
      </c>
      <c r="EW68" s="2">
        <v>42.48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44"/>
        <v>0</v>
      </c>
      <c r="FS68" s="2">
        <v>0</v>
      </c>
      <c r="FT68" s="2"/>
      <c r="FU68" s="2"/>
      <c r="FV68" s="2"/>
      <c r="FW68" s="2"/>
      <c r="FX68" s="2">
        <v>65</v>
      </c>
      <c r="FY68" s="2">
        <v>40</v>
      </c>
      <c r="FZ68" s="2"/>
      <c r="GA68" s="2" t="s">
        <v>6</v>
      </c>
      <c r="GB68" s="2"/>
      <c r="GC68" s="2"/>
      <c r="GD68" s="2">
        <v>0</v>
      </c>
      <c r="GE68" s="2"/>
      <c r="GF68" s="2">
        <v>1414330239</v>
      </c>
      <c r="GG68" s="2">
        <v>2</v>
      </c>
      <c r="GH68" s="2">
        <v>1</v>
      </c>
      <c r="GI68" s="2">
        <v>-2</v>
      </c>
      <c r="GJ68" s="2">
        <v>0</v>
      </c>
      <c r="GK68" s="2">
        <f>ROUND(R68*(R12)/100,0)</f>
        <v>0</v>
      </c>
      <c r="GL68" s="2">
        <f t="shared" si="45"/>
        <v>0</v>
      </c>
      <c r="GM68" s="2">
        <f t="shared" si="46"/>
        <v>10986</v>
      </c>
      <c r="GN68" s="2">
        <f t="shared" si="47"/>
        <v>0</v>
      </c>
      <c r="GO68" s="2">
        <f t="shared" si="48"/>
        <v>0</v>
      </c>
      <c r="GP68" s="2">
        <f t="shared" si="49"/>
        <v>10986</v>
      </c>
      <c r="GQ68" s="2"/>
      <c r="GR68" s="2">
        <v>0</v>
      </c>
      <c r="GS68" s="2">
        <v>3</v>
      </c>
      <c r="GT68" s="2">
        <v>0</v>
      </c>
      <c r="GU68" s="2" t="s">
        <v>6</v>
      </c>
      <c r="GV68" s="2">
        <f t="shared" si="50"/>
        <v>0</v>
      </c>
      <c r="GW68" s="2">
        <v>1</v>
      </c>
      <c r="GX68" s="2">
        <f t="shared" si="51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C69">
        <f>ROW(SmtRes!A54)</f>
        <v>54</v>
      </c>
      <c r="D69">
        <f>ROW(EtalonRes!A46)</f>
        <v>46</v>
      </c>
      <c r="E69" t="s">
        <v>112</v>
      </c>
      <c r="F69" t="s">
        <v>113</v>
      </c>
      <c r="G69" t="s">
        <v>114</v>
      </c>
      <c r="H69" t="s">
        <v>115</v>
      </c>
      <c r="I69">
        <f>'1.Смета.или.Акт'!E87</f>
        <v>10</v>
      </c>
      <c r="J69">
        <v>0</v>
      </c>
      <c r="O69">
        <f t="shared" si="14"/>
        <v>98064</v>
      </c>
      <c r="P69">
        <f t="shared" si="15"/>
        <v>0</v>
      </c>
      <c r="Q69">
        <f t="shared" si="16"/>
        <v>0</v>
      </c>
      <c r="R69">
        <f t="shared" si="17"/>
        <v>0</v>
      </c>
      <c r="S69">
        <f t="shared" si="18"/>
        <v>98064</v>
      </c>
      <c r="T69">
        <f t="shared" si="19"/>
        <v>0</v>
      </c>
      <c r="U69">
        <f t="shared" si="20"/>
        <v>424.79999999999995</v>
      </c>
      <c r="V69">
        <f t="shared" si="21"/>
        <v>0</v>
      </c>
      <c r="W69">
        <f t="shared" si="22"/>
        <v>0</v>
      </c>
      <c r="X69">
        <f t="shared" si="23"/>
        <v>53935</v>
      </c>
      <c r="Y69">
        <f t="shared" si="24"/>
        <v>31380</v>
      </c>
      <c r="AA69">
        <v>34641456</v>
      </c>
      <c r="AB69">
        <f t="shared" si="25"/>
        <v>535.87</v>
      </c>
      <c r="AC69">
        <f t="shared" si="54"/>
        <v>0</v>
      </c>
      <c r="AD69">
        <f t="shared" si="26"/>
        <v>0</v>
      </c>
      <c r="AE69">
        <f t="shared" si="27"/>
        <v>0</v>
      </c>
      <c r="AF69">
        <f t="shared" si="28"/>
        <v>535.87</v>
      </c>
      <c r="AG69">
        <f t="shared" si="29"/>
        <v>0</v>
      </c>
      <c r="AH69">
        <f t="shared" si="30"/>
        <v>42.48</v>
      </c>
      <c r="AI69">
        <f t="shared" si="31"/>
        <v>0</v>
      </c>
      <c r="AJ69">
        <f t="shared" si="32"/>
        <v>0</v>
      </c>
      <c r="AK69">
        <f>AL69+AM69+AO69</f>
        <v>535.87</v>
      </c>
      <c r="AL69">
        <v>0</v>
      </c>
      <c r="AM69">
        <v>0</v>
      </c>
      <c r="AN69">
        <v>0</v>
      </c>
      <c r="AO69" s="55">
        <f>'1.Смета.или.Акт'!F88</f>
        <v>535.87</v>
      </c>
      <c r="AP69">
        <v>0</v>
      </c>
      <c r="AQ69">
        <f>'1.Смета.или.Акт'!E91</f>
        <v>42.48</v>
      </c>
      <c r="AR69">
        <v>0</v>
      </c>
      <c r="AS69">
        <v>0</v>
      </c>
      <c r="AT69">
        <v>55</v>
      </c>
      <c r="AU69">
        <v>32</v>
      </c>
      <c r="AV69">
        <v>1</v>
      </c>
      <c r="AW69">
        <v>1</v>
      </c>
      <c r="AZ69">
        <v>1</v>
      </c>
      <c r="BA69">
        <f>'1.Смета.или.Акт'!J88</f>
        <v>18.3</v>
      </c>
      <c r="BB69">
        <v>18.3</v>
      </c>
      <c r="BC69">
        <v>18.3</v>
      </c>
      <c r="BD69" t="s">
        <v>6</v>
      </c>
      <c r="BE69" t="s">
        <v>6</v>
      </c>
      <c r="BF69" t="s">
        <v>6</v>
      </c>
      <c r="BG69" t="s">
        <v>6</v>
      </c>
      <c r="BH69">
        <v>0</v>
      </c>
      <c r="BI69">
        <v>4</v>
      </c>
      <c r="BJ69" t="s">
        <v>116</v>
      </c>
      <c r="BM69">
        <v>200001</v>
      </c>
      <c r="BN69">
        <v>0</v>
      </c>
      <c r="BO69" t="s">
        <v>6</v>
      </c>
      <c r="BP69">
        <v>0</v>
      </c>
      <c r="BQ69">
        <v>5</v>
      </c>
      <c r="BR69">
        <v>0</v>
      </c>
      <c r="BS69">
        <v>18.3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65</v>
      </c>
      <c r="CA69">
        <v>40</v>
      </c>
      <c r="CF69">
        <v>0</v>
      </c>
      <c r="CG69">
        <v>0</v>
      </c>
      <c r="CM69">
        <v>0</v>
      </c>
      <c r="CN69" t="s">
        <v>6</v>
      </c>
      <c r="CO69">
        <v>0</v>
      </c>
      <c r="CP69">
        <f t="shared" si="33"/>
        <v>98064</v>
      </c>
      <c r="CQ69">
        <f t="shared" si="34"/>
        <v>0</v>
      </c>
      <c r="CR69">
        <f t="shared" si="35"/>
        <v>0</v>
      </c>
      <c r="CS69">
        <f t="shared" si="36"/>
        <v>0</v>
      </c>
      <c r="CT69">
        <f t="shared" si="37"/>
        <v>9806.4210000000003</v>
      </c>
      <c r="CU69">
        <f t="shared" si="38"/>
        <v>0</v>
      </c>
      <c r="CV69">
        <f t="shared" si="39"/>
        <v>42.48</v>
      </c>
      <c r="CW69">
        <f t="shared" si="40"/>
        <v>0</v>
      </c>
      <c r="CX69">
        <f t="shared" si="41"/>
        <v>0</v>
      </c>
      <c r="CY69">
        <f t="shared" si="42"/>
        <v>53935.199999999997</v>
      </c>
      <c r="CZ69">
        <f t="shared" si="43"/>
        <v>31380.48</v>
      </c>
      <c r="DC69" t="s">
        <v>6</v>
      </c>
      <c r="DD69" t="s">
        <v>6</v>
      </c>
      <c r="DE69" t="s">
        <v>6</v>
      </c>
      <c r="DF69" t="s">
        <v>6</v>
      </c>
      <c r="DG69" t="s">
        <v>6</v>
      </c>
      <c r="DH69" t="s">
        <v>6</v>
      </c>
      <c r="DI69" t="s">
        <v>6</v>
      </c>
      <c r="DJ69" t="s">
        <v>6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115</v>
      </c>
      <c r="DW69" t="str">
        <f>'1.Смета.или.Акт'!D87</f>
        <v>КОМПЛ</v>
      </c>
      <c r="DX69">
        <v>1</v>
      </c>
      <c r="EE69">
        <v>32653283</v>
      </c>
      <c r="EF69">
        <v>5</v>
      </c>
      <c r="EG69" t="s">
        <v>117</v>
      </c>
      <c r="EH69">
        <v>0</v>
      </c>
      <c r="EI69" t="s">
        <v>6</v>
      </c>
      <c r="EJ69">
        <v>4</v>
      </c>
      <c r="EK69">
        <v>200001</v>
      </c>
      <c r="EL69" t="s">
        <v>118</v>
      </c>
      <c r="EM69" t="s">
        <v>119</v>
      </c>
      <c r="EO69" t="s">
        <v>6</v>
      </c>
      <c r="EQ69">
        <v>131072</v>
      </c>
      <c r="ER69">
        <f>ES69+ET69+EV69</f>
        <v>535.87</v>
      </c>
      <c r="ES69">
        <v>0</v>
      </c>
      <c r="ET69">
        <v>0</v>
      </c>
      <c r="EU69">
        <v>0</v>
      </c>
      <c r="EV69" s="55">
        <f>'1.Смета.или.Акт'!F88</f>
        <v>535.87</v>
      </c>
      <c r="EW69">
        <f>'1.Смета.или.Акт'!E91</f>
        <v>42.48</v>
      </c>
      <c r="EX69">
        <v>0</v>
      </c>
      <c r="EY69">
        <v>0</v>
      </c>
      <c r="FQ69">
        <v>0</v>
      </c>
      <c r="FR69">
        <f t="shared" si="44"/>
        <v>0</v>
      </c>
      <c r="FS69">
        <v>0</v>
      </c>
      <c r="FV69" t="s">
        <v>20</v>
      </c>
      <c r="FW69" t="s">
        <v>21</v>
      </c>
      <c r="FX69">
        <v>65</v>
      </c>
      <c r="FY69">
        <v>40</v>
      </c>
      <c r="GA69" t="s">
        <v>6</v>
      </c>
      <c r="GD69">
        <v>0</v>
      </c>
      <c r="GF69">
        <v>1414330239</v>
      </c>
      <c r="GG69">
        <v>2</v>
      </c>
      <c r="GH69">
        <v>1</v>
      </c>
      <c r="GI69">
        <v>4</v>
      </c>
      <c r="GJ69">
        <v>0</v>
      </c>
      <c r="GK69">
        <f>ROUND(R69*(S12)/100,0)</f>
        <v>0</v>
      </c>
      <c r="GL69">
        <f t="shared" si="45"/>
        <v>0</v>
      </c>
      <c r="GM69">
        <f t="shared" si="46"/>
        <v>183379</v>
      </c>
      <c r="GN69">
        <f t="shared" si="47"/>
        <v>0</v>
      </c>
      <c r="GO69">
        <f t="shared" si="48"/>
        <v>0</v>
      </c>
      <c r="GP69">
        <f t="shared" si="49"/>
        <v>183379</v>
      </c>
      <c r="GR69">
        <v>0</v>
      </c>
      <c r="GS69">
        <v>3</v>
      </c>
      <c r="GT69">
        <v>0</v>
      </c>
      <c r="GU69" t="s">
        <v>6</v>
      </c>
      <c r="GV69">
        <f t="shared" si="50"/>
        <v>0</v>
      </c>
      <c r="GW69">
        <v>18.3</v>
      </c>
      <c r="GX69">
        <f t="shared" si="51"/>
        <v>0</v>
      </c>
      <c r="HA69">
        <v>0</v>
      </c>
      <c r="HB69">
        <v>0</v>
      </c>
      <c r="IK69">
        <v>0</v>
      </c>
    </row>
    <row r="71" spans="1:255" x14ac:dyDescent="0.2">
      <c r="A71" s="3">
        <v>51</v>
      </c>
      <c r="B71" s="3">
        <f>B20</f>
        <v>1</v>
      </c>
      <c r="C71" s="3">
        <f>A20</f>
        <v>3</v>
      </c>
      <c r="D71" s="3">
        <f>ROW(A20)</f>
        <v>20</v>
      </c>
      <c r="E71" s="3"/>
      <c r="F71" s="3" t="str">
        <f>IF(F20&lt;&gt;"",F20,"")</f>
        <v>Новая локальная смета</v>
      </c>
      <c r="G71" s="3" t="str">
        <f>IF(G20&lt;&gt;"",G20,"")</f>
        <v>Новая локальная смета</v>
      </c>
      <c r="H71" s="3">
        <v>0</v>
      </c>
      <c r="I71" s="3"/>
      <c r="J71" s="3"/>
      <c r="K71" s="3"/>
      <c r="L71" s="3"/>
      <c r="M71" s="3"/>
      <c r="N71" s="3"/>
      <c r="O71" s="3">
        <f t="shared" ref="O71:T71" si="55">ROUND(AB71,0)</f>
        <v>43043</v>
      </c>
      <c r="P71" s="3">
        <f t="shared" si="55"/>
        <v>36583</v>
      </c>
      <c r="Q71" s="3">
        <f t="shared" si="55"/>
        <v>71</v>
      </c>
      <c r="R71" s="3">
        <f t="shared" si="55"/>
        <v>10</v>
      </c>
      <c r="S71" s="3">
        <f t="shared" si="55"/>
        <v>6389</v>
      </c>
      <c r="T71" s="3">
        <f t="shared" si="55"/>
        <v>0</v>
      </c>
      <c r="U71" s="3">
        <f>AH71</f>
        <v>527.17399999999998</v>
      </c>
      <c r="V71" s="3">
        <f>AI71</f>
        <v>0.8</v>
      </c>
      <c r="W71" s="3">
        <f>ROUND(AJ71,0)</f>
        <v>0</v>
      </c>
      <c r="X71" s="3">
        <f>ROUND(AK71,0)</f>
        <v>4383</v>
      </c>
      <c r="Y71" s="3">
        <f>ROUND(AL71,0)</f>
        <v>2790</v>
      </c>
      <c r="Z71" s="3"/>
      <c r="AA71" s="3"/>
      <c r="AB71" s="3">
        <f>ROUND(SUMIF(AA24:AA69,"=34641455",O24:O69),0)</f>
        <v>43043</v>
      </c>
      <c r="AC71" s="3">
        <f>ROUND(SUMIF(AA24:AA69,"=34641455",P24:P69),0)</f>
        <v>36583</v>
      </c>
      <c r="AD71" s="3">
        <f>ROUND(SUMIF(AA24:AA69,"=34641455",Q24:Q69),0)</f>
        <v>71</v>
      </c>
      <c r="AE71" s="3">
        <f>ROUND(SUMIF(AA24:AA69,"=34641455",R24:R69),0)</f>
        <v>10</v>
      </c>
      <c r="AF71" s="3">
        <f>ROUND(SUMIF(AA24:AA69,"=34641455",S24:S69),0)</f>
        <v>6389</v>
      </c>
      <c r="AG71" s="3">
        <f>ROUND(SUMIF(AA24:AA69,"=34641455",T24:T69),0)</f>
        <v>0</v>
      </c>
      <c r="AH71" s="3">
        <f>SUMIF(AA24:AA69,"=34641455",U24:U69)</f>
        <v>527.17399999999998</v>
      </c>
      <c r="AI71" s="3">
        <f>SUMIF(AA24:AA69,"=34641455",V24:V69)</f>
        <v>0.8</v>
      </c>
      <c r="AJ71" s="3">
        <f>ROUND(SUMIF(AA24:AA69,"=34641455",W24:W69),0)</f>
        <v>0</v>
      </c>
      <c r="AK71" s="3">
        <f>ROUND(SUMIF(AA24:AA69,"=34641455",X24:X69),0)</f>
        <v>4383</v>
      </c>
      <c r="AL71" s="3">
        <f>ROUND(SUMIF(AA24:AA69,"=34641455",Y24:Y69),0)</f>
        <v>2790</v>
      </c>
      <c r="AM71" s="3"/>
      <c r="AN71" s="3"/>
      <c r="AO71" s="3">
        <f t="shared" ref="AO71:BC71" si="56">ROUND(BX71,0)</f>
        <v>0</v>
      </c>
      <c r="AP71" s="3">
        <f t="shared" si="56"/>
        <v>0</v>
      </c>
      <c r="AQ71" s="3">
        <f t="shared" si="56"/>
        <v>0</v>
      </c>
      <c r="AR71" s="3">
        <f t="shared" si="56"/>
        <v>50216</v>
      </c>
      <c r="AS71" s="3">
        <f t="shared" si="56"/>
        <v>36583</v>
      </c>
      <c r="AT71" s="3">
        <f t="shared" si="56"/>
        <v>2647</v>
      </c>
      <c r="AU71" s="3">
        <f t="shared" si="56"/>
        <v>10986</v>
      </c>
      <c r="AV71" s="3">
        <f t="shared" si="56"/>
        <v>36583</v>
      </c>
      <c r="AW71" s="3">
        <f t="shared" si="56"/>
        <v>36583</v>
      </c>
      <c r="AX71" s="3">
        <f t="shared" si="56"/>
        <v>0</v>
      </c>
      <c r="AY71" s="3">
        <f t="shared" si="56"/>
        <v>36583</v>
      </c>
      <c r="AZ71" s="3">
        <f t="shared" si="56"/>
        <v>0</v>
      </c>
      <c r="BA71" s="3">
        <f t="shared" si="56"/>
        <v>0</v>
      </c>
      <c r="BB71" s="3">
        <f t="shared" si="56"/>
        <v>0</v>
      </c>
      <c r="BC71" s="3">
        <f t="shared" si="56"/>
        <v>0</v>
      </c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>
        <f>ROUND(SUMIF(AA24:AA69,"=34641455",FQ24:FQ69),0)</f>
        <v>0</v>
      </c>
      <c r="BY71" s="3">
        <f>ROUND(SUMIF(AA24:AA69,"=34641455",FR24:FR69),0)</f>
        <v>0</v>
      </c>
      <c r="BZ71" s="3">
        <f>ROUND(SUMIF(AA24:AA69,"=34641455",GL24:GL69),0)</f>
        <v>0</v>
      </c>
      <c r="CA71" s="3">
        <f>ROUND(SUMIF(AA24:AA69,"=34641455",GM24:GM69),0)</f>
        <v>50216</v>
      </c>
      <c r="CB71" s="3">
        <f>ROUND(SUMIF(AA24:AA69,"=34641455",GN24:GN69),0)</f>
        <v>36583</v>
      </c>
      <c r="CC71" s="3">
        <f>ROUND(SUMIF(AA24:AA69,"=34641455",GO24:GO69),0)</f>
        <v>2647</v>
      </c>
      <c r="CD71" s="3">
        <f>ROUND(SUMIF(AA24:AA69,"=34641455",GP24:GP69),0)</f>
        <v>10986</v>
      </c>
      <c r="CE71" s="3">
        <f>AC71-BX71</f>
        <v>36583</v>
      </c>
      <c r="CF71" s="3">
        <f>AC71-BY71</f>
        <v>36583</v>
      </c>
      <c r="CG71" s="3">
        <f>BX71-BZ71</f>
        <v>0</v>
      </c>
      <c r="CH71" s="3">
        <f>AC71-BX71-BY71+BZ71</f>
        <v>36583</v>
      </c>
      <c r="CI71" s="3">
        <f>BY71-BZ71</f>
        <v>0</v>
      </c>
      <c r="CJ71" s="3">
        <f>ROUND(SUMIF(AA24:AA69,"=34641455",GX24:GX69),0)</f>
        <v>0</v>
      </c>
      <c r="CK71" s="3">
        <f>ROUND(SUMIF(AA24:AA69,"=34641455",GY24:GY69),0)</f>
        <v>0</v>
      </c>
      <c r="CL71" s="3">
        <f>ROUND(SUMIF(AA24:AA69,"=34641455",GZ24:GZ69),0)</f>
        <v>0</v>
      </c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4">
        <f t="shared" ref="DG71:DL71" si="57">ROUND(DT71,0)</f>
        <v>392174</v>
      </c>
      <c r="DH71" s="4">
        <f t="shared" si="57"/>
        <v>274371</v>
      </c>
      <c r="DI71" s="4">
        <f t="shared" si="57"/>
        <v>889</v>
      </c>
      <c r="DJ71" s="4">
        <f t="shared" si="57"/>
        <v>183</v>
      </c>
      <c r="DK71" s="4">
        <f t="shared" si="57"/>
        <v>116914</v>
      </c>
      <c r="DL71" s="4">
        <f t="shared" si="57"/>
        <v>0</v>
      </c>
      <c r="DM71" s="4">
        <f>DZ71</f>
        <v>527.17399999999998</v>
      </c>
      <c r="DN71" s="4">
        <f>EA71</f>
        <v>0.8</v>
      </c>
      <c r="DO71" s="4">
        <f>ROUND(EB71,0)</f>
        <v>0</v>
      </c>
      <c r="DP71" s="4">
        <f>ROUND(EC71,0)</f>
        <v>67953</v>
      </c>
      <c r="DQ71" s="4">
        <f>ROUND(ED71,0)</f>
        <v>40846</v>
      </c>
      <c r="DR71" s="4"/>
      <c r="DS71" s="4"/>
      <c r="DT71" s="4">
        <f>ROUND(SUMIF(AA24:AA69,"=34641456",O24:O69),0)</f>
        <v>392174</v>
      </c>
      <c r="DU71" s="4">
        <f>ROUND(SUMIF(AA24:AA69,"=34641456",P24:P69),0)</f>
        <v>274371</v>
      </c>
      <c r="DV71" s="4">
        <f>ROUND(SUMIF(AA24:AA69,"=34641456",Q24:Q69),0)</f>
        <v>889</v>
      </c>
      <c r="DW71" s="4">
        <f>ROUND(SUMIF(AA24:AA69,"=34641456",R24:R69),0)</f>
        <v>183</v>
      </c>
      <c r="DX71" s="4">
        <f>ROUND(SUMIF(AA24:AA69,"=34641456",S24:S69),0)</f>
        <v>116914</v>
      </c>
      <c r="DY71" s="4">
        <f>ROUND(SUMIF(AA24:AA69,"=34641456",T24:T69),0)</f>
        <v>0</v>
      </c>
      <c r="DZ71" s="4">
        <f>SUMIF(AA24:AA69,"=34641456",U24:U69)</f>
        <v>527.17399999999998</v>
      </c>
      <c r="EA71" s="4">
        <f>SUMIF(AA24:AA69,"=34641456",V24:V69)</f>
        <v>0.8</v>
      </c>
      <c r="EB71" s="4">
        <f>ROUND(SUMIF(AA24:AA69,"=34641456",W24:W69),0)</f>
        <v>0</v>
      </c>
      <c r="EC71" s="4">
        <f>ROUND(SUMIF(AA24:AA69,"=34641456",X24:X69),0)</f>
        <v>67953</v>
      </c>
      <c r="ED71" s="4">
        <f>ROUND(SUMIF(AA24:AA69,"=34641456",Y24:Y69),0)</f>
        <v>40846</v>
      </c>
      <c r="EE71" s="4"/>
      <c r="EF71" s="4"/>
      <c r="EG71" s="4">
        <f t="shared" ref="EG71:EU71" si="58">ROUND(FP71,0)</f>
        <v>0</v>
      </c>
      <c r="EH71" s="4">
        <f t="shared" si="58"/>
        <v>0</v>
      </c>
      <c r="EI71" s="4">
        <f t="shared" si="58"/>
        <v>0</v>
      </c>
      <c r="EJ71" s="4">
        <f t="shared" si="58"/>
        <v>500973</v>
      </c>
      <c r="EK71" s="4">
        <f t="shared" si="58"/>
        <v>274371</v>
      </c>
      <c r="EL71" s="4">
        <f t="shared" si="58"/>
        <v>43223</v>
      </c>
      <c r="EM71" s="4">
        <f t="shared" si="58"/>
        <v>183379</v>
      </c>
      <c r="EN71" s="4">
        <f t="shared" si="58"/>
        <v>274371</v>
      </c>
      <c r="EO71" s="4">
        <f t="shared" si="58"/>
        <v>274371</v>
      </c>
      <c r="EP71" s="4">
        <f t="shared" si="58"/>
        <v>0</v>
      </c>
      <c r="EQ71" s="4">
        <f t="shared" si="58"/>
        <v>274371</v>
      </c>
      <c r="ER71" s="4">
        <f t="shared" si="58"/>
        <v>0</v>
      </c>
      <c r="ES71" s="4">
        <f t="shared" si="58"/>
        <v>0</v>
      </c>
      <c r="ET71" s="4">
        <f t="shared" si="58"/>
        <v>0</v>
      </c>
      <c r="EU71" s="4">
        <f t="shared" si="58"/>
        <v>0</v>
      </c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>
        <f>ROUND(SUMIF(AA24:AA69,"=34641456",FQ24:FQ69),0)</f>
        <v>0</v>
      </c>
      <c r="FQ71" s="4">
        <f>ROUND(SUMIF(AA24:AA69,"=34641456",FR24:FR69),0)</f>
        <v>0</v>
      </c>
      <c r="FR71" s="4">
        <f>ROUND(SUMIF(AA24:AA69,"=34641456",GL24:GL69),0)</f>
        <v>0</v>
      </c>
      <c r="FS71" s="4">
        <f>ROUND(SUMIF(AA24:AA69,"=34641456",GM24:GM69),0)</f>
        <v>500973</v>
      </c>
      <c r="FT71" s="4">
        <f>ROUND(SUMIF(AA24:AA69,"=34641456",GN24:GN69),0)</f>
        <v>274371</v>
      </c>
      <c r="FU71" s="4">
        <f>ROUND(SUMIF(AA24:AA69,"=34641456",GO24:GO69),0)</f>
        <v>43223</v>
      </c>
      <c r="FV71" s="4">
        <f>ROUND(SUMIF(AA24:AA69,"=34641456",GP24:GP69),0)</f>
        <v>183379</v>
      </c>
      <c r="FW71" s="4">
        <f>DU71-FP71</f>
        <v>274371</v>
      </c>
      <c r="FX71" s="4">
        <f>DU71-FQ71</f>
        <v>274371</v>
      </c>
      <c r="FY71" s="4">
        <f>FP71-FR71</f>
        <v>0</v>
      </c>
      <c r="FZ71" s="4">
        <f>DU71-FP71-FQ71+FR71</f>
        <v>274371</v>
      </c>
      <c r="GA71" s="4">
        <f>FQ71-FR71</f>
        <v>0</v>
      </c>
      <c r="GB71" s="4">
        <f>ROUND(SUMIF(AA24:AA69,"=34641456",GX24:GX69),0)</f>
        <v>0</v>
      </c>
      <c r="GC71" s="4">
        <f>ROUND(SUMIF(AA24:AA69,"=34641456",GY24:GY69),0)</f>
        <v>0</v>
      </c>
      <c r="GD71" s="4">
        <f>ROUND(SUMIF(AA24:AA69,"=34641456",GZ24:GZ69),0)</f>
        <v>0</v>
      </c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>
        <v>0</v>
      </c>
    </row>
    <row r="73" spans="1:255" x14ac:dyDescent="0.2">
      <c r="A73" s="5">
        <v>50</v>
      </c>
      <c r="B73" s="5">
        <v>0</v>
      </c>
      <c r="C73" s="5">
        <v>0</v>
      </c>
      <c r="D73" s="5">
        <v>1</v>
      </c>
      <c r="E73" s="5">
        <v>201</v>
      </c>
      <c r="F73" s="5">
        <f>ROUND(Source!O71,O73)</f>
        <v>43043</v>
      </c>
      <c r="G73" s="5" t="s">
        <v>120</v>
      </c>
      <c r="H73" s="5" t="s">
        <v>121</v>
      </c>
      <c r="I73" s="5"/>
      <c r="J73" s="5"/>
      <c r="K73" s="5">
        <v>201</v>
      </c>
      <c r="L73" s="5">
        <v>1</v>
      </c>
      <c r="M73" s="5">
        <v>3</v>
      </c>
      <c r="N73" s="5" t="s">
        <v>6</v>
      </c>
      <c r="O73" s="5">
        <v>0</v>
      </c>
      <c r="P73" s="5">
        <f>ROUND(Source!DG71,O73)</f>
        <v>392174</v>
      </c>
      <c r="Q73" s="5"/>
      <c r="R73" s="5"/>
      <c r="S73" s="5"/>
      <c r="T73" s="5"/>
      <c r="U73" s="5"/>
      <c r="V73" s="5"/>
      <c r="W73" s="5"/>
    </row>
    <row r="74" spans="1:255" x14ac:dyDescent="0.2">
      <c r="A74" s="5">
        <v>50</v>
      </c>
      <c r="B74" s="5">
        <v>0</v>
      </c>
      <c r="C74" s="5">
        <v>0</v>
      </c>
      <c r="D74" s="5">
        <v>1</v>
      </c>
      <c r="E74" s="5">
        <v>202</v>
      </c>
      <c r="F74" s="5">
        <f>ROUND(Source!P71,O74)</f>
        <v>36583</v>
      </c>
      <c r="G74" s="5" t="s">
        <v>122</v>
      </c>
      <c r="H74" s="5" t="s">
        <v>123</v>
      </c>
      <c r="I74" s="5"/>
      <c r="J74" s="5"/>
      <c r="K74" s="5">
        <v>202</v>
      </c>
      <c r="L74" s="5">
        <v>2</v>
      </c>
      <c r="M74" s="5">
        <v>3</v>
      </c>
      <c r="N74" s="5" t="s">
        <v>6</v>
      </c>
      <c r="O74" s="5">
        <v>0</v>
      </c>
      <c r="P74" s="5">
        <f>ROUND(Source!DH71,O74)</f>
        <v>274371</v>
      </c>
      <c r="Q74" s="5"/>
      <c r="R74" s="5"/>
      <c r="S74" s="5"/>
      <c r="T74" s="5"/>
      <c r="U74" s="5"/>
      <c r="V74" s="5"/>
      <c r="W74" s="5"/>
    </row>
    <row r="75" spans="1:255" x14ac:dyDescent="0.2">
      <c r="A75" s="5">
        <v>50</v>
      </c>
      <c r="B75" s="5">
        <v>0</v>
      </c>
      <c r="C75" s="5">
        <v>0</v>
      </c>
      <c r="D75" s="5">
        <v>1</v>
      </c>
      <c r="E75" s="5">
        <v>222</v>
      </c>
      <c r="F75" s="5">
        <f>ROUND(Source!AO71,O75)</f>
        <v>0</v>
      </c>
      <c r="G75" s="5" t="s">
        <v>124</v>
      </c>
      <c r="H75" s="5" t="s">
        <v>125</v>
      </c>
      <c r="I75" s="5"/>
      <c r="J75" s="5"/>
      <c r="K75" s="5">
        <v>222</v>
      </c>
      <c r="L75" s="5">
        <v>3</v>
      </c>
      <c r="M75" s="5">
        <v>3</v>
      </c>
      <c r="N75" s="5" t="s">
        <v>6</v>
      </c>
      <c r="O75" s="5">
        <v>0</v>
      </c>
      <c r="P75" s="5">
        <f>ROUND(Source!EG71,O75)</f>
        <v>0</v>
      </c>
      <c r="Q75" s="5"/>
      <c r="R75" s="5"/>
      <c r="S75" s="5"/>
      <c r="T75" s="5"/>
      <c r="U75" s="5"/>
      <c r="V75" s="5"/>
      <c r="W75" s="5"/>
    </row>
    <row r="76" spans="1:255" x14ac:dyDescent="0.2">
      <c r="A76" s="5">
        <v>50</v>
      </c>
      <c r="B76" s="5">
        <v>0</v>
      </c>
      <c r="C76" s="5">
        <v>0</v>
      </c>
      <c r="D76" s="5">
        <v>1</v>
      </c>
      <c r="E76" s="5">
        <v>225</v>
      </c>
      <c r="F76" s="5">
        <f>ROUND(Source!AV71,O76)</f>
        <v>36583</v>
      </c>
      <c r="G76" s="5" t="s">
        <v>126</v>
      </c>
      <c r="H76" s="5" t="s">
        <v>127</v>
      </c>
      <c r="I76" s="5"/>
      <c r="J76" s="5"/>
      <c r="K76" s="5">
        <v>225</v>
      </c>
      <c r="L76" s="5">
        <v>4</v>
      </c>
      <c r="M76" s="5">
        <v>3</v>
      </c>
      <c r="N76" s="5" t="s">
        <v>6</v>
      </c>
      <c r="O76" s="5">
        <v>0</v>
      </c>
      <c r="P76" s="5">
        <f>ROUND(Source!EN71,O76)</f>
        <v>274371</v>
      </c>
      <c r="Q76" s="5"/>
      <c r="R76" s="5"/>
      <c r="S76" s="5"/>
      <c r="T76" s="5"/>
      <c r="U76" s="5"/>
      <c r="V76" s="5"/>
      <c r="W76" s="5"/>
    </row>
    <row r="77" spans="1:255" x14ac:dyDescent="0.2">
      <c r="A77" s="5">
        <v>50</v>
      </c>
      <c r="B77" s="5">
        <v>0</v>
      </c>
      <c r="C77" s="5">
        <v>0</v>
      </c>
      <c r="D77" s="5">
        <v>1</v>
      </c>
      <c r="E77" s="5">
        <v>226</v>
      </c>
      <c r="F77" s="5">
        <f>ROUND(Source!AW71,O77)</f>
        <v>36583</v>
      </c>
      <c r="G77" s="5" t="s">
        <v>128</v>
      </c>
      <c r="H77" s="5" t="s">
        <v>129</v>
      </c>
      <c r="I77" s="5"/>
      <c r="J77" s="5"/>
      <c r="K77" s="5">
        <v>226</v>
      </c>
      <c r="L77" s="5">
        <v>5</v>
      </c>
      <c r="M77" s="5">
        <v>3</v>
      </c>
      <c r="N77" s="5" t="s">
        <v>6</v>
      </c>
      <c r="O77" s="5">
        <v>0</v>
      </c>
      <c r="P77" s="5">
        <f>ROUND(Source!EO71,O77)</f>
        <v>274371</v>
      </c>
      <c r="Q77" s="5"/>
      <c r="R77" s="5"/>
      <c r="S77" s="5"/>
      <c r="T77" s="5"/>
      <c r="U77" s="5"/>
      <c r="V77" s="5"/>
      <c r="W77" s="5"/>
    </row>
    <row r="78" spans="1:255" x14ac:dyDescent="0.2">
      <c r="A78" s="5">
        <v>50</v>
      </c>
      <c r="B78" s="5">
        <v>0</v>
      </c>
      <c r="C78" s="5">
        <v>0</v>
      </c>
      <c r="D78" s="5">
        <v>1</v>
      </c>
      <c r="E78" s="5">
        <v>227</v>
      </c>
      <c r="F78" s="5">
        <f>ROUND(Source!AX71,O78)</f>
        <v>0</v>
      </c>
      <c r="G78" s="5" t="s">
        <v>130</v>
      </c>
      <c r="H78" s="5" t="s">
        <v>131</v>
      </c>
      <c r="I78" s="5"/>
      <c r="J78" s="5"/>
      <c r="K78" s="5">
        <v>227</v>
      </c>
      <c r="L78" s="5">
        <v>6</v>
      </c>
      <c r="M78" s="5">
        <v>3</v>
      </c>
      <c r="N78" s="5" t="s">
        <v>6</v>
      </c>
      <c r="O78" s="5">
        <v>0</v>
      </c>
      <c r="P78" s="5">
        <f>ROUND(Source!EP71,O78)</f>
        <v>0</v>
      </c>
      <c r="Q78" s="5"/>
      <c r="R78" s="5"/>
      <c r="S78" s="5"/>
      <c r="T78" s="5"/>
      <c r="U78" s="5"/>
      <c r="V78" s="5"/>
      <c r="W78" s="5"/>
    </row>
    <row r="79" spans="1:255" x14ac:dyDescent="0.2">
      <c r="A79" s="5">
        <v>50</v>
      </c>
      <c r="B79" s="5">
        <v>0</v>
      </c>
      <c r="C79" s="5">
        <v>0</v>
      </c>
      <c r="D79" s="5">
        <v>1</v>
      </c>
      <c r="E79" s="5">
        <v>228</v>
      </c>
      <c r="F79" s="5">
        <f>ROUND(Source!AY71,O79)</f>
        <v>36583</v>
      </c>
      <c r="G79" s="5" t="s">
        <v>132</v>
      </c>
      <c r="H79" s="5" t="s">
        <v>133</v>
      </c>
      <c r="I79" s="5"/>
      <c r="J79" s="5"/>
      <c r="K79" s="5">
        <v>228</v>
      </c>
      <c r="L79" s="5">
        <v>7</v>
      </c>
      <c r="M79" s="5">
        <v>3</v>
      </c>
      <c r="N79" s="5" t="s">
        <v>6</v>
      </c>
      <c r="O79" s="5">
        <v>0</v>
      </c>
      <c r="P79" s="5">
        <f>ROUND(Source!EQ71,O79)</f>
        <v>274371</v>
      </c>
      <c r="Q79" s="5"/>
      <c r="R79" s="5"/>
      <c r="S79" s="5"/>
      <c r="T79" s="5"/>
      <c r="U79" s="5"/>
      <c r="V79" s="5"/>
      <c r="W79" s="5"/>
    </row>
    <row r="80" spans="1:255" x14ac:dyDescent="0.2">
      <c r="A80" s="5">
        <v>50</v>
      </c>
      <c r="B80" s="5">
        <v>0</v>
      </c>
      <c r="C80" s="5">
        <v>0</v>
      </c>
      <c r="D80" s="5">
        <v>1</v>
      </c>
      <c r="E80" s="5">
        <v>216</v>
      </c>
      <c r="F80" s="5">
        <f>ROUND(Source!AP71,O80)</f>
        <v>0</v>
      </c>
      <c r="G80" s="5" t="s">
        <v>134</v>
      </c>
      <c r="H80" s="5" t="s">
        <v>135</v>
      </c>
      <c r="I80" s="5"/>
      <c r="J80" s="5"/>
      <c r="K80" s="5">
        <v>216</v>
      </c>
      <c r="L80" s="5">
        <v>8</v>
      </c>
      <c r="M80" s="5">
        <v>3</v>
      </c>
      <c r="N80" s="5" t="s">
        <v>6</v>
      </c>
      <c r="O80" s="5">
        <v>0</v>
      </c>
      <c r="P80" s="5">
        <f>ROUND(Source!EH71,O80)</f>
        <v>0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223</v>
      </c>
      <c r="F81" s="5">
        <f>ROUND(Source!AQ71,O81)</f>
        <v>0</v>
      </c>
      <c r="G81" s="5" t="s">
        <v>136</v>
      </c>
      <c r="H81" s="5" t="s">
        <v>137</v>
      </c>
      <c r="I81" s="5"/>
      <c r="J81" s="5"/>
      <c r="K81" s="5">
        <v>223</v>
      </c>
      <c r="L81" s="5">
        <v>9</v>
      </c>
      <c r="M81" s="5">
        <v>3</v>
      </c>
      <c r="N81" s="5" t="s">
        <v>6</v>
      </c>
      <c r="O81" s="5">
        <v>0</v>
      </c>
      <c r="P81" s="5">
        <f>ROUND(Source!EI71,O81)</f>
        <v>0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229</v>
      </c>
      <c r="F82" s="5">
        <f>ROUND(Source!AZ71,O82)</f>
        <v>0</v>
      </c>
      <c r="G82" s="5" t="s">
        <v>138</v>
      </c>
      <c r="H82" s="5" t="s">
        <v>139</v>
      </c>
      <c r="I82" s="5"/>
      <c r="J82" s="5"/>
      <c r="K82" s="5">
        <v>229</v>
      </c>
      <c r="L82" s="5">
        <v>10</v>
      </c>
      <c r="M82" s="5">
        <v>3</v>
      </c>
      <c r="N82" s="5" t="s">
        <v>6</v>
      </c>
      <c r="O82" s="5">
        <v>0</v>
      </c>
      <c r="P82" s="5">
        <f>ROUND(Source!ER71,O82)</f>
        <v>0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203</v>
      </c>
      <c r="F83" s="5">
        <f>ROUND(Source!Q71,O83)</f>
        <v>71</v>
      </c>
      <c r="G83" s="5" t="s">
        <v>140</v>
      </c>
      <c r="H83" s="5" t="s">
        <v>141</v>
      </c>
      <c r="I83" s="5"/>
      <c r="J83" s="5"/>
      <c r="K83" s="5">
        <v>203</v>
      </c>
      <c r="L83" s="5">
        <v>11</v>
      </c>
      <c r="M83" s="5">
        <v>3</v>
      </c>
      <c r="N83" s="5" t="s">
        <v>6</v>
      </c>
      <c r="O83" s="5">
        <v>0</v>
      </c>
      <c r="P83" s="5">
        <f>ROUND(Source!DI71,O83)</f>
        <v>889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231</v>
      </c>
      <c r="F84" s="5">
        <f>ROUND(Source!BB71,O84)</f>
        <v>0</v>
      </c>
      <c r="G84" s="5" t="s">
        <v>142</v>
      </c>
      <c r="H84" s="5" t="s">
        <v>143</v>
      </c>
      <c r="I84" s="5"/>
      <c r="J84" s="5"/>
      <c r="K84" s="5">
        <v>231</v>
      </c>
      <c r="L84" s="5">
        <v>12</v>
      </c>
      <c r="M84" s="5">
        <v>3</v>
      </c>
      <c r="N84" s="5" t="s">
        <v>6</v>
      </c>
      <c r="O84" s="5">
        <v>0</v>
      </c>
      <c r="P84" s="5">
        <f>ROUND(Source!ET71,O84)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204</v>
      </c>
      <c r="F85" s="5">
        <f>ROUND(Source!R71,O85)</f>
        <v>10</v>
      </c>
      <c r="G85" s="5" t="s">
        <v>144</v>
      </c>
      <c r="H85" s="5" t="s">
        <v>145</v>
      </c>
      <c r="I85" s="5"/>
      <c r="J85" s="5"/>
      <c r="K85" s="5">
        <v>204</v>
      </c>
      <c r="L85" s="5">
        <v>13</v>
      </c>
      <c r="M85" s="5">
        <v>3</v>
      </c>
      <c r="N85" s="5" t="s">
        <v>6</v>
      </c>
      <c r="O85" s="5">
        <v>0</v>
      </c>
      <c r="P85" s="5">
        <f>ROUND(Source!DJ71,O85)</f>
        <v>183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205</v>
      </c>
      <c r="F86" s="5">
        <f>ROUND(Source!S71,O86)</f>
        <v>6389</v>
      </c>
      <c r="G86" s="5" t="s">
        <v>146</v>
      </c>
      <c r="H86" s="5" t="s">
        <v>147</v>
      </c>
      <c r="I86" s="5"/>
      <c r="J86" s="5"/>
      <c r="K86" s="5">
        <v>205</v>
      </c>
      <c r="L86" s="5">
        <v>14</v>
      </c>
      <c r="M86" s="5">
        <v>3</v>
      </c>
      <c r="N86" s="5" t="s">
        <v>6</v>
      </c>
      <c r="O86" s="5">
        <v>0</v>
      </c>
      <c r="P86" s="5">
        <f>ROUND(Source!DK71,O86)</f>
        <v>116914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232</v>
      </c>
      <c r="F87" s="5">
        <f>ROUND(Source!BC71,O87)</f>
        <v>0</v>
      </c>
      <c r="G87" s="5" t="s">
        <v>148</v>
      </c>
      <c r="H87" s="5" t="s">
        <v>149</v>
      </c>
      <c r="I87" s="5"/>
      <c r="J87" s="5"/>
      <c r="K87" s="5">
        <v>232</v>
      </c>
      <c r="L87" s="5">
        <v>15</v>
      </c>
      <c r="M87" s="5">
        <v>3</v>
      </c>
      <c r="N87" s="5" t="s">
        <v>6</v>
      </c>
      <c r="O87" s="5">
        <v>0</v>
      </c>
      <c r="P87" s="5">
        <f>ROUND(Source!EU71,O87)</f>
        <v>0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214</v>
      </c>
      <c r="F88" s="5">
        <f>ROUND(Source!AS71,O88)</f>
        <v>36583</v>
      </c>
      <c r="G88" s="5" t="s">
        <v>150</v>
      </c>
      <c r="H88" s="5" t="s">
        <v>151</v>
      </c>
      <c r="I88" s="5"/>
      <c r="J88" s="5"/>
      <c r="K88" s="5">
        <v>214</v>
      </c>
      <c r="L88" s="5">
        <v>16</v>
      </c>
      <c r="M88" s="5">
        <v>3</v>
      </c>
      <c r="N88" s="5" t="s">
        <v>6</v>
      </c>
      <c r="O88" s="5">
        <v>0</v>
      </c>
      <c r="P88" s="5">
        <f>ROUND(Source!EK71,O88)</f>
        <v>274371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215</v>
      </c>
      <c r="F89" s="5">
        <f>ROUND(Source!AT71,O89)</f>
        <v>2647</v>
      </c>
      <c r="G89" s="5" t="s">
        <v>152</v>
      </c>
      <c r="H89" s="5" t="s">
        <v>153</v>
      </c>
      <c r="I89" s="5"/>
      <c r="J89" s="5"/>
      <c r="K89" s="5">
        <v>215</v>
      </c>
      <c r="L89" s="5">
        <v>17</v>
      </c>
      <c r="M89" s="5">
        <v>3</v>
      </c>
      <c r="N89" s="5" t="s">
        <v>6</v>
      </c>
      <c r="O89" s="5">
        <v>0</v>
      </c>
      <c r="P89" s="5">
        <f>ROUND(Source!EL71,O89)</f>
        <v>43223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217</v>
      </c>
      <c r="F90" s="5">
        <f>ROUND(Source!AU71,O90)</f>
        <v>10986</v>
      </c>
      <c r="G90" s="5" t="s">
        <v>154</v>
      </c>
      <c r="H90" s="5" t="s">
        <v>155</v>
      </c>
      <c r="I90" s="5"/>
      <c r="J90" s="5"/>
      <c r="K90" s="5">
        <v>217</v>
      </c>
      <c r="L90" s="5">
        <v>18</v>
      </c>
      <c r="M90" s="5">
        <v>3</v>
      </c>
      <c r="N90" s="5" t="s">
        <v>6</v>
      </c>
      <c r="O90" s="5">
        <v>0</v>
      </c>
      <c r="P90" s="5">
        <f>ROUND(Source!EM71,O90)</f>
        <v>183379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230</v>
      </c>
      <c r="F91" s="5">
        <f>ROUND(Source!BA71,O91)</f>
        <v>0</v>
      </c>
      <c r="G91" s="5" t="s">
        <v>156</v>
      </c>
      <c r="H91" s="5" t="s">
        <v>157</v>
      </c>
      <c r="I91" s="5"/>
      <c r="J91" s="5"/>
      <c r="K91" s="5">
        <v>230</v>
      </c>
      <c r="L91" s="5">
        <v>19</v>
      </c>
      <c r="M91" s="5">
        <v>3</v>
      </c>
      <c r="N91" s="5" t="s">
        <v>6</v>
      </c>
      <c r="O91" s="5">
        <v>0</v>
      </c>
      <c r="P91" s="5">
        <f>ROUND(Source!ES71,O91)</f>
        <v>0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206</v>
      </c>
      <c r="F92" s="5">
        <f>ROUND(Source!T71,O92)</f>
        <v>0</v>
      </c>
      <c r="G92" s="5" t="s">
        <v>158</v>
      </c>
      <c r="H92" s="5" t="s">
        <v>159</v>
      </c>
      <c r="I92" s="5"/>
      <c r="J92" s="5"/>
      <c r="K92" s="5">
        <v>206</v>
      </c>
      <c r="L92" s="5">
        <v>20</v>
      </c>
      <c r="M92" s="5">
        <v>3</v>
      </c>
      <c r="N92" s="5" t="s">
        <v>6</v>
      </c>
      <c r="O92" s="5">
        <v>0</v>
      </c>
      <c r="P92" s="5">
        <f>ROUND(Source!DL71,O92)</f>
        <v>0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207</v>
      </c>
      <c r="F93" s="5">
        <f>Source!U71</f>
        <v>527.17399999999998</v>
      </c>
      <c r="G93" s="5" t="s">
        <v>160</v>
      </c>
      <c r="H93" s="5" t="s">
        <v>161</v>
      </c>
      <c r="I93" s="5"/>
      <c r="J93" s="5"/>
      <c r="K93" s="5">
        <v>207</v>
      </c>
      <c r="L93" s="5">
        <v>21</v>
      </c>
      <c r="M93" s="5">
        <v>3</v>
      </c>
      <c r="N93" s="5" t="s">
        <v>6</v>
      </c>
      <c r="O93" s="5">
        <v>-1</v>
      </c>
      <c r="P93" s="5">
        <f>Source!DM71</f>
        <v>527.17399999999998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208</v>
      </c>
      <c r="F94" s="5">
        <f>Source!V71</f>
        <v>0.8</v>
      </c>
      <c r="G94" s="5" t="s">
        <v>162</v>
      </c>
      <c r="H94" s="5" t="s">
        <v>163</v>
      </c>
      <c r="I94" s="5"/>
      <c r="J94" s="5"/>
      <c r="K94" s="5">
        <v>208</v>
      </c>
      <c r="L94" s="5">
        <v>22</v>
      </c>
      <c r="M94" s="5">
        <v>3</v>
      </c>
      <c r="N94" s="5" t="s">
        <v>6</v>
      </c>
      <c r="O94" s="5">
        <v>-1</v>
      </c>
      <c r="P94" s="5">
        <f>Source!DN71</f>
        <v>0.8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209</v>
      </c>
      <c r="F95" s="5">
        <f>ROUND(Source!W71,O95)</f>
        <v>0</v>
      </c>
      <c r="G95" s="5" t="s">
        <v>164</v>
      </c>
      <c r="H95" s="5" t="s">
        <v>165</v>
      </c>
      <c r="I95" s="5"/>
      <c r="J95" s="5"/>
      <c r="K95" s="5">
        <v>209</v>
      </c>
      <c r="L95" s="5">
        <v>23</v>
      </c>
      <c r="M95" s="5">
        <v>3</v>
      </c>
      <c r="N95" s="5" t="s">
        <v>6</v>
      </c>
      <c r="O95" s="5">
        <v>0</v>
      </c>
      <c r="P95" s="5">
        <f>ROUND(Source!DO71,O95)</f>
        <v>0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210</v>
      </c>
      <c r="F96" s="5">
        <f>ROUND(Source!X71,O96)</f>
        <v>4383</v>
      </c>
      <c r="G96" s="5" t="s">
        <v>166</v>
      </c>
      <c r="H96" s="5" t="s">
        <v>167</v>
      </c>
      <c r="I96" s="5"/>
      <c r="J96" s="5"/>
      <c r="K96" s="5">
        <v>210</v>
      </c>
      <c r="L96" s="5">
        <v>24</v>
      </c>
      <c r="M96" s="5">
        <v>3</v>
      </c>
      <c r="N96" s="5" t="s">
        <v>6</v>
      </c>
      <c r="O96" s="5">
        <v>0</v>
      </c>
      <c r="P96" s="5">
        <f>ROUND(Source!DP71,O96)</f>
        <v>67953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211</v>
      </c>
      <c r="F97" s="5">
        <f>ROUND(Source!Y71,O97)</f>
        <v>2790</v>
      </c>
      <c r="G97" s="5" t="s">
        <v>168</v>
      </c>
      <c r="H97" s="5" t="s">
        <v>169</v>
      </c>
      <c r="I97" s="5"/>
      <c r="J97" s="5"/>
      <c r="K97" s="5">
        <v>211</v>
      </c>
      <c r="L97" s="5">
        <v>25</v>
      </c>
      <c r="M97" s="5">
        <v>3</v>
      </c>
      <c r="N97" s="5" t="s">
        <v>6</v>
      </c>
      <c r="O97" s="5">
        <v>0</v>
      </c>
      <c r="P97" s="5">
        <f>ROUND(Source!DQ71,O97)</f>
        <v>40846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224</v>
      </c>
      <c r="F98" s="5">
        <f>ROUND(Source!AR71,O98)</f>
        <v>50216</v>
      </c>
      <c r="G98" s="5" t="s">
        <v>170</v>
      </c>
      <c r="H98" s="5" t="s">
        <v>171</v>
      </c>
      <c r="I98" s="5"/>
      <c r="J98" s="5"/>
      <c r="K98" s="5">
        <v>224</v>
      </c>
      <c r="L98" s="5">
        <v>26</v>
      </c>
      <c r="M98" s="5">
        <v>3</v>
      </c>
      <c r="N98" s="5" t="s">
        <v>6</v>
      </c>
      <c r="O98" s="5">
        <v>0</v>
      </c>
      <c r="P98" s="5">
        <f>ROUND(Source!EJ71,O98)</f>
        <v>500973</v>
      </c>
      <c r="Q98" s="5"/>
      <c r="R98" s="5"/>
      <c r="S98" s="5"/>
      <c r="T98" s="5"/>
      <c r="U98" s="5"/>
      <c r="V98" s="5"/>
      <c r="W98" s="5"/>
    </row>
    <row r="100" spans="1:206" x14ac:dyDescent="0.2">
      <c r="A100" s="3">
        <v>51</v>
      </c>
      <c r="B100" s="3">
        <f>B12</f>
        <v>163</v>
      </c>
      <c r="C100" s="3">
        <f>A12</f>
        <v>1</v>
      </c>
      <c r="D100" s="3">
        <f>ROW(A12)</f>
        <v>12</v>
      </c>
      <c r="E100" s="3"/>
      <c r="F100" s="3" t="str">
        <f>IF(F12&lt;&gt;"",F12,"")</f>
        <v>Новый объект</v>
      </c>
      <c r="G100" s="3" t="str">
        <f>IF(G12&lt;&gt;"",G12,"")</f>
        <v>Дуговая защита</v>
      </c>
      <c r="H100" s="3">
        <v>0</v>
      </c>
      <c r="I100" s="3"/>
      <c r="J100" s="3"/>
      <c r="K100" s="3"/>
      <c r="L100" s="3"/>
      <c r="M100" s="3"/>
      <c r="N100" s="3"/>
      <c r="O100" s="3">
        <f t="shared" ref="O100:T100" si="59">ROUND(O71,0)</f>
        <v>43043</v>
      </c>
      <c r="P100" s="3">
        <f t="shared" si="59"/>
        <v>36583</v>
      </c>
      <c r="Q100" s="3">
        <f t="shared" si="59"/>
        <v>71</v>
      </c>
      <c r="R100" s="3">
        <f t="shared" si="59"/>
        <v>10</v>
      </c>
      <c r="S100" s="3">
        <f t="shared" si="59"/>
        <v>6389</v>
      </c>
      <c r="T100" s="3">
        <f t="shared" si="59"/>
        <v>0</v>
      </c>
      <c r="U100" s="3">
        <f>U71</f>
        <v>527.17399999999998</v>
      </c>
      <c r="V100" s="3">
        <f>V71</f>
        <v>0.8</v>
      </c>
      <c r="W100" s="3">
        <f>ROUND(W71,0)</f>
        <v>0</v>
      </c>
      <c r="X100" s="3">
        <f>ROUND(X71,0)</f>
        <v>4383</v>
      </c>
      <c r="Y100" s="3">
        <f>ROUND(Y71,0)</f>
        <v>2790</v>
      </c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>
        <f t="shared" ref="AO100:BC100" si="60">ROUND(AO71,0)</f>
        <v>0</v>
      </c>
      <c r="AP100" s="3">
        <f t="shared" si="60"/>
        <v>0</v>
      </c>
      <c r="AQ100" s="3">
        <f t="shared" si="60"/>
        <v>0</v>
      </c>
      <c r="AR100" s="3">
        <f t="shared" si="60"/>
        <v>50216</v>
      </c>
      <c r="AS100" s="3">
        <f t="shared" si="60"/>
        <v>36583</v>
      </c>
      <c r="AT100" s="3">
        <f t="shared" si="60"/>
        <v>2647</v>
      </c>
      <c r="AU100" s="3">
        <f t="shared" si="60"/>
        <v>10986</v>
      </c>
      <c r="AV100" s="3">
        <f t="shared" si="60"/>
        <v>36583</v>
      </c>
      <c r="AW100" s="3">
        <f t="shared" si="60"/>
        <v>36583</v>
      </c>
      <c r="AX100" s="3">
        <f t="shared" si="60"/>
        <v>0</v>
      </c>
      <c r="AY100" s="3">
        <f t="shared" si="60"/>
        <v>36583</v>
      </c>
      <c r="AZ100" s="3">
        <f t="shared" si="60"/>
        <v>0</v>
      </c>
      <c r="BA100" s="3">
        <f t="shared" si="60"/>
        <v>0</v>
      </c>
      <c r="BB100" s="3">
        <f t="shared" si="60"/>
        <v>0</v>
      </c>
      <c r="BC100" s="3">
        <f t="shared" si="60"/>
        <v>0</v>
      </c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4">
        <f t="shared" ref="DG100:DL100" si="61">ROUND(DG71,0)</f>
        <v>392174</v>
      </c>
      <c r="DH100" s="4">
        <f t="shared" si="61"/>
        <v>274371</v>
      </c>
      <c r="DI100" s="4">
        <f t="shared" si="61"/>
        <v>889</v>
      </c>
      <c r="DJ100" s="4">
        <f t="shared" si="61"/>
        <v>183</v>
      </c>
      <c r="DK100" s="4">
        <f t="shared" si="61"/>
        <v>116914</v>
      </c>
      <c r="DL100" s="4">
        <f t="shared" si="61"/>
        <v>0</v>
      </c>
      <c r="DM100" s="4">
        <f>DM71</f>
        <v>527.17399999999998</v>
      </c>
      <c r="DN100" s="4">
        <f>DN71</f>
        <v>0.8</v>
      </c>
      <c r="DO100" s="4">
        <f>ROUND(DO71,0)</f>
        <v>0</v>
      </c>
      <c r="DP100" s="4">
        <f>ROUND(DP71,0)</f>
        <v>67953</v>
      </c>
      <c r="DQ100" s="4">
        <f>ROUND(DQ71,0)</f>
        <v>40846</v>
      </c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>
        <f t="shared" ref="EG100:EU100" si="62">ROUND(EG71,0)</f>
        <v>0</v>
      </c>
      <c r="EH100" s="4">
        <f t="shared" si="62"/>
        <v>0</v>
      </c>
      <c r="EI100" s="4">
        <f t="shared" si="62"/>
        <v>0</v>
      </c>
      <c r="EJ100" s="4">
        <f t="shared" si="62"/>
        <v>500973</v>
      </c>
      <c r="EK100" s="4">
        <f t="shared" si="62"/>
        <v>274371</v>
      </c>
      <c r="EL100" s="4">
        <f t="shared" si="62"/>
        <v>43223</v>
      </c>
      <c r="EM100" s="4">
        <f t="shared" si="62"/>
        <v>183379</v>
      </c>
      <c r="EN100" s="4">
        <f t="shared" si="62"/>
        <v>274371</v>
      </c>
      <c r="EO100" s="4">
        <f t="shared" si="62"/>
        <v>274371</v>
      </c>
      <c r="EP100" s="4">
        <f t="shared" si="62"/>
        <v>0</v>
      </c>
      <c r="EQ100" s="4">
        <f t="shared" si="62"/>
        <v>274371</v>
      </c>
      <c r="ER100" s="4">
        <f t="shared" si="62"/>
        <v>0</v>
      </c>
      <c r="ES100" s="4">
        <f t="shared" si="62"/>
        <v>0</v>
      </c>
      <c r="ET100" s="4">
        <f t="shared" si="62"/>
        <v>0</v>
      </c>
      <c r="EU100" s="4">
        <f t="shared" si="62"/>
        <v>0</v>
      </c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>
        <v>0</v>
      </c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201</v>
      </c>
      <c r="F102" s="5">
        <f>ROUND(Source!O100,O102)</f>
        <v>43043</v>
      </c>
      <c r="G102" s="5" t="s">
        <v>120</v>
      </c>
      <c r="H102" s="5" t="s">
        <v>121</v>
      </c>
      <c r="I102" s="5"/>
      <c r="J102" s="5"/>
      <c r="K102" s="5">
        <v>201</v>
      </c>
      <c r="L102" s="5">
        <v>1</v>
      </c>
      <c r="M102" s="5">
        <v>3</v>
      </c>
      <c r="N102" s="5" t="s">
        <v>6</v>
      </c>
      <c r="O102" s="5">
        <v>0</v>
      </c>
      <c r="P102" s="5">
        <f>ROUND(Source!DG100,O102)</f>
        <v>392174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202</v>
      </c>
      <c r="F103" s="5">
        <f>ROUND(Source!P100,O103)</f>
        <v>36583</v>
      </c>
      <c r="G103" s="5" t="s">
        <v>122</v>
      </c>
      <c r="H103" s="5" t="s">
        <v>123</v>
      </c>
      <c r="I103" s="5"/>
      <c r="J103" s="5"/>
      <c r="K103" s="5">
        <v>202</v>
      </c>
      <c r="L103" s="5">
        <v>2</v>
      </c>
      <c r="M103" s="5">
        <v>3</v>
      </c>
      <c r="N103" s="5" t="s">
        <v>6</v>
      </c>
      <c r="O103" s="5">
        <v>0</v>
      </c>
      <c r="P103" s="5">
        <f>ROUND(Source!DH100,O103)</f>
        <v>274371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222</v>
      </c>
      <c r="F104" s="5">
        <f>ROUND(Source!AO100,O104)</f>
        <v>0</v>
      </c>
      <c r="G104" s="5" t="s">
        <v>124</v>
      </c>
      <c r="H104" s="5" t="s">
        <v>125</v>
      </c>
      <c r="I104" s="5"/>
      <c r="J104" s="5"/>
      <c r="K104" s="5">
        <v>222</v>
      </c>
      <c r="L104" s="5">
        <v>3</v>
      </c>
      <c r="M104" s="5">
        <v>3</v>
      </c>
      <c r="N104" s="5" t="s">
        <v>6</v>
      </c>
      <c r="O104" s="5">
        <v>0</v>
      </c>
      <c r="P104" s="5">
        <f>ROUND(Source!EG100,O104)</f>
        <v>0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225</v>
      </c>
      <c r="F105" s="5">
        <f>ROUND(Source!AV100,O105)</f>
        <v>36583</v>
      </c>
      <c r="G105" s="5" t="s">
        <v>126</v>
      </c>
      <c r="H105" s="5" t="s">
        <v>127</v>
      </c>
      <c r="I105" s="5"/>
      <c r="J105" s="5"/>
      <c r="K105" s="5">
        <v>225</v>
      </c>
      <c r="L105" s="5">
        <v>4</v>
      </c>
      <c r="M105" s="5">
        <v>3</v>
      </c>
      <c r="N105" s="5" t="s">
        <v>6</v>
      </c>
      <c r="O105" s="5">
        <v>0</v>
      </c>
      <c r="P105" s="5">
        <f>ROUND(Source!EN100,O105)</f>
        <v>274371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226</v>
      </c>
      <c r="F106" s="5">
        <f>ROUND(Source!AW100,O106)</f>
        <v>36583</v>
      </c>
      <c r="G106" s="5" t="s">
        <v>128</v>
      </c>
      <c r="H106" s="5" t="s">
        <v>129</v>
      </c>
      <c r="I106" s="5"/>
      <c r="J106" s="5"/>
      <c r="K106" s="5">
        <v>226</v>
      </c>
      <c r="L106" s="5">
        <v>5</v>
      </c>
      <c r="M106" s="5">
        <v>3</v>
      </c>
      <c r="N106" s="5" t="s">
        <v>6</v>
      </c>
      <c r="O106" s="5">
        <v>0</v>
      </c>
      <c r="P106" s="5">
        <f>ROUND(Source!EO100,O106)</f>
        <v>274371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227</v>
      </c>
      <c r="F107" s="5">
        <f>ROUND(Source!AX100,O107)</f>
        <v>0</v>
      </c>
      <c r="G107" s="5" t="s">
        <v>130</v>
      </c>
      <c r="H107" s="5" t="s">
        <v>131</v>
      </c>
      <c r="I107" s="5"/>
      <c r="J107" s="5"/>
      <c r="K107" s="5">
        <v>227</v>
      </c>
      <c r="L107" s="5">
        <v>6</v>
      </c>
      <c r="M107" s="5">
        <v>3</v>
      </c>
      <c r="N107" s="5" t="s">
        <v>6</v>
      </c>
      <c r="O107" s="5">
        <v>0</v>
      </c>
      <c r="P107" s="5">
        <f>ROUND(Source!EP100,O107)</f>
        <v>0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228</v>
      </c>
      <c r="F108" s="5">
        <f>ROUND(Source!AY100,O108)</f>
        <v>36583</v>
      </c>
      <c r="G108" s="5" t="s">
        <v>132</v>
      </c>
      <c r="H108" s="5" t="s">
        <v>133</v>
      </c>
      <c r="I108" s="5"/>
      <c r="J108" s="5"/>
      <c r="K108" s="5">
        <v>228</v>
      </c>
      <c r="L108" s="5">
        <v>7</v>
      </c>
      <c r="M108" s="5">
        <v>3</v>
      </c>
      <c r="N108" s="5" t="s">
        <v>6</v>
      </c>
      <c r="O108" s="5">
        <v>0</v>
      </c>
      <c r="P108" s="5">
        <f>ROUND(Source!EQ100,O108)</f>
        <v>274371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216</v>
      </c>
      <c r="F109" s="5">
        <f>ROUND(Source!AP100,O109)</f>
        <v>0</v>
      </c>
      <c r="G109" s="5" t="s">
        <v>134</v>
      </c>
      <c r="H109" s="5" t="s">
        <v>135</v>
      </c>
      <c r="I109" s="5"/>
      <c r="J109" s="5"/>
      <c r="K109" s="5">
        <v>216</v>
      </c>
      <c r="L109" s="5">
        <v>8</v>
      </c>
      <c r="M109" s="5">
        <v>3</v>
      </c>
      <c r="N109" s="5" t="s">
        <v>6</v>
      </c>
      <c r="O109" s="5">
        <v>0</v>
      </c>
      <c r="P109" s="5">
        <f>ROUND(Source!EH100,O109)</f>
        <v>0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223</v>
      </c>
      <c r="F110" s="5">
        <f>ROUND(Source!AQ100,O110)</f>
        <v>0</v>
      </c>
      <c r="G110" s="5" t="s">
        <v>136</v>
      </c>
      <c r="H110" s="5" t="s">
        <v>137</v>
      </c>
      <c r="I110" s="5"/>
      <c r="J110" s="5"/>
      <c r="K110" s="5">
        <v>223</v>
      </c>
      <c r="L110" s="5">
        <v>9</v>
      </c>
      <c r="M110" s="5">
        <v>3</v>
      </c>
      <c r="N110" s="5" t="s">
        <v>6</v>
      </c>
      <c r="O110" s="5">
        <v>0</v>
      </c>
      <c r="P110" s="5">
        <f>ROUND(Source!EI100,O110)</f>
        <v>0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229</v>
      </c>
      <c r="F111" s="5">
        <f>ROUND(Source!AZ100,O111)</f>
        <v>0</v>
      </c>
      <c r="G111" s="5" t="s">
        <v>138</v>
      </c>
      <c r="H111" s="5" t="s">
        <v>139</v>
      </c>
      <c r="I111" s="5"/>
      <c r="J111" s="5"/>
      <c r="K111" s="5">
        <v>229</v>
      </c>
      <c r="L111" s="5">
        <v>10</v>
      </c>
      <c r="M111" s="5">
        <v>3</v>
      </c>
      <c r="N111" s="5" t="s">
        <v>6</v>
      </c>
      <c r="O111" s="5">
        <v>0</v>
      </c>
      <c r="P111" s="5">
        <f>ROUND(Source!ER100,O111)</f>
        <v>0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203</v>
      </c>
      <c r="F112" s="5">
        <f>ROUND(Source!Q100,O112)</f>
        <v>71</v>
      </c>
      <c r="G112" s="5" t="s">
        <v>140</v>
      </c>
      <c r="H112" s="5" t="s">
        <v>141</v>
      </c>
      <c r="I112" s="5"/>
      <c r="J112" s="5"/>
      <c r="K112" s="5">
        <v>203</v>
      </c>
      <c r="L112" s="5">
        <v>11</v>
      </c>
      <c r="M112" s="5">
        <v>3</v>
      </c>
      <c r="N112" s="5" t="s">
        <v>6</v>
      </c>
      <c r="O112" s="5">
        <v>0</v>
      </c>
      <c r="P112" s="5">
        <f>ROUND(Source!DI100,O112)</f>
        <v>889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231</v>
      </c>
      <c r="F113" s="5">
        <f>ROUND(Source!BB100,O113)</f>
        <v>0</v>
      </c>
      <c r="G113" s="5" t="s">
        <v>142</v>
      </c>
      <c r="H113" s="5" t="s">
        <v>143</v>
      </c>
      <c r="I113" s="5"/>
      <c r="J113" s="5"/>
      <c r="K113" s="5">
        <v>231</v>
      </c>
      <c r="L113" s="5">
        <v>12</v>
      </c>
      <c r="M113" s="5">
        <v>3</v>
      </c>
      <c r="N113" s="5" t="s">
        <v>6</v>
      </c>
      <c r="O113" s="5">
        <v>0</v>
      </c>
      <c r="P113" s="5">
        <f>ROUND(Source!ET100,O113)</f>
        <v>0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204</v>
      </c>
      <c r="F114" s="5">
        <f>ROUND(Source!R100,O114)</f>
        <v>10</v>
      </c>
      <c r="G114" s="5" t="s">
        <v>144</v>
      </c>
      <c r="H114" s="5" t="s">
        <v>145</v>
      </c>
      <c r="I114" s="5"/>
      <c r="J114" s="5"/>
      <c r="K114" s="5">
        <v>204</v>
      </c>
      <c r="L114" s="5">
        <v>13</v>
      </c>
      <c r="M114" s="5">
        <v>3</v>
      </c>
      <c r="N114" s="5" t="s">
        <v>6</v>
      </c>
      <c r="O114" s="5">
        <v>0</v>
      </c>
      <c r="P114" s="5">
        <f>ROUND(Source!DJ100,O114)</f>
        <v>183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205</v>
      </c>
      <c r="F115" s="5">
        <f>ROUND(Source!S100,O115)</f>
        <v>6389</v>
      </c>
      <c r="G115" s="5" t="s">
        <v>146</v>
      </c>
      <c r="H115" s="5" t="s">
        <v>147</v>
      </c>
      <c r="I115" s="5"/>
      <c r="J115" s="5"/>
      <c r="K115" s="5">
        <v>205</v>
      </c>
      <c r="L115" s="5">
        <v>14</v>
      </c>
      <c r="M115" s="5">
        <v>3</v>
      </c>
      <c r="N115" s="5" t="s">
        <v>6</v>
      </c>
      <c r="O115" s="5">
        <v>0</v>
      </c>
      <c r="P115" s="5">
        <f>ROUND(Source!DK100,O115)</f>
        <v>116914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232</v>
      </c>
      <c r="F116" s="5">
        <f>ROUND(Source!BC100,O116)</f>
        <v>0</v>
      </c>
      <c r="G116" s="5" t="s">
        <v>148</v>
      </c>
      <c r="H116" s="5" t="s">
        <v>149</v>
      </c>
      <c r="I116" s="5"/>
      <c r="J116" s="5"/>
      <c r="K116" s="5">
        <v>232</v>
      </c>
      <c r="L116" s="5">
        <v>15</v>
      </c>
      <c r="M116" s="5">
        <v>3</v>
      </c>
      <c r="N116" s="5" t="s">
        <v>6</v>
      </c>
      <c r="O116" s="5">
        <v>0</v>
      </c>
      <c r="P116" s="5">
        <f>ROUND(Source!EU100,O116)</f>
        <v>0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214</v>
      </c>
      <c r="F117" s="5">
        <f>ROUND(Source!AS100,O117)</f>
        <v>36583</v>
      </c>
      <c r="G117" s="5" t="s">
        <v>150</v>
      </c>
      <c r="H117" s="5" t="s">
        <v>151</v>
      </c>
      <c r="I117" s="5"/>
      <c r="J117" s="5"/>
      <c r="K117" s="5">
        <v>214</v>
      </c>
      <c r="L117" s="5">
        <v>16</v>
      </c>
      <c r="M117" s="5">
        <v>3</v>
      </c>
      <c r="N117" s="5" t="s">
        <v>6</v>
      </c>
      <c r="O117" s="5">
        <v>0</v>
      </c>
      <c r="P117" s="5">
        <f>ROUND(Source!EK100,O117)</f>
        <v>274371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215</v>
      </c>
      <c r="F118" s="5">
        <f>ROUND(Source!AT100,O118)</f>
        <v>2647</v>
      </c>
      <c r="G118" s="5" t="s">
        <v>152</v>
      </c>
      <c r="H118" s="5" t="s">
        <v>153</v>
      </c>
      <c r="I118" s="5"/>
      <c r="J118" s="5"/>
      <c r="K118" s="5">
        <v>215</v>
      </c>
      <c r="L118" s="5">
        <v>17</v>
      </c>
      <c r="M118" s="5">
        <v>3</v>
      </c>
      <c r="N118" s="5" t="s">
        <v>6</v>
      </c>
      <c r="O118" s="5">
        <v>0</v>
      </c>
      <c r="P118" s="5">
        <f>ROUND(Source!EL100,O118)</f>
        <v>43223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217</v>
      </c>
      <c r="F119" s="5">
        <f>ROUND(Source!AU100,O119)</f>
        <v>10986</v>
      </c>
      <c r="G119" s="5" t="s">
        <v>154</v>
      </c>
      <c r="H119" s="5" t="s">
        <v>155</v>
      </c>
      <c r="I119" s="5"/>
      <c r="J119" s="5"/>
      <c r="K119" s="5">
        <v>217</v>
      </c>
      <c r="L119" s="5">
        <v>18</v>
      </c>
      <c r="M119" s="5">
        <v>3</v>
      </c>
      <c r="N119" s="5" t="s">
        <v>6</v>
      </c>
      <c r="O119" s="5">
        <v>0</v>
      </c>
      <c r="P119" s="5">
        <f>ROUND(Source!EM100,O119)</f>
        <v>183379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230</v>
      </c>
      <c r="F120" s="5">
        <f>ROUND(Source!BA100,O120)</f>
        <v>0</v>
      </c>
      <c r="G120" s="5" t="s">
        <v>156</v>
      </c>
      <c r="H120" s="5" t="s">
        <v>157</v>
      </c>
      <c r="I120" s="5"/>
      <c r="J120" s="5"/>
      <c r="K120" s="5">
        <v>230</v>
      </c>
      <c r="L120" s="5">
        <v>19</v>
      </c>
      <c r="M120" s="5">
        <v>3</v>
      </c>
      <c r="N120" s="5" t="s">
        <v>6</v>
      </c>
      <c r="O120" s="5">
        <v>0</v>
      </c>
      <c r="P120" s="5">
        <f>ROUND(Source!ES100,O120)</f>
        <v>0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206</v>
      </c>
      <c r="F121" s="5">
        <f>ROUND(Source!T100,O121)</f>
        <v>0</v>
      </c>
      <c r="G121" s="5" t="s">
        <v>158</v>
      </c>
      <c r="H121" s="5" t="s">
        <v>159</v>
      </c>
      <c r="I121" s="5"/>
      <c r="J121" s="5"/>
      <c r="K121" s="5">
        <v>206</v>
      </c>
      <c r="L121" s="5">
        <v>20</v>
      </c>
      <c r="M121" s="5">
        <v>3</v>
      </c>
      <c r="N121" s="5" t="s">
        <v>6</v>
      </c>
      <c r="O121" s="5">
        <v>0</v>
      </c>
      <c r="P121" s="5">
        <f>ROUND(Source!DL100,O121)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207</v>
      </c>
      <c r="F122" s="5">
        <f>Source!U100</f>
        <v>527.17399999999998</v>
      </c>
      <c r="G122" s="5" t="s">
        <v>160</v>
      </c>
      <c r="H122" s="5" t="s">
        <v>161</v>
      </c>
      <c r="I122" s="5"/>
      <c r="J122" s="5"/>
      <c r="K122" s="5">
        <v>207</v>
      </c>
      <c r="L122" s="5">
        <v>21</v>
      </c>
      <c r="M122" s="5">
        <v>3</v>
      </c>
      <c r="N122" s="5" t="s">
        <v>6</v>
      </c>
      <c r="O122" s="5">
        <v>-1</v>
      </c>
      <c r="P122" s="5">
        <f>Source!DM100</f>
        <v>527.17399999999998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208</v>
      </c>
      <c r="F123" s="5">
        <f>Source!V100</f>
        <v>0.8</v>
      </c>
      <c r="G123" s="5" t="s">
        <v>162</v>
      </c>
      <c r="H123" s="5" t="s">
        <v>163</v>
      </c>
      <c r="I123" s="5"/>
      <c r="J123" s="5"/>
      <c r="K123" s="5">
        <v>208</v>
      </c>
      <c r="L123" s="5">
        <v>22</v>
      </c>
      <c r="M123" s="5">
        <v>3</v>
      </c>
      <c r="N123" s="5" t="s">
        <v>6</v>
      </c>
      <c r="O123" s="5">
        <v>-1</v>
      </c>
      <c r="P123" s="5">
        <f>Source!DN100</f>
        <v>0.8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209</v>
      </c>
      <c r="F124" s="5">
        <f>ROUND(Source!W100,O124)</f>
        <v>0</v>
      </c>
      <c r="G124" s="5" t="s">
        <v>164</v>
      </c>
      <c r="H124" s="5" t="s">
        <v>165</v>
      </c>
      <c r="I124" s="5"/>
      <c r="J124" s="5"/>
      <c r="K124" s="5">
        <v>209</v>
      </c>
      <c r="L124" s="5">
        <v>23</v>
      </c>
      <c r="M124" s="5">
        <v>3</v>
      </c>
      <c r="N124" s="5" t="s">
        <v>6</v>
      </c>
      <c r="O124" s="5">
        <v>0</v>
      </c>
      <c r="P124" s="5">
        <f>ROUND(Source!DO100,O124)</f>
        <v>0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210</v>
      </c>
      <c r="F125" s="5">
        <f>ROUND(Source!X100,O125)</f>
        <v>4383</v>
      </c>
      <c r="G125" s="5" t="s">
        <v>166</v>
      </c>
      <c r="H125" s="5" t="s">
        <v>167</v>
      </c>
      <c r="I125" s="5"/>
      <c r="J125" s="5"/>
      <c r="K125" s="5">
        <v>210</v>
      </c>
      <c r="L125" s="5">
        <v>24</v>
      </c>
      <c r="M125" s="5">
        <v>3</v>
      </c>
      <c r="N125" s="5" t="s">
        <v>6</v>
      </c>
      <c r="O125" s="5">
        <v>0</v>
      </c>
      <c r="P125" s="5">
        <f>ROUND(Source!DP100,O125)</f>
        <v>67953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211</v>
      </c>
      <c r="F126" s="5">
        <f>ROUND(Source!Y100,O126)</f>
        <v>2790</v>
      </c>
      <c r="G126" s="5" t="s">
        <v>168</v>
      </c>
      <c r="H126" s="5" t="s">
        <v>169</v>
      </c>
      <c r="I126" s="5"/>
      <c r="J126" s="5"/>
      <c r="K126" s="5">
        <v>211</v>
      </c>
      <c r="L126" s="5">
        <v>25</v>
      </c>
      <c r="M126" s="5">
        <v>3</v>
      </c>
      <c r="N126" s="5" t="s">
        <v>6</v>
      </c>
      <c r="O126" s="5">
        <v>0</v>
      </c>
      <c r="P126" s="5">
        <f>ROUND(Source!DQ100,O126)</f>
        <v>40846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224</v>
      </c>
      <c r="F127" s="5">
        <f>ROUND(Source!AR100,O127)</f>
        <v>50216</v>
      </c>
      <c r="G127" s="5" t="s">
        <v>170</v>
      </c>
      <c r="H127" s="5" t="s">
        <v>171</v>
      </c>
      <c r="I127" s="5"/>
      <c r="J127" s="5"/>
      <c r="K127" s="5">
        <v>224</v>
      </c>
      <c r="L127" s="5">
        <v>26</v>
      </c>
      <c r="M127" s="5">
        <v>3</v>
      </c>
      <c r="N127" s="5" t="s">
        <v>6</v>
      </c>
      <c r="O127" s="5">
        <v>0</v>
      </c>
      <c r="P127" s="5">
        <f>ROUND(Source!EJ100,O127)</f>
        <v>500973</v>
      </c>
      <c r="Q127" s="5"/>
      <c r="R127" s="5"/>
      <c r="S127" s="5"/>
      <c r="T127" s="5"/>
      <c r="U127" s="5"/>
      <c r="V127" s="5"/>
      <c r="W127" s="5"/>
    </row>
    <row r="130" spans="1:15" x14ac:dyDescent="0.2">
      <c r="A130">
        <v>70</v>
      </c>
      <c r="B130">
        <v>1</v>
      </c>
      <c r="D130">
        <v>1</v>
      </c>
      <c r="E130" t="s">
        <v>172</v>
      </c>
      <c r="F130" t="s">
        <v>173</v>
      </c>
      <c r="G130">
        <v>1</v>
      </c>
      <c r="H130">
        <v>0</v>
      </c>
      <c r="I130" t="s">
        <v>174</v>
      </c>
      <c r="J130">
        <v>0</v>
      </c>
      <c r="K130">
        <v>0</v>
      </c>
      <c r="L130" t="s">
        <v>6</v>
      </c>
      <c r="M130" t="s">
        <v>6</v>
      </c>
      <c r="N130">
        <v>0</v>
      </c>
      <c r="O130">
        <v>1</v>
      </c>
    </row>
    <row r="131" spans="1:15" x14ac:dyDescent="0.2">
      <c r="A131">
        <v>70</v>
      </c>
      <c r="B131">
        <v>1</v>
      </c>
      <c r="D131">
        <v>2</v>
      </c>
      <c r="E131" t="s">
        <v>175</v>
      </c>
      <c r="F131" t="s">
        <v>176</v>
      </c>
      <c r="G131">
        <v>0</v>
      </c>
      <c r="H131">
        <v>0</v>
      </c>
      <c r="I131" t="s">
        <v>174</v>
      </c>
      <c r="J131">
        <v>0</v>
      </c>
      <c r="K131">
        <v>0</v>
      </c>
      <c r="L131" t="s">
        <v>6</v>
      </c>
      <c r="M131" t="s">
        <v>6</v>
      </c>
      <c r="N131">
        <v>0</v>
      </c>
      <c r="O131">
        <v>0</v>
      </c>
    </row>
    <row r="132" spans="1:15" x14ac:dyDescent="0.2">
      <c r="A132">
        <v>70</v>
      </c>
      <c r="B132">
        <v>1</v>
      </c>
      <c r="D132">
        <v>3</v>
      </c>
      <c r="E132" t="s">
        <v>177</v>
      </c>
      <c r="F132" t="s">
        <v>178</v>
      </c>
      <c r="G132">
        <v>0</v>
      </c>
      <c r="H132">
        <v>0</v>
      </c>
      <c r="I132" t="s">
        <v>174</v>
      </c>
      <c r="J132">
        <v>0</v>
      </c>
      <c r="K132">
        <v>0</v>
      </c>
      <c r="L132" t="s">
        <v>6</v>
      </c>
      <c r="M132" t="s">
        <v>6</v>
      </c>
      <c r="N132">
        <v>0</v>
      </c>
      <c r="O132">
        <v>0</v>
      </c>
    </row>
    <row r="133" spans="1:15" x14ac:dyDescent="0.2">
      <c r="A133">
        <v>70</v>
      </c>
      <c r="B133">
        <v>1</v>
      </c>
      <c r="D133">
        <v>4</v>
      </c>
      <c r="E133" t="s">
        <v>179</v>
      </c>
      <c r="F133" t="s">
        <v>180</v>
      </c>
      <c r="G133">
        <v>0</v>
      </c>
      <c r="H133">
        <v>0</v>
      </c>
      <c r="I133" t="s">
        <v>174</v>
      </c>
      <c r="J133">
        <v>0</v>
      </c>
      <c r="K133">
        <v>0</v>
      </c>
      <c r="L133" t="s">
        <v>6</v>
      </c>
      <c r="M133" t="s">
        <v>6</v>
      </c>
      <c r="N133">
        <v>0</v>
      </c>
      <c r="O133">
        <v>0</v>
      </c>
    </row>
    <row r="134" spans="1:15" x14ac:dyDescent="0.2">
      <c r="A134">
        <v>70</v>
      </c>
      <c r="B134">
        <v>1</v>
      </c>
      <c r="D134">
        <v>5</v>
      </c>
      <c r="E134" t="s">
        <v>181</v>
      </c>
      <c r="F134" t="s">
        <v>182</v>
      </c>
      <c r="G134">
        <v>0</v>
      </c>
      <c r="H134">
        <v>0</v>
      </c>
      <c r="I134" t="s">
        <v>174</v>
      </c>
      <c r="J134">
        <v>0</v>
      </c>
      <c r="K134">
        <v>0</v>
      </c>
      <c r="L134" t="s">
        <v>6</v>
      </c>
      <c r="M134" t="s">
        <v>6</v>
      </c>
      <c r="N134">
        <v>0</v>
      </c>
      <c r="O134">
        <v>0</v>
      </c>
    </row>
    <row r="135" spans="1:15" x14ac:dyDescent="0.2">
      <c r="A135">
        <v>70</v>
      </c>
      <c r="B135">
        <v>1</v>
      </c>
      <c r="D135">
        <v>6</v>
      </c>
      <c r="E135" t="s">
        <v>183</v>
      </c>
      <c r="F135" t="s">
        <v>184</v>
      </c>
      <c r="G135">
        <v>0</v>
      </c>
      <c r="H135">
        <v>0</v>
      </c>
      <c r="I135" t="s">
        <v>174</v>
      </c>
      <c r="J135">
        <v>0</v>
      </c>
      <c r="K135">
        <v>0</v>
      </c>
      <c r="L135" t="s">
        <v>6</v>
      </c>
      <c r="M135" t="s">
        <v>6</v>
      </c>
      <c r="N135">
        <v>0</v>
      </c>
      <c r="O135">
        <v>0</v>
      </c>
    </row>
    <row r="136" spans="1:15" x14ac:dyDescent="0.2">
      <c r="A136">
        <v>70</v>
      </c>
      <c r="B136">
        <v>1</v>
      </c>
      <c r="D136">
        <v>7</v>
      </c>
      <c r="E136" t="s">
        <v>185</v>
      </c>
      <c r="F136" t="s">
        <v>186</v>
      </c>
      <c r="G136">
        <v>0</v>
      </c>
      <c r="H136">
        <v>0</v>
      </c>
      <c r="I136" t="s">
        <v>174</v>
      </c>
      <c r="J136">
        <v>0</v>
      </c>
      <c r="K136">
        <v>0</v>
      </c>
      <c r="L136" t="s">
        <v>6</v>
      </c>
      <c r="M136" t="s">
        <v>6</v>
      </c>
      <c r="N136">
        <v>0</v>
      </c>
      <c r="O136">
        <v>0</v>
      </c>
    </row>
    <row r="137" spans="1:15" x14ac:dyDescent="0.2">
      <c r="A137">
        <v>70</v>
      </c>
      <c r="B137">
        <v>1</v>
      </c>
      <c r="D137">
        <v>8</v>
      </c>
      <c r="E137" t="s">
        <v>187</v>
      </c>
      <c r="F137" t="s">
        <v>188</v>
      </c>
      <c r="G137">
        <v>0</v>
      </c>
      <c r="H137">
        <v>0</v>
      </c>
      <c r="I137" t="s">
        <v>174</v>
      </c>
      <c r="J137">
        <v>0</v>
      </c>
      <c r="K137">
        <v>0</v>
      </c>
      <c r="L137" t="s">
        <v>6</v>
      </c>
      <c r="M137" t="s">
        <v>6</v>
      </c>
      <c r="N137">
        <v>0</v>
      </c>
      <c r="O137">
        <v>0</v>
      </c>
    </row>
    <row r="138" spans="1:15" x14ac:dyDescent="0.2">
      <c r="A138">
        <v>70</v>
      </c>
      <c r="B138">
        <v>1</v>
      </c>
      <c r="D138">
        <v>9</v>
      </c>
      <c r="E138" t="s">
        <v>189</v>
      </c>
      <c r="F138" t="s">
        <v>190</v>
      </c>
      <c r="G138">
        <v>0</v>
      </c>
      <c r="H138">
        <v>0</v>
      </c>
      <c r="I138" t="s">
        <v>174</v>
      </c>
      <c r="J138">
        <v>0</v>
      </c>
      <c r="K138">
        <v>0</v>
      </c>
      <c r="L138" t="s">
        <v>6</v>
      </c>
      <c r="M138" t="s">
        <v>6</v>
      </c>
      <c r="N138">
        <v>0</v>
      </c>
      <c r="O138">
        <v>0</v>
      </c>
    </row>
    <row r="139" spans="1:15" x14ac:dyDescent="0.2">
      <c r="A139">
        <v>70</v>
      </c>
      <c r="B139">
        <v>1</v>
      </c>
      <c r="D139">
        <v>1</v>
      </c>
      <c r="E139" t="s">
        <v>191</v>
      </c>
      <c r="F139" t="s">
        <v>192</v>
      </c>
      <c r="G139">
        <v>1</v>
      </c>
      <c r="H139">
        <v>1</v>
      </c>
      <c r="I139" t="s">
        <v>174</v>
      </c>
      <c r="J139">
        <v>0</v>
      </c>
      <c r="K139">
        <v>0</v>
      </c>
      <c r="L139" t="s">
        <v>6</v>
      </c>
      <c r="M139" t="s">
        <v>6</v>
      </c>
      <c r="N139">
        <v>0</v>
      </c>
      <c r="O139">
        <v>1</v>
      </c>
    </row>
    <row r="140" spans="1:15" x14ac:dyDescent="0.2">
      <c r="A140">
        <v>70</v>
      </c>
      <c r="B140">
        <v>1</v>
      </c>
      <c r="D140">
        <v>2</v>
      </c>
      <c r="E140" t="s">
        <v>193</v>
      </c>
      <c r="F140" t="s">
        <v>194</v>
      </c>
      <c r="G140">
        <v>1</v>
      </c>
      <c r="H140">
        <v>1</v>
      </c>
      <c r="I140" t="s">
        <v>174</v>
      </c>
      <c r="J140">
        <v>0</v>
      </c>
      <c r="K140">
        <v>0</v>
      </c>
      <c r="L140" t="s">
        <v>6</v>
      </c>
      <c r="M140" t="s">
        <v>6</v>
      </c>
      <c r="N140">
        <v>0</v>
      </c>
      <c r="O140">
        <v>1</v>
      </c>
    </row>
    <row r="141" spans="1:15" x14ac:dyDescent="0.2">
      <c r="A141">
        <v>70</v>
      </c>
      <c r="B141">
        <v>1</v>
      </c>
      <c r="D141">
        <v>3</v>
      </c>
      <c r="E141" t="s">
        <v>195</v>
      </c>
      <c r="F141" t="s">
        <v>196</v>
      </c>
      <c r="G141">
        <v>1</v>
      </c>
      <c r="H141">
        <v>0</v>
      </c>
      <c r="I141" t="s">
        <v>174</v>
      </c>
      <c r="J141">
        <v>0</v>
      </c>
      <c r="K141">
        <v>0</v>
      </c>
      <c r="L141" t="s">
        <v>6</v>
      </c>
      <c r="M141" t="s">
        <v>6</v>
      </c>
      <c r="N141">
        <v>0</v>
      </c>
      <c r="O141">
        <v>1</v>
      </c>
    </row>
    <row r="142" spans="1:15" x14ac:dyDescent="0.2">
      <c r="A142">
        <v>70</v>
      </c>
      <c r="B142">
        <v>1</v>
      </c>
      <c r="D142">
        <v>4</v>
      </c>
      <c r="E142" t="s">
        <v>197</v>
      </c>
      <c r="F142" t="s">
        <v>198</v>
      </c>
      <c r="G142">
        <v>1</v>
      </c>
      <c r="H142">
        <v>0</v>
      </c>
      <c r="I142" t="s">
        <v>174</v>
      </c>
      <c r="J142">
        <v>0</v>
      </c>
      <c r="K142">
        <v>0</v>
      </c>
      <c r="L142" t="s">
        <v>6</v>
      </c>
      <c r="M142" t="s">
        <v>6</v>
      </c>
      <c r="N142">
        <v>0</v>
      </c>
      <c r="O142">
        <v>1</v>
      </c>
    </row>
    <row r="143" spans="1:15" x14ac:dyDescent="0.2">
      <c r="A143">
        <v>70</v>
      </c>
      <c r="B143">
        <v>1</v>
      </c>
      <c r="D143">
        <v>5</v>
      </c>
      <c r="E143" t="s">
        <v>199</v>
      </c>
      <c r="F143" t="s">
        <v>200</v>
      </c>
      <c r="G143">
        <v>1</v>
      </c>
      <c r="H143">
        <v>0</v>
      </c>
      <c r="I143" t="s">
        <v>174</v>
      </c>
      <c r="J143">
        <v>0</v>
      </c>
      <c r="K143">
        <v>0</v>
      </c>
      <c r="L143" t="s">
        <v>6</v>
      </c>
      <c r="M143" t="s">
        <v>6</v>
      </c>
      <c r="N143">
        <v>0</v>
      </c>
      <c r="O143">
        <v>0.85</v>
      </c>
    </row>
    <row r="144" spans="1:15" x14ac:dyDescent="0.2">
      <c r="A144">
        <v>70</v>
      </c>
      <c r="B144">
        <v>1</v>
      </c>
      <c r="D144">
        <v>6</v>
      </c>
      <c r="E144" t="s">
        <v>201</v>
      </c>
      <c r="F144" t="s">
        <v>202</v>
      </c>
      <c r="G144">
        <v>1</v>
      </c>
      <c r="H144">
        <v>0</v>
      </c>
      <c r="I144" t="s">
        <v>174</v>
      </c>
      <c r="J144">
        <v>0</v>
      </c>
      <c r="K144">
        <v>0</v>
      </c>
      <c r="L144" t="s">
        <v>6</v>
      </c>
      <c r="M144" t="s">
        <v>6</v>
      </c>
      <c r="N144">
        <v>0</v>
      </c>
      <c r="O144">
        <v>0.8</v>
      </c>
    </row>
    <row r="145" spans="1:15" x14ac:dyDescent="0.2">
      <c r="A145">
        <v>70</v>
      </c>
      <c r="B145">
        <v>1</v>
      </c>
      <c r="D145">
        <v>7</v>
      </c>
      <c r="E145" t="s">
        <v>203</v>
      </c>
      <c r="F145" t="s">
        <v>204</v>
      </c>
      <c r="G145">
        <v>1</v>
      </c>
      <c r="H145">
        <v>0</v>
      </c>
      <c r="I145" t="s">
        <v>174</v>
      </c>
      <c r="J145">
        <v>0</v>
      </c>
      <c r="K145">
        <v>0</v>
      </c>
      <c r="L145" t="s">
        <v>6</v>
      </c>
      <c r="M145" t="s">
        <v>6</v>
      </c>
      <c r="N145">
        <v>0</v>
      </c>
      <c r="O145">
        <v>1</v>
      </c>
    </row>
    <row r="146" spans="1:15" x14ac:dyDescent="0.2">
      <c r="A146">
        <v>70</v>
      </c>
      <c r="B146">
        <v>1</v>
      </c>
      <c r="D146">
        <v>8</v>
      </c>
      <c r="E146" t="s">
        <v>205</v>
      </c>
      <c r="F146" t="s">
        <v>206</v>
      </c>
      <c r="G146">
        <v>1</v>
      </c>
      <c r="H146">
        <v>0.8</v>
      </c>
      <c r="I146" t="s">
        <v>174</v>
      </c>
      <c r="J146">
        <v>0</v>
      </c>
      <c r="K146">
        <v>0</v>
      </c>
      <c r="L146" t="s">
        <v>6</v>
      </c>
      <c r="M146" t="s">
        <v>6</v>
      </c>
      <c r="N146">
        <v>0</v>
      </c>
      <c r="O146">
        <v>1</v>
      </c>
    </row>
    <row r="147" spans="1:15" x14ac:dyDescent="0.2">
      <c r="A147">
        <v>70</v>
      </c>
      <c r="B147">
        <v>1</v>
      </c>
      <c r="D147">
        <v>9</v>
      </c>
      <c r="E147" t="s">
        <v>207</v>
      </c>
      <c r="F147" t="s">
        <v>208</v>
      </c>
      <c r="G147">
        <v>1</v>
      </c>
      <c r="H147">
        <v>0.85</v>
      </c>
      <c r="I147" t="s">
        <v>174</v>
      </c>
      <c r="J147">
        <v>0</v>
      </c>
      <c r="K147">
        <v>0</v>
      </c>
      <c r="L147" t="s">
        <v>6</v>
      </c>
      <c r="M147" t="s">
        <v>6</v>
      </c>
      <c r="N147">
        <v>0</v>
      </c>
      <c r="O147">
        <v>1</v>
      </c>
    </row>
    <row r="148" spans="1:15" x14ac:dyDescent="0.2">
      <c r="A148">
        <v>70</v>
      </c>
      <c r="B148">
        <v>1</v>
      </c>
      <c r="D148">
        <v>10</v>
      </c>
      <c r="E148" t="s">
        <v>209</v>
      </c>
      <c r="F148" t="s">
        <v>210</v>
      </c>
      <c r="G148">
        <v>1</v>
      </c>
      <c r="H148">
        <v>0</v>
      </c>
      <c r="I148" t="s">
        <v>174</v>
      </c>
      <c r="J148">
        <v>0</v>
      </c>
      <c r="K148">
        <v>0</v>
      </c>
      <c r="L148" t="s">
        <v>6</v>
      </c>
      <c r="M148" t="s">
        <v>6</v>
      </c>
      <c r="N148">
        <v>0</v>
      </c>
      <c r="O148">
        <v>1</v>
      </c>
    </row>
    <row r="149" spans="1:15" x14ac:dyDescent="0.2">
      <c r="A149">
        <v>70</v>
      </c>
      <c r="B149">
        <v>1</v>
      </c>
      <c r="D149">
        <v>11</v>
      </c>
      <c r="E149" t="s">
        <v>211</v>
      </c>
      <c r="F149" t="s">
        <v>212</v>
      </c>
      <c r="G149">
        <v>1</v>
      </c>
      <c r="H149">
        <v>0</v>
      </c>
      <c r="I149" t="s">
        <v>174</v>
      </c>
      <c r="J149">
        <v>0</v>
      </c>
      <c r="K149">
        <v>0</v>
      </c>
      <c r="L149" t="s">
        <v>6</v>
      </c>
      <c r="M149" t="s">
        <v>6</v>
      </c>
      <c r="N149">
        <v>0</v>
      </c>
      <c r="O149">
        <v>0.94</v>
      </c>
    </row>
    <row r="150" spans="1:15" x14ac:dyDescent="0.2">
      <c r="A150">
        <v>70</v>
      </c>
      <c r="B150">
        <v>1</v>
      </c>
      <c r="D150">
        <v>12</v>
      </c>
      <c r="E150" t="s">
        <v>213</v>
      </c>
      <c r="F150" t="s">
        <v>214</v>
      </c>
      <c r="G150">
        <v>1</v>
      </c>
      <c r="H150">
        <v>0</v>
      </c>
      <c r="I150" t="s">
        <v>174</v>
      </c>
      <c r="J150">
        <v>0</v>
      </c>
      <c r="K150">
        <v>0</v>
      </c>
      <c r="L150" t="s">
        <v>6</v>
      </c>
      <c r="M150" t="s">
        <v>6</v>
      </c>
      <c r="N150">
        <v>0</v>
      </c>
      <c r="O150">
        <v>0.9</v>
      </c>
    </row>
    <row r="151" spans="1:15" x14ac:dyDescent="0.2">
      <c r="A151">
        <v>70</v>
      </c>
      <c r="B151">
        <v>1</v>
      </c>
      <c r="D151">
        <v>13</v>
      </c>
      <c r="E151" t="s">
        <v>215</v>
      </c>
      <c r="F151" t="s">
        <v>216</v>
      </c>
      <c r="G151">
        <v>0.6</v>
      </c>
      <c r="H151">
        <v>0</v>
      </c>
      <c r="I151" t="s">
        <v>174</v>
      </c>
      <c r="J151">
        <v>0</v>
      </c>
      <c r="K151">
        <v>0</v>
      </c>
      <c r="L151" t="s">
        <v>6</v>
      </c>
      <c r="M151" t="s">
        <v>6</v>
      </c>
      <c r="N151">
        <v>0</v>
      </c>
      <c r="O151">
        <v>0.6</v>
      </c>
    </row>
    <row r="152" spans="1:15" x14ac:dyDescent="0.2">
      <c r="A152">
        <v>70</v>
      </c>
      <c r="B152">
        <v>1</v>
      </c>
      <c r="D152">
        <v>14</v>
      </c>
      <c r="E152" t="s">
        <v>217</v>
      </c>
      <c r="F152" t="s">
        <v>218</v>
      </c>
      <c r="G152">
        <v>1</v>
      </c>
      <c r="H152">
        <v>0</v>
      </c>
      <c r="I152" t="s">
        <v>174</v>
      </c>
      <c r="J152">
        <v>0</v>
      </c>
      <c r="K152">
        <v>0</v>
      </c>
      <c r="L152" t="s">
        <v>6</v>
      </c>
      <c r="M152" t="s">
        <v>6</v>
      </c>
      <c r="N152">
        <v>0</v>
      </c>
      <c r="O152">
        <v>1</v>
      </c>
    </row>
    <row r="153" spans="1:15" x14ac:dyDescent="0.2">
      <c r="A153">
        <v>70</v>
      </c>
      <c r="B153">
        <v>1</v>
      </c>
      <c r="D153">
        <v>15</v>
      </c>
      <c r="E153" t="s">
        <v>219</v>
      </c>
      <c r="F153" t="s">
        <v>220</v>
      </c>
      <c r="G153">
        <v>1.2</v>
      </c>
      <c r="H153">
        <v>0</v>
      </c>
      <c r="I153" t="s">
        <v>174</v>
      </c>
      <c r="J153">
        <v>0</v>
      </c>
      <c r="K153">
        <v>0</v>
      </c>
      <c r="L153" t="s">
        <v>6</v>
      </c>
      <c r="M153" t="s">
        <v>6</v>
      </c>
      <c r="N153">
        <v>0</v>
      </c>
      <c r="O153">
        <v>1.2</v>
      </c>
    </row>
    <row r="154" spans="1:15" x14ac:dyDescent="0.2">
      <c r="A154">
        <v>70</v>
      </c>
      <c r="B154">
        <v>1</v>
      </c>
      <c r="D154">
        <v>16</v>
      </c>
      <c r="E154" t="s">
        <v>221</v>
      </c>
      <c r="F154" t="s">
        <v>222</v>
      </c>
      <c r="G154">
        <v>1</v>
      </c>
      <c r="H154">
        <v>0</v>
      </c>
      <c r="I154" t="s">
        <v>174</v>
      </c>
      <c r="J154">
        <v>0</v>
      </c>
      <c r="K154">
        <v>0</v>
      </c>
      <c r="L154" t="s">
        <v>6</v>
      </c>
      <c r="M154" t="s">
        <v>6</v>
      </c>
      <c r="N154">
        <v>0</v>
      </c>
      <c r="O154">
        <v>1</v>
      </c>
    </row>
    <row r="155" spans="1:15" x14ac:dyDescent="0.2">
      <c r="A155">
        <v>70</v>
      </c>
      <c r="B155">
        <v>1</v>
      </c>
      <c r="D155">
        <v>17</v>
      </c>
      <c r="E155" t="s">
        <v>223</v>
      </c>
      <c r="F155" t="s">
        <v>224</v>
      </c>
      <c r="G155">
        <v>1</v>
      </c>
      <c r="H155">
        <v>0</v>
      </c>
      <c r="I155" t="s">
        <v>174</v>
      </c>
      <c r="J155">
        <v>0</v>
      </c>
      <c r="K155">
        <v>0</v>
      </c>
      <c r="L155" t="s">
        <v>6</v>
      </c>
      <c r="M155" t="s">
        <v>6</v>
      </c>
      <c r="N155">
        <v>0</v>
      </c>
      <c r="O155">
        <v>1</v>
      </c>
    </row>
    <row r="156" spans="1:15" x14ac:dyDescent="0.2">
      <c r="A156">
        <v>70</v>
      </c>
      <c r="B156">
        <v>1</v>
      </c>
      <c r="D156">
        <v>18</v>
      </c>
      <c r="E156" t="s">
        <v>225</v>
      </c>
      <c r="F156" t="s">
        <v>226</v>
      </c>
      <c r="G156">
        <v>1</v>
      </c>
      <c r="H156">
        <v>0</v>
      </c>
      <c r="I156" t="s">
        <v>174</v>
      </c>
      <c r="J156">
        <v>0</v>
      </c>
      <c r="K156">
        <v>0</v>
      </c>
      <c r="L156" t="s">
        <v>6</v>
      </c>
      <c r="M156" t="s">
        <v>6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19</v>
      </c>
      <c r="E157" t="s">
        <v>227</v>
      </c>
      <c r="F157" t="s">
        <v>224</v>
      </c>
      <c r="G157">
        <v>1</v>
      </c>
      <c r="H157">
        <v>0</v>
      </c>
      <c r="I157" t="s">
        <v>174</v>
      </c>
      <c r="J157">
        <v>0</v>
      </c>
      <c r="K157">
        <v>0</v>
      </c>
      <c r="L157" t="s">
        <v>6</v>
      </c>
      <c r="M157" t="s">
        <v>6</v>
      </c>
      <c r="N157">
        <v>0</v>
      </c>
      <c r="O157">
        <v>1</v>
      </c>
    </row>
    <row r="158" spans="1:15" x14ac:dyDescent="0.2">
      <c r="A158">
        <v>70</v>
      </c>
      <c r="B158">
        <v>1</v>
      </c>
      <c r="D158">
        <v>20</v>
      </c>
      <c r="E158" t="s">
        <v>228</v>
      </c>
      <c r="F158" t="s">
        <v>226</v>
      </c>
      <c r="G158">
        <v>1</v>
      </c>
      <c r="H158">
        <v>0</v>
      </c>
      <c r="I158" t="s">
        <v>174</v>
      </c>
      <c r="J158">
        <v>0</v>
      </c>
      <c r="K158">
        <v>0</v>
      </c>
      <c r="L158" t="s">
        <v>6</v>
      </c>
      <c r="M158" t="s">
        <v>6</v>
      </c>
      <c r="N158">
        <v>0</v>
      </c>
      <c r="O158">
        <v>1</v>
      </c>
    </row>
    <row r="159" spans="1:15" x14ac:dyDescent="0.2">
      <c r="A159">
        <v>70</v>
      </c>
      <c r="B159">
        <v>1</v>
      </c>
      <c r="D159">
        <v>21</v>
      </c>
      <c r="E159" t="s">
        <v>229</v>
      </c>
      <c r="F159" t="s">
        <v>230</v>
      </c>
      <c r="G159">
        <v>0</v>
      </c>
      <c r="H159">
        <v>0</v>
      </c>
      <c r="I159" t="s">
        <v>174</v>
      </c>
      <c r="J159">
        <v>0</v>
      </c>
      <c r="K159">
        <v>0</v>
      </c>
      <c r="L159" t="s">
        <v>6</v>
      </c>
      <c r="M159" t="s">
        <v>6</v>
      </c>
      <c r="N159">
        <v>0</v>
      </c>
      <c r="O159">
        <v>0</v>
      </c>
    </row>
    <row r="161" spans="1:34" x14ac:dyDescent="0.2">
      <c r="A161">
        <v>-1</v>
      </c>
    </row>
    <row r="163" spans="1:34" x14ac:dyDescent="0.2">
      <c r="A163" s="4">
        <v>75</v>
      </c>
      <c r="B163" s="4" t="s">
        <v>231</v>
      </c>
      <c r="C163" s="4">
        <v>2000</v>
      </c>
      <c r="D163" s="4">
        <v>0</v>
      </c>
      <c r="E163" s="4">
        <v>1</v>
      </c>
      <c r="F163" s="4">
        <v>0</v>
      </c>
      <c r="G163" s="4">
        <v>0</v>
      </c>
      <c r="H163" s="4">
        <v>1</v>
      </c>
      <c r="I163" s="4">
        <v>0</v>
      </c>
      <c r="J163" s="4">
        <v>4</v>
      </c>
      <c r="K163" s="4">
        <v>0</v>
      </c>
      <c r="L163" s="4">
        <v>0</v>
      </c>
      <c r="M163" s="4">
        <v>0</v>
      </c>
      <c r="N163" s="4">
        <v>34641455</v>
      </c>
      <c r="O163" s="4">
        <v>1</v>
      </c>
    </row>
    <row r="164" spans="1:34" x14ac:dyDescent="0.2">
      <c r="A164" s="4">
        <v>75</v>
      </c>
      <c r="B164" s="4" t="s">
        <v>232</v>
      </c>
      <c r="C164" s="4">
        <v>2017</v>
      </c>
      <c r="D164" s="4">
        <v>2</v>
      </c>
      <c r="E164" s="4">
        <v>0</v>
      </c>
      <c r="F164" s="4">
        <v>0</v>
      </c>
      <c r="G164" s="4">
        <v>0</v>
      </c>
      <c r="H164" s="4">
        <v>1</v>
      </c>
      <c r="I164" s="4">
        <v>0</v>
      </c>
      <c r="J164" s="4">
        <v>4</v>
      </c>
      <c r="K164" s="4">
        <v>0</v>
      </c>
      <c r="L164" s="4">
        <v>0</v>
      </c>
      <c r="M164" s="4">
        <v>1</v>
      </c>
      <c r="N164" s="4">
        <v>34641456</v>
      </c>
      <c r="O164" s="4">
        <v>2</v>
      </c>
    </row>
    <row r="165" spans="1:34" x14ac:dyDescent="0.2">
      <c r="A165" s="6">
        <v>3</v>
      </c>
      <c r="B165" s="6" t="s">
        <v>233</v>
      </c>
      <c r="C165" s="6">
        <v>12.5</v>
      </c>
      <c r="D165" s="6">
        <v>7.5</v>
      </c>
      <c r="E165" s="6">
        <v>12.5</v>
      </c>
      <c r="F165" s="6">
        <v>18.3</v>
      </c>
      <c r="G165" s="6">
        <v>18.3</v>
      </c>
      <c r="H165" s="6">
        <v>7.5</v>
      </c>
      <c r="I165" s="6">
        <v>18.3</v>
      </c>
      <c r="J165" s="6">
        <v>2</v>
      </c>
      <c r="K165" s="6">
        <v>18.3</v>
      </c>
      <c r="L165" s="6">
        <v>12.5</v>
      </c>
      <c r="M165" s="6">
        <v>12.5</v>
      </c>
      <c r="N165" s="6">
        <v>7.5</v>
      </c>
      <c r="O165" s="6">
        <v>7.5</v>
      </c>
      <c r="P165" s="6">
        <v>18.3</v>
      </c>
      <c r="Q165" s="6">
        <v>18.3</v>
      </c>
      <c r="R165" s="6">
        <v>12.5</v>
      </c>
      <c r="S165" s="6" t="s">
        <v>6</v>
      </c>
      <c r="T165" s="6" t="s">
        <v>6</v>
      </c>
      <c r="U165" s="6" t="s">
        <v>6</v>
      </c>
      <c r="V165" s="6" t="s">
        <v>6</v>
      </c>
      <c r="W165" s="6" t="s">
        <v>6</v>
      </c>
      <c r="X165" s="6" t="s">
        <v>6</v>
      </c>
      <c r="Y165" s="6" t="s">
        <v>6</v>
      </c>
      <c r="Z165" s="6" t="s">
        <v>6</v>
      </c>
      <c r="AA165" s="6" t="s">
        <v>6</v>
      </c>
      <c r="AB165" s="6" t="s">
        <v>6</v>
      </c>
      <c r="AC165" s="6" t="s">
        <v>6</v>
      </c>
      <c r="AD165" s="6" t="s">
        <v>6</v>
      </c>
      <c r="AE165" s="6" t="s">
        <v>6</v>
      </c>
      <c r="AF165" s="6" t="s">
        <v>6</v>
      </c>
      <c r="AG165" s="6" t="s">
        <v>6</v>
      </c>
      <c r="AH165" s="6" t="s">
        <v>6</v>
      </c>
    </row>
    <row r="169" spans="1:34" x14ac:dyDescent="0.2">
      <c r="A169">
        <v>65</v>
      </c>
      <c r="C169">
        <v>1</v>
      </c>
      <c r="D169">
        <v>0</v>
      </c>
      <c r="E16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234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6</v>
      </c>
      <c r="BZ12" s="1" t="s">
        <v>9</v>
      </c>
      <c r="CA12" s="1" t="s">
        <v>6</v>
      </c>
      <c r="CB12" s="1" t="s">
        <v>6</v>
      </c>
      <c r="CC12" s="1" t="s">
        <v>6</v>
      </c>
      <c r="CD12" s="1" t="s">
        <v>6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34641455</v>
      </c>
      <c r="E14" s="1">
        <v>34641456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(Source!F88)/1000</f>
        <v>36.582999999999998</v>
      </c>
      <c r="F16" s="8">
        <f>(Source!F89)/1000</f>
        <v>2.6469999999999998</v>
      </c>
      <c r="G16" s="8">
        <f>(Source!F80)/1000</f>
        <v>0</v>
      </c>
      <c r="H16" s="8">
        <f>(Source!F90)/1000+(Source!F91)/1000</f>
        <v>10.986000000000001</v>
      </c>
      <c r="I16" s="8">
        <f>E16+F16+G16+H16</f>
        <v>50.215999999999994</v>
      </c>
      <c r="J16" s="8">
        <f>(Source!F86)/1000</f>
        <v>6.3890000000000002</v>
      </c>
      <c r="T16" s="9">
        <f>(Source!P88)/1000</f>
        <v>274.37099999999998</v>
      </c>
      <c r="U16" s="9">
        <f>(Source!P89)/1000</f>
        <v>43.222999999999999</v>
      </c>
      <c r="V16" s="9">
        <f>(Source!P80)/1000</f>
        <v>0</v>
      </c>
      <c r="W16" s="9">
        <f>(Source!P90)/1000+(Source!P91)/1000</f>
        <v>183.37899999999999</v>
      </c>
      <c r="X16" s="9">
        <f>T16+U16+V16+W16</f>
        <v>500.97299999999996</v>
      </c>
      <c r="Y16" s="9">
        <f>(Source!P86)/1000</f>
        <v>116.914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43043</v>
      </c>
      <c r="AU16" s="8">
        <v>36583</v>
      </c>
      <c r="AV16" s="8">
        <v>0</v>
      </c>
      <c r="AW16" s="8">
        <v>0</v>
      </c>
      <c r="AX16" s="8">
        <v>0</v>
      </c>
      <c r="AY16" s="8">
        <v>71</v>
      </c>
      <c r="AZ16" s="8">
        <v>10</v>
      </c>
      <c r="BA16" s="8">
        <v>6389</v>
      </c>
      <c r="BB16" s="8">
        <v>36583</v>
      </c>
      <c r="BC16" s="8">
        <v>2647</v>
      </c>
      <c r="BD16" s="8">
        <v>10986</v>
      </c>
      <c r="BE16" s="8">
        <v>0</v>
      </c>
      <c r="BF16" s="8">
        <v>527.17399999999998</v>
      </c>
      <c r="BG16" s="8">
        <v>0.8</v>
      </c>
      <c r="BH16" s="8">
        <v>0</v>
      </c>
      <c r="BI16" s="8">
        <v>4383</v>
      </c>
      <c r="BJ16" s="8">
        <v>2790</v>
      </c>
      <c r="BK16" s="8">
        <v>50216</v>
      </c>
      <c r="BR16" s="9">
        <v>392174</v>
      </c>
      <c r="BS16" s="9">
        <v>274371</v>
      </c>
      <c r="BT16" s="9">
        <v>0</v>
      </c>
      <c r="BU16" s="9">
        <v>0</v>
      </c>
      <c r="BV16" s="9">
        <v>0</v>
      </c>
      <c r="BW16" s="9">
        <v>889</v>
      </c>
      <c r="BX16" s="9">
        <v>183</v>
      </c>
      <c r="BY16" s="9">
        <v>116914</v>
      </c>
      <c r="BZ16" s="9">
        <v>274371</v>
      </c>
      <c r="CA16" s="9">
        <v>43223</v>
      </c>
      <c r="CB16" s="9">
        <v>183379</v>
      </c>
      <c r="CC16" s="9">
        <v>0</v>
      </c>
      <c r="CD16" s="9">
        <v>527.17399999999998</v>
      </c>
      <c r="CE16" s="9">
        <v>0.8</v>
      </c>
      <c r="CF16" s="9">
        <v>0</v>
      </c>
      <c r="CG16" s="9">
        <v>67953</v>
      </c>
      <c r="CH16" s="9">
        <v>40846</v>
      </c>
      <c r="CI16" s="9">
        <v>500973</v>
      </c>
    </row>
    <row r="18" spans="1:40" x14ac:dyDescent="0.2">
      <c r="A18">
        <v>51</v>
      </c>
      <c r="E18" s="10">
        <f>SUMIF(A16:A17,3,E16:E17)</f>
        <v>36.582999999999998</v>
      </c>
      <c r="F18" s="10">
        <f>SUMIF(A16:A17,3,F16:F17)</f>
        <v>2.6469999999999998</v>
      </c>
      <c r="G18" s="10">
        <f>SUMIF(A16:A17,3,G16:G17)</f>
        <v>0</v>
      </c>
      <c r="H18" s="10">
        <f>SUMIF(A16:A17,3,H16:H17)</f>
        <v>10.986000000000001</v>
      </c>
      <c r="I18" s="10">
        <f>SUMIF(A16:A17,3,I16:I17)</f>
        <v>50.215999999999994</v>
      </c>
      <c r="J18" s="10">
        <f>SUMIF(A16:A17,3,J16:J17)</f>
        <v>6.3890000000000002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274.37099999999998</v>
      </c>
      <c r="U18" s="3">
        <f>SUMIF(A16:A17,3,U16:U17)</f>
        <v>43.222999999999999</v>
      </c>
      <c r="V18" s="3">
        <f>SUMIF(A16:A17,3,V16:V17)</f>
        <v>0</v>
      </c>
      <c r="W18" s="3">
        <f>SUMIF(A16:A17,3,W16:W17)</f>
        <v>183.37899999999999</v>
      </c>
      <c r="X18" s="3">
        <f>SUMIF(A16:A17,3,X16:X17)</f>
        <v>500.97299999999996</v>
      </c>
      <c r="Y18" s="3">
        <f>SUMIF(A16:A17,3,Y16:Y17)</f>
        <v>116.914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43043</v>
      </c>
      <c r="G20" s="5" t="s">
        <v>120</v>
      </c>
      <c r="H20" s="5" t="s">
        <v>121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392174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36583</v>
      </c>
      <c r="G21" s="5" t="s">
        <v>122</v>
      </c>
      <c r="H21" s="5" t="s">
        <v>123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274371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124</v>
      </c>
      <c r="H22" s="5" t="s">
        <v>125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36583</v>
      </c>
      <c r="G23" s="5" t="s">
        <v>126</v>
      </c>
      <c r="H23" s="5" t="s">
        <v>127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274371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36583</v>
      </c>
      <c r="G24" s="5" t="s">
        <v>128</v>
      </c>
      <c r="H24" s="5" t="s">
        <v>129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274371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130</v>
      </c>
      <c r="H25" s="5" t="s">
        <v>131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36583</v>
      </c>
      <c r="G26" s="5" t="s">
        <v>132</v>
      </c>
      <c r="H26" s="5" t="s">
        <v>133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274371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134</v>
      </c>
      <c r="H27" s="5" t="s">
        <v>135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136</v>
      </c>
      <c r="H28" s="5" t="s">
        <v>137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138</v>
      </c>
      <c r="H29" s="5" t="s">
        <v>139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71</v>
      </c>
      <c r="G30" s="5" t="s">
        <v>140</v>
      </c>
      <c r="H30" s="5" t="s">
        <v>141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889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142</v>
      </c>
      <c r="H31" s="5" t="s">
        <v>143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10</v>
      </c>
      <c r="G32" s="5" t="s">
        <v>144</v>
      </c>
      <c r="H32" s="5" t="s">
        <v>145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183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6389</v>
      </c>
      <c r="G33" s="5" t="s">
        <v>146</v>
      </c>
      <c r="H33" s="5" t="s">
        <v>147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116914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148</v>
      </c>
      <c r="H34" s="5" t="s">
        <v>149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36583</v>
      </c>
      <c r="G35" s="5" t="s">
        <v>150</v>
      </c>
      <c r="H35" s="5" t="s">
        <v>151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274371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2647</v>
      </c>
      <c r="G36" s="5" t="s">
        <v>152</v>
      </c>
      <c r="H36" s="5" t="s">
        <v>153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43223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10986</v>
      </c>
      <c r="G37" s="5" t="s">
        <v>154</v>
      </c>
      <c r="H37" s="5" t="s">
        <v>155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183379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156</v>
      </c>
      <c r="H38" s="5" t="s">
        <v>157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158</v>
      </c>
      <c r="H39" s="5" t="s">
        <v>159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527.17399999999998</v>
      </c>
      <c r="G40" s="5" t="s">
        <v>160</v>
      </c>
      <c r="H40" s="5" t="s">
        <v>161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527.17399999999998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0.8</v>
      </c>
      <c r="G41" s="5" t="s">
        <v>162</v>
      </c>
      <c r="H41" s="5" t="s">
        <v>163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0.8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164</v>
      </c>
      <c r="H42" s="5" t="s">
        <v>165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4383</v>
      </c>
      <c r="G43" s="5" t="s">
        <v>166</v>
      </c>
      <c r="H43" s="5" t="s">
        <v>167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67953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2790</v>
      </c>
      <c r="G44" s="5" t="s">
        <v>168</v>
      </c>
      <c r="H44" s="5" t="s">
        <v>169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40846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50216</v>
      </c>
      <c r="G45" s="5" t="s">
        <v>170</v>
      </c>
      <c r="H45" s="5" t="s">
        <v>171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500973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231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34641455</v>
      </c>
      <c r="O50" s="4">
        <v>1</v>
      </c>
    </row>
    <row r="51" spans="1:34" x14ac:dyDescent="0.2">
      <c r="A51" s="4">
        <v>75</v>
      </c>
      <c r="B51" s="4" t="s">
        <v>232</v>
      </c>
      <c r="C51" s="4">
        <v>2017</v>
      </c>
      <c r="D51" s="4">
        <v>2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34641456</v>
      </c>
      <c r="O51" s="4">
        <v>2</v>
      </c>
    </row>
    <row r="52" spans="1:34" x14ac:dyDescent="0.2">
      <c r="A52" s="6">
        <v>3</v>
      </c>
      <c r="B52" s="6" t="s">
        <v>233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34641455</v>
      </c>
      <c r="C1">
        <v>34641518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235</v>
      </c>
      <c r="J1" t="s">
        <v>6</v>
      </c>
      <c r="K1" t="s">
        <v>236</v>
      </c>
      <c r="L1">
        <v>1191</v>
      </c>
      <c r="N1">
        <v>1013</v>
      </c>
      <c r="O1" t="s">
        <v>237</v>
      </c>
      <c r="P1" t="s">
        <v>237</v>
      </c>
      <c r="Q1">
        <v>1</v>
      </c>
      <c r="W1">
        <v>0</v>
      </c>
      <c r="X1">
        <v>1069510174</v>
      </c>
      <c r="Y1">
        <v>1.1299999999999999</v>
      </c>
      <c r="AA1">
        <v>0</v>
      </c>
      <c r="AB1">
        <v>0</v>
      </c>
      <c r="AC1">
        <v>0</v>
      </c>
      <c r="AD1">
        <v>9.6199999999999992</v>
      </c>
      <c r="AE1">
        <v>0</v>
      </c>
      <c r="AF1">
        <v>0</v>
      </c>
      <c r="AG1">
        <v>0</v>
      </c>
      <c r="AH1">
        <v>9.6199999999999992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6</v>
      </c>
      <c r="AT1">
        <v>1.1299999999999999</v>
      </c>
      <c r="AU1" t="s">
        <v>6</v>
      </c>
      <c r="AV1">
        <v>1</v>
      </c>
      <c r="AW1">
        <v>2</v>
      </c>
      <c r="AX1">
        <v>34641525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11.299999999999999</v>
      </c>
      <c r="CY1">
        <f>AD1</f>
        <v>9.6199999999999992</v>
      </c>
      <c r="CZ1">
        <f>AH1</f>
        <v>9.6199999999999992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34641455</v>
      </c>
      <c r="C2">
        <v>34641518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238</v>
      </c>
      <c r="J2" t="s">
        <v>6</v>
      </c>
      <c r="K2" t="s">
        <v>239</v>
      </c>
      <c r="L2">
        <v>1191</v>
      </c>
      <c r="N2">
        <v>1013</v>
      </c>
      <c r="O2" t="s">
        <v>237</v>
      </c>
      <c r="P2" t="s">
        <v>237</v>
      </c>
      <c r="Q2">
        <v>1</v>
      </c>
      <c r="W2">
        <v>0</v>
      </c>
      <c r="X2">
        <v>-1417349443</v>
      </c>
      <c r="Y2">
        <v>0.08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6</v>
      </c>
      <c r="AT2">
        <v>0.08</v>
      </c>
      <c r="AU2" t="s">
        <v>6</v>
      </c>
      <c r="AV2">
        <v>2</v>
      </c>
      <c r="AW2">
        <v>2</v>
      </c>
      <c r="AX2">
        <v>34641526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0.8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34641455</v>
      </c>
      <c r="C3">
        <v>34641518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240</v>
      </c>
      <c r="J3" t="s">
        <v>241</v>
      </c>
      <c r="K3" t="s">
        <v>242</v>
      </c>
      <c r="L3">
        <v>1368</v>
      </c>
      <c r="N3">
        <v>1011</v>
      </c>
      <c r="O3" t="s">
        <v>243</v>
      </c>
      <c r="P3" t="s">
        <v>243</v>
      </c>
      <c r="Q3">
        <v>1</v>
      </c>
      <c r="W3">
        <v>0</v>
      </c>
      <c r="X3">
        <v>-1718674368</v>
      </c>
      <c r="Y3">
        <v>0.04</v>
      </c>
      <c r="AA3">
        <v>0</v>
      </c>
      <c r="AB3">
        <v>111.99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6</v>
      </c>
      <c r="AT3">
        <v>0.04</v>
      </c>
      <c r="AU3" t="s">
        <v>6</v>
      </c>
      <c r="AV3">
        <v>0</v>
      </c>
      <c r="AW3">
        <v>2</v>
      </c>
      <c r="AX3">
        <v>34641527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0.4</v>
      </c>
      <c r="CY3">
        <f>AB3</f>
        <v>111.99</v>
      </c>
      <c r="CZ3">
        <f>AF3</f>
        <v>111.99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34641455</v>
      </c>
      <c r="C4">
        <v>34641518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244</v>
      </c>
      <c r="J4" t="s">
        <v>245</v>
      </c>
      <c r="K4" t="s">
        <v>246</v>
      </c>
      <c r="L4">
        <v>1368</v>
      </c>
      <c r="N4">
        <v>1011</v>
      </c>
      <c r="O4" t="s">
        <v>243</v>
      </c>
      <c r="P4" t="s">
        <v>243</v>
      </c>
      <c r="Q4">
        <v>1</v>
      </c>
      <c r="W4">
        <v>0</v>
      </c>
      <c r="X4">
        <v>1372534845</v>
      </c>
      <c r="Y4">
        <v>0.04</v>
      </c>
      <c r="AA4">
        <v>0</v>
      </c>
      <c r="AB4">
        <v>65.709999999999994</v>
      </c>
      <c r="AC4">
        <v>11.6</v>
      </c>
      <c r="AD4">
        <v>0</v>
      </c>
      <c r="AE4">
        <v>0</v>
      </c>
      <c r="AF4">
        <v>65.709999999999994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6</v>
      </c>
      <c r="AT4">
        <v>0.04</v>
      </c>
      <c r="AU4" t="s">
        <v>6</v>
      </c>
      <c r="AV4">
        <v>0</v>
      </c>
      <c r="AW4">
        <v>2</v>
      </c>
      <c r="AX4">
        <v>34641528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0.4</v>
      </c>
      <c r="CY4">
        <f>AB4</f>
        <v>65.709999999999994</v>
      </c>
      <c r="CZ4">
        <f>AF4</f>
        <v>65.709999999999994</v>
      </c>
      <c r="DA4">
        <f>AJ4</f>
        <v>1</v>
      </c>
      <c r="DB4">
        <v>0</v>
      </c>
    </row>
    <row r="5" spans="1:106" x14ac:dyDescent="0.2">
      <c r="A5">
        <f>ROW(Source!A24)</f>
        <v>24</v>
      </c>
      <c r="B5">
        <v>34641455</v>
      </c>
      <c r="C5">
        <v>34641518</v>
      </c>
      <c r="D5">
        <v>31443668</v>
      </c>
      <c r="E5">
        <v>17</v>
      </c>
      <c r="F5">
        <v>1</v>
      </c>
      <c r="G5">
        <v>1</v>
      </c>
      <c r="H5">
        <v>3</v>
      </c>
      <c r="I5" t="s">
        <v>32</v>
      </c>
      <c r="J5" t="s">
        <v>6</v>
      </c>
      <c r="K5" t="s">
        <v>33</v>
      </c>
      <c r="L5">
        <v>1374</v>
      </c>
      <c r="N5">
        <v>1013</v>
      </c>
      <c r="O5" t="s">
        <v>34</v>
      </c>
      <c r="P5" t="s">
        <v>34</v>
      </c>
      <c r="Q5">
        <v>1</v>
      </c>
      <c r="W5">
        <v>0</v>
      </c>
      <c r="X5">
        <v>-1731369543</v>
      </c>
      <c r="Y5">
        <v>0</v>
      </c>
      <c r="AA5">
        <v>1</v>
      </c>
      <c r="AB5">
        <v>0</v>
      </c>
      <c r="AC5">
        <v>0</v>
      </c>
      <c r="AD5">
        <v>0</v>
      </c>
      <c r="AE5">
        <v>1</v>
      </c>
      <c r="AF5">
        <v>0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0</v>
      </c>
      <c r="AP5">
        <v>0</v>
      </c>
      <c r="AQ5">
        <v>0</v>
      </c>
      <c r="AR5">
        <v>0</v>
      </c>
      <c r="AS5" t="s">
        <v>6</v>
      </c>
      <c r="AT5">
        <v>0</v>
      </c>
      <c r="AU5" t="s">
        <v>6</v>
      </c>
      <c r="AV5">
        <v>0</v>
      </c>
      <c r="AW5">
        <v>2</v>
      </c>
      <c r="AX5">
        <v>34641530</v>
      </c>
      <c r="AY5">
        <v>1</v>
      </c>
      <c r="AZ5">
        <v>6144</v>
      </c>
      <c r="BA5">
        <v>6</v>
      </c>
      <c r="BB5">
        <v>3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0</v>
      </c>
      <c r="CY5">
        <f>AA5</f>
        <v>1</v>
      </c>
      <c r="CZ5">
        <f>AE5</f>
        <v>1</v>
      </c>
      <c r="DA5">
        <f>AI5</f>
        <v>1</v>
      </c>
      <c r="DB5">
        <v>0</v>
      </c>
    </row>
    <row r="6" spans="1:106" x14ac:dyDescent="0.2">
      <c r="A6">
        <f>ROW(Source!A24)</f>
        <v>24</v>
      </c>
      <c r="B6">
        <v>34641455</v>
      </c>
      <c r="C6">
        <v>34641518</v>
      </c>
      <c r="D6">
        <v>0</v>
      </c>
      <c r="E6">
        <v>0</v>
      </c>
      <c r="F6">
        <v>1</v>
      </c>
      <c r="G6">
        <v>1</v>
      </c>
      <c r="H6">
        <v>3</v>
      </c>
      <c r="I6" t="s">
        <v>23</v>
      </c>
      <c r="J6" t="s">
        <v>26</v>
      </c>
      <c r="K6" t="s">
        <v>24</v>
      </c>
      <c r="L6">
        <v>1354</v>
      </c>
      <c r="N6">
        <v>1010</v>
      </c>
      <c r="O6" t="s">
        <v>25</v>
      </c>
      <c r="P6" t="s">
        <v>25</v>
      </c>
      <c r="Q6">
        <v>1</v>
      </c>
      <c r="W6">
        <v>0</v>
      </c>
      <c r="X6">
        <v>1111231343</v>
      </c>
      <c r="Y6">
        <v>1</v>
      </c>
      <c r="AA6">
        <v>2965.33</v>
      </c>
      <c r="AB6">
        <v>0</v>
      </c>
      <c r="AC6">
        <v>0</v>
      </c>
      <c r="AD6">
        <v>0</v>
      </c>
      <c r="AE6">
        <v>2965.33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0</v>
      </c>
      <c r="AP6">
        <v>0</v>
      </c>
      <c r="AQ6">
        <v>0</v>
      </c>
      <c r="AR6">
        <v>0</v>
      </c>
      <c r="AS6" t="s">
        <v>6</v>
      </c>
      <c r="AT6">
        <v>1</v>
      </c>
      <c r="AU6" t="s">
        <v>6</v>
      </c>
      <c r="AV6">
        <v>0</v>
      </c>
      <c r="AW6">
        <v>1</v>
      </c>
      <c r="AX6">
        <v>-1</v>
      </c>
      <c r="AY6">
        <v>0</v>
      </c>
      <c r="AZ6">
        <v>0</v>
      </c>
      <c r="BA6" t="s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Y6*Source!I24</f>
        <v>10</v>
      </c>
      <c r="CY6">
        <f>AA6</f>
        <v>2965.33</v>
      </c>
      <c r="CZ6">
        <f>AE6</f>
        <v>2965.33</v>
      </c>
      <c r="DA6">
        <f>AI6</f>
        <v>1</v>
      </c>
      <c r="DB6">
        <v>0</v>
      </c>
    </row>
    <row r="7" spans="1:106" x14ac:dyDescent="0.2">
      <c r="A7">
        <f>ROW(Source!A25)</f>
        <v>25</v>
      </c>
      <c r="B7">
        <v>34641456</v>
      </c>
      <c r="C7">
        <v>34641518</v>
      </c>
      <c r="D7">
        <v>31715651</v>
      </c>
      <c r="E7">
        <v>1</v>
      </c>
      <c r="F7">
        <v>1</v>
      </c>
      <c r="G7">
        <v>1</v>
      </c>
      <c r="H7">
        <v>1</v>
      </c>
      <c r="I7" t="s">
        <v>235</v>
      </c>
      <c r="J7" t="s">
        <v>6</v>
      </c>
      <c r="K7" t="s">
        <v>236</v>
      </c>
      <c r="L7">
        <v>1191</v>
      </c>
      <c r="N7">
        <v>1013</v>
      </c>
      <c r="O7" t="s">
        <v>237</v>
      </c>
      <c r="P7" t="s">
        <v>237</v>
      </c>
      <c r="Q7">
        <v>1</v>
      </c>
      <c r="W7">
        <v>0</v>
      </c>
      <c r="X7">
        <v>1069510174</v>
      </c>
      <c r="Y7">
        <v>1.1299999999999999</v>
      </c>
      <c r="AA7">
        <v>0</v>
      </c>
      <c r="AB7">
        <v>0</v>
      </c>
      <c r="AC7">
        <v>0</v>
      </c>
      <c r="AD7">
        <v>176.05</v>
      </c>
      <c r="AE7">
        <v>0</v>
      </c>
      <c r="AF7">
        <v>0</v>
      </c>
      <c r="AG7">
        <v>0</v>
      </c>
      <c r="AH7">
        <v>9.6199999999999992</v>
      </c>
      <c r="AI7">
        <v>1</v>
      </c>
      <c r="AJ7">
        <v>1</v>
      </c>
      <c r="AK7">
        <v>1</v>
      </c>
      <c r="AL7">
        <v>18.3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6</v>
      </c>
      <c r="AT7">
        <v>1.1299999999999999</v>
      </c>
      <c r="AU7" t="s">
        <v>6</v>
      </c>
      <c r="AV7">
        <v>1</v>
      </c>
      <c r="AW7">
        <v>2</v>
      </c>
      <c r="AX7">
        <v>34641525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11.299999999999999</v>
      </c>
      <c r="CY7">
        <f>AD7</f>
        <v>176.05</v>
      </c>
      <c r="CZ7">
        <f>AH7</f>
        <v>9.6199999999999992</v>
      </c>
      <c r="DA7">
        <f>AL7</f>
        <v>18.3</v>
      </c>
      <c r="DB7">
        <v>0</v>
      </c>
    </row>
    <row r="8" spans="1:106" x14ac:dyDescent="0.2">
      <c r="A8">
        <f>ROW(Source!A25)</f>
        <v>25</v>
      </c>
      <c r="B8">
        <v>34641456</v>
      </c>
      <c r="C8">
        <v>34641518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238</v>
      </c>
      <c r="J8" t="s">
        <v>6</v>
      </c>
      <c r="K8" t="s">
        <v>239</v>
      </c>
      <c r="L8">
        <v>1191</v>
      </c>
      <c r="N8">
        <v>1013</v>
      </c>
      <c r="O8" t="s">
        <v>237</v>
      </c>
      <c r="P8" t="s">
        <v>237</v>
      </c>
      <c r="Q8">
        <v>1</v>
      </c>
      <c r="W8">
        <v>0</v>
      </c>
      <c r="X8">
        <v>-1417349443</v>
      </c>
      <c r="Y8">
        <v>0.08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18.3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6</v>
      </c>
      <c r="AT8">
        <v>0.08</v>
      </c>
      <c r="AU8" t="s">
        <v>6</v>
      </c>
      <c r="AV8">
        <v>2</v>
      </c>
      <c r="AW8">
        <v>2</v>
      </c>
      <c r="AX8">
        <v>34641526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0.8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ROW(Source!A25)</f>
        <v>25</v>
      </c>
      <c r="B9">
        <v>34641456</v>
      </c>
      <c r="C9">
        <v>34641518</v>
      </c>
      <c r="D9">
        <v>31526753</v>
      </c>
      <c r="E9">
        <v>1</v>
      </c>
      <c r="F9">
        <v>1</v>
      </c>
      <c r="G9">
        <v>1</v>
      </c>
      <c r="H9">
        <v>2</v>
      </c>
      <c r="I9" t="s">
        <v>240</v>
      </c>
      <c r="J9" t="s">
        <v>241</v>
      </c>
      <c r="K9" t="s">
        <v>242</v>
      </c>
      <c r="L9">
        <v>1368</v>
      </c>
      <c r="N9">
        <v>1011</v>
      </c>
      <c r="O9" t="s">
        <v>243</v>
      </c>
      <c r="P9" t="s">
        <v>243</v>
      </c>
      <c r="Q9">
        <v>1</v>
      </c>
      <c r="W9">
        <v>0</v>
      </c>
      <c r="X9">
        <v>-1718674368</v>
      </c>
      <c r="Y9">
        <v>0.04</v>
      </c>
      <c r="AA9">
        <v>0</v>
      </c>
      <c r="AB9">
        <v>1399.88</v>
      </c>
      <c r="AC9">
        <v>247.05</v>
      </c>
      <c r="AD9">
        <v>0</v>
      </c>
      <c r="AE9">
        <v>0</v>
      </c>
      <c r="AF9">
        <v>111.99</v>
      </c>
      <c r="AG9">
        <v>13.5</v>
      </c>
      <c r="AH9">
        <v>0</v>
      </c>
      <c r="AI9">
        <v>1</v>
      </c>
      <c r="AJ9">
        <v>12.5</v>
      </c>
      <c r="AK9">
        <v>18.3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6</v>
      </c>
      <c r="AT9">
        <v>0.04</v>
      </c>
      <c r="AU9" t="s">
        <v>6</v>
      </c>
      <c r="AV9">
        <v>0</v>
      </c>
      <c r="AW9">
        <v>2</v>
      </c>
      <c r="AX9">
        <v>34641527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Y9*Source!I25</f>
        <v>0.4</v>
      </c>
      <c r="CY9">
        <f>AB9</f>
        <v>1399.88</v>
      </c>
      <c r="CZ9">
        <f>AF9</f>
        <v>111.99</v>
      </c>
      <c r="DA9">
        <f>AJ9</f>
        <v>12.5</v>
      </c>
      <c r="DB9">
        <v>0</v>
      </c>
    </row>
    <row r="10" spans="1:106" x14ac:dyDescent="0.2">
      <c r="A10">
        <f>ROW(Source!A25)</f>
        <v>25</v>
      </c>
      <c r="B10">
        <v>34641456</v>
      </c>
      <c r="C10">
        <v>34641518</v>
      </c>
      <c r="D10">
        <v>31528142</v>
      </c>
      <c r="E10">
        <v>1</v>
      </c>
      <c r="F10">
        <v>1</v>
      </c>
      <c r="G10">
        <v>1</v>
      </c>
      <c r="H10">
        <v>2</v>
      </c>
      <c r="I10" t="s">
        <v>244</v>
      </c>
      <c r="J10" t="s">
        <v>245</v>
      </c>
      <c r="K10" t="s">
        <v>246</v>
      </c>
      <c r="L10">
        <v>1368</v>
      </c>
      <c r="N10">
        <v>1011</v>
      </c>
      <c r="O10" t="s">
        <v>243</v>
      </c>
      <c r="P10" t="s">
        <v>243</v>
      </c>
      <c r="Q10">
        <v>1</v>
      </c>
      <c r="W10">
        <v>0</v>
      </c>
      <c r="X10">
        <v>1372534845</v>
      </c>
      <c r="Y10">
        <v>0.04</v>
      </c>
      <c r="AA10">
        <v>0</v>
      </c>
      <c r="AB10">
        <v>821.38</v>
      </c>
      <c r="AC10">
        <v>212.28</v>
      </c>
      <c r="AD10">
        <v>0</v>
      </c>
      <c r="AE10">
        <v>0</v>
      </c>
      <c r="AF10">
        <v>65.709999999999994</v>
      </c>
      <c r="AG10">
        <v>11.6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6</v>
      </c>
      <c r="AT10">
        <v>0.04</v>
      </c>
      <c r="AU10" t="s">
        <v>6</v>
      </c>
      <c r="AV10">
        <v>0</v>
      </c>
      <c r="AW10">
        <v>2</v>
      </c>
      <c r="AX10">
        <v>34641528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Y10*Source!I25</f>
        <v>0.4</v>
      </c>
      <c r="CY10">
        <f>AB10</f>
        <v>821.38</v>
      </c>
      <c r="CZ10">
        <f>AF10</f>
        <v>65.709999999999994</v>
      </c>
      <c r="DA10">
        <f>AJ10</f>
        <v>12.5</v>
      </c>
      <c r="DB10">
        <v>0</v>
      </c>
    </row>
    <row r="11" spans="1:106" x14ac:dyDescent="0.2">
      <c r="A11">
        <f>ROW(Source!A25)</f>
        <v>25</v>
      </c>
      <c r="B11">
        <v>34641456</v>
      </c>
      <c r="C11">
        <v>34641518</v>
      </c>
      <c r="D11">
        <v>31443668</v>
      </c>
      <c r="E11">
        <v>17</v>
      </c>
      <c r="F11">
        <v>1</v>
      </c>
      <c r="G11">
        <v>1</v>
      </c>
      <c r="H11">
        <v>3</v>
      </c>
      <c r="I11" t="s">
        <v>32</v>
      </c>
      <c r="J11" t="s">
        <v>6</v>
      </c>
      <c r="K11" t="s">
        <v>33</v>
      </c>
      <c r="L11">
        <v>1374</v>
      </c>
      <c r="N11">
        <v>1013</v>
      </c>
      <c r="O11" t="s">
        <v>34</v>
      </c>
      <c r="P11" t="s">
        <v>34</v>
      </c>
      <c r="Q11">
        <v>1</v>
      </c>
      <c r="W11">
        <v>0</v>
      </c>
      <c r="X11">
        <v>-1731369543</v>
      </c>
      <c r="Y11">
        <v>0</v>
      </c>
      <c r="AA11">
        <v>7.5</v>
      </c>
      <c r="AB11">
        <v>0</v>
      </c>
      <c r="AC11">
        <v>0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7.5</v>
      </c>
      <c r="AJ11">
        <v>1</v>
      </c>
      <c r="AK11">
        <v>1</v>
      </c>
      <c r="AL11">
        <v>1</v>
      </c>
      <c r="AN11">
        <v>0</v>
      </c>
      <c r="AO11">
        <v>0</v>
      </c>
      <c r="AP11">
        <v>0</v>
      </c>
      <c r="AQ11">
        <v>0</v>
      </c>
      <c r="AR11">
        <v>0</v>
      </c>
      <c r="AS11" t="s">
        <v>6</v>
      </c>
      <c r="AT11">
        <v>0</v>
      </c>
      <c r="AU11" t="s">
        <v>6</v>
      </c>
      <c r="AV11">
        <v>0</v>
      </c>
      <c r="AW11">
        <v>2</v>
      </c>
      <c r="AX11">
        <v>34641530</v>
      </c>
      <c r="AY11">
        <v>1</v>
      </c>
      <c r="AZ11">
        <v>6144</v>
      </c>
      <c r="BA11">
        <v>12</v>
      </c>
      <c r="BB11">
        <v>3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Y11*Source!I25</f>
        <v>0</v>
      </c>
      <c r="CY11">
        <f>AA11</f>
        <v>7.5</v>
      </c>
      <c r="CZ11">
        <f>AE11</f>
        <v>1</v>
      </c>
      <c r="DA11">
        <f>AI11</f>
        <v>7.5</v>
      </c>
      <c r="DB11">
        <v>0</v>
      </c>
    </row>
    <row r="12" spans="1:106" x14ac:dyDescent="0.2">
      <c r="A12">
        <f>ROW(Source!A25)</f>
        <v>25</v>
      </c>
      <c r="B12">
        <v>34641456</v>
      </c>
      <c r="C12">
        <v>34641518</v>
      </c>
      <c r="D12">
        <v>0</v>
      </c>
      <c r="E12">
        <v>0</v>
      </c>
      <c r="F12">
        <v>1</v>
      </c>
      <c r="G12">
        <v>1</v>
      </c>
      <c r="H12">
        <v>3</v>
      </c>
      <c r="I12" t="s">
        <v>23</v>
      </c>
      <c r="J12" t="s">
        <v>26</v>
      </c>
      <c r="K12" t="s">
        <v>24</v>
      </c>
      <c r="L12">
        <v>1354</v>
      </c>
      <c r="N12">
        <v>1010</v>
      </c>
      <c r="O12" t="s">
        <v>25</v>
      </c>
      <c r="P12" t="s">
        <v>25</v>
      </c>
      <c r="Q12">
        <v>1</v>
      </c>
      <c r="W12">
        <v>0</v>
      </c>
      <c r="X12">
        <v>1111231343</v>
      </c>
      <c r="Y12">
        <v>1</v>
      </c>
      <c r="AA12">
        <v>22240</v>
      </c>
      <c r="AB12">
        <v>0</v>
      </c>
      <c r="AC12">
        <v>0</v>
      </c>
      <c r="AD12">
        <v>0</v>
      </c>
      <c r="AE12">
        <v>2965.33</v>
      </c>
      <c r="AF12">
        <v>0</v>
      </c>
      <c r="AG12">
        <v>0</v>
      </c>
      <c r="AH12">
        <v>0</v>
      </c>
      <c r="AI12">
        <v>7.5</v>
      </c>
      <c r="AJ12">
        <v>1</v>
      </c>
      <c r="AK12">
        <v>1</v>
      </c>
      <c r="AL12">
        <v>1</v>
      </c>
      <c r="AN12">
        <v>0</v>
      </c>
      <c r="AO12">
        <v>0</v>
      </c>
      <c r="AP12">
        <v>0</v>
      </c>
      <c r="AQ12">
        <v>0</v>
      </c>
      <c r="AR12">
        <v>0</v>
      </c>
      <c r="AS12" t="s">
        <v>6</v>
      </c>
      <c r="AT12">
        <v>1</v>
      </c>
      <c r="AU12" t="s">
        <v>6</v>
      </c>
      <c r="AV12">
        <v>0</v>
      </c>
      <c r="AW12">
        <v>1</v>
      </c>
      <c r="AX12">
        <v>-1</v>
      </c>
      <c r="AY12">
        <v>0</v>
      </c>
      <c r="AZ12">
        <v>0</v>
      </c>
      <c r="BA12" t="s">
        <v>6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Y12*Source!I25</f>
        <v>10</v>
      </c>
      <c r="CY12">
        <f>AA12</f>
        <v>22240</v>
      </c>
      <c r="CZ12">
        <f>AE12</f>
        <v>2965.33</v>
      </c>
      <c r="DA12">
        <f>AI12</f>
        <v>7.5</v>
      </c>
      <c r="DB12">
        <v>0</v>
      </c>
    </row>
    <row r="13" spans="1:106" x14ac:dyDescent="0.2">
      <c r="A13">
        <f>ROW(Source!A30)</f>
        <v>30</v>
      </c>
      <c r="B13">
        <v>34641455</v>
      </c>
      <c r="C13">
        <v>34641533</v>
      </c>
      <c r="D13">
        <v>31725395</v>
      </c>
      <c r="E13">
        <v>1</v>
      </c>
      <c r="F13">
        <v>1</v>
      </c>
      <c r="G13">
        <v>1</v>
      </c>
      <c r="H13">
        <v>1</v>
      </c>
      <c r="I13" t="s">
        <v>247</v>
      </c>
      <c r="J13" t="s">
        <v>6</v>
      </c>
      <c r="K13" t="s">
        <v>248</v>
      </c>
      <c r="L13">
        <v>1191</v>
      </c>
      <c r="N13">
        <v>1013</v>
      </c>
      <c r="O13" t="s">
        <v>237</v>
      </c>
      <c r="P13" t="s">
        <v>237</v>
      </c>
      <c r="Q13">
        <v>1</v>
      </c>
      <c r="W13">
        <v>0</v>
      </c>
      <c r="X13">
        <v>912892513</v>
      </c>
      <c r="Y13">
        <v>1.1200000000000001</v>
      </c>
      <c r="AA13">
        <v>0</v>
      </c>
      <c r="AB13">
        <v>0</v>
      </c>
      <c r="AC13">
        <v>0</v>
      </c>
      <c r="AD13">
        <v>9.92</v>
      </c>
      <c r="AE13">
        <v>0</v>
      </c>
      <c r="AF13">
        <v>0</v>
      </c>
      <c r="AG13">
        <v>0</v>
      </c>
      <c r="AH13">
        <v>9.92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S13" t="s">
        <v>6</v>
      </c>
      <c r="AT13">
        <v>1.1200000000000001</v>
      </c>
      <c r="AU13" t="s">
        <v>6</v>
      </c>
      <c r="AV13">
        <v>1</v>
      </c>
      <c r="AW13">
        <v>2</v>
      </c>
      <c r="AX13">
        <v>34641538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33.6</v>
      </c>
      <c r="CY13">
        <f>AD13</f>
        <v>9.92</v>
      </c>
      <c r="CZ13">
        <f>AH13</f>
        <v>9.92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34641455</v>
      </c>
      <c r="C14">
        <v>34641533</v>
      </c>
      <c r="D14">
        <v>31449051</v>
      </c>
      <c r="E14">
        <v>1</v>
      </c>
      <c r="F14">
        <v>1</v>
      </c>
      <c r="G14">
        <v>1</v>
      </c>
      <c r="H14">
        <v>3</v>
      </c>
      <c r="I14" t="s">
        <v>46</v>
      </c>
      <c r="J14" t="s">
        <v>26</v>
      </c>
      <c r="K14" t="s">
        <v>47</v>
      </c>
      <c r="L14">
        <v>1354</v>
      </c>
      <c r="N14">
        <v>1010</v>
      </c>
      <c r="O14" t="s">
        <v>25</v>
      </c>
      <c r="P14" t="s">
        <v>25</v>
      </c>
      <c r="Q14">
        <v>1</v>
      </c>
      <c r="W14">
        <v>0</v>
      </c>
      <c r="X14">
        <v>-424177930</v>
      </c>
      <c r="Y14">
        <v>0.66666700000000001</v>
      </c>
      <c r="AA14">
        <v>303.82</v>
      </c>
      <c r="AB14">
        <v>0</v>
      </c>
      <c r="AC14">
        <v>0</v>
      </c>
      <c r="AD14">
        <v>0</v>
      </c>
      <c r="AE14">
        <v>303.82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0</v>
      </c>
      <c r="AP14">
        <v>0</v>
      </c>
      <c r="AQ14">
        <v>0</v>
      </c>
      <c r="AR14">
        <v>0</v>
      </c>
      <c r="AS14" t="s">
        <v>6</v>
      </c>
      <c r="AT14">
        <v>0.66666700000000001</v>
      </c>
      <c r="AU14" t="s">
        <v>6</v>
      </c>
      <c r="AV14">
        <v>0</v>
      </c>
      <c r="AW14">
        <v>2</v>
      </c>
      <c r="AX14">
        <v>34641539</v>
      </c>
      <c r="AY14">
        <v>2</v>
      </c>
      <c r="AZ14">
        <v>22528</v>
      </c>
      <c r="BA14">
        <v>14</v>
      </c>
      <c r="BB14">
        <v>3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20.00001</v>
      </c>
      <c r="CY14">
        <f>AA14</f>
        <v>303.82</v>
      </c>
      <c r="CZ14">
        <f>AE14</f>
        <v>303.82</v>
      </c>
      <c r="DA14">
        <f>AI14</f>
        <v>1</v>
      </c>
      <c r="DB14">
        <v>0</v>
      </c>
    </row>
    <row r="15" spans="1:106" x14ac:dyDescent="0.2">
      <c r="A15">
        <f>ROW(Source!A30)</f>
        <v>30</v>
      </c>
      <c r="B15">
        <v>34641455</v>
      </c>
      <c r="C15">
        <v>34641533</v>
      </c>
      <c r="D15">
        <v>31443668</v>
      </c>
      <c r="E15">
        <v>17</v>
      </c>
      <c r="F15">
        <v>1</v>
      </c>
      <c r="G15">
        <v>1</v>
      </c>
      <c r="H15">
        <v>3</v>
      </c>
      <c r="I15" t="s">
        <v>32</v>
      </c>
      <c r="J15" t="s">
        <v>6</v>
      </c>
      <c r="K15" t="s">
        <v>50</v>
      </c>
      <c r="L15">
        <v>1354</v>
      </c>
      <c r="N15">
        <v>1010</v>
      </c>
      <c r="O15" t="s">
        <v>25</v>
      </c>
      <c r="P15" t="s">
        <v>25</v>
      </c>
      <c r="Q15">
        <v>1</v>
      </c>
      <c r="W15">
        <v>0</v>
      </c>
      <c r="X15">
        <v>1914632088</v>
      </c>
      <c r="Y15">
        <v>0</v>
      </c>
      <c r="AA15">
        <v>291.73</v>
      </c>
      <c r="AB15">
        <v>0</v>
      </c>
      <c r="AC15">
        <v>0</v>
      </c>
      <c r="AD15">
        <v>0</v>
      </c>
      <c r="AE15">
        <v>291.73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 t="s">
        <v>6</v>
      </c>
      <c r="AT15">
        <v>0</v>
      </c>
      <c r="AU15" t="s">
        <v>6</v>
      </c>
      <c r="AV15">
        <v>0</v>
      </c>
      <c r="AW15">
        <v>2</v>
      </c>
      <c r="AX15">
        <v>34641540</v>
      </c>
      <c r="AY15">
        <v>2</v>
      </c>
      <c r="AZ15">
        <v>22528</v>
      </c>
      <c r="BA15">
        <v>15</v>
      </c>
      <c r="BB15">
        <v>3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0</v>
      </c>
      <c r="CY15">
        <f>AA15</f>
        <v>291.73</v>
      </c>
      <c r="CZ15">
        <f>AE15</f>
        <v>291.73</v>
      </c>
      <c r="DA15">
        <f>AI15</f>
        <v>1</v>
      </c>
      <c r="DB15">
        <v>0</v>
      </c>
    </row>
    <row r="16" spans="1:106" x14ac:dyDescent="0.2">
      <c r="A16">
        <f>ROW(Source!A30)</f>
        <v>30</v>
      </c>
      <c r="B16">
        <v>34641455</v>
      </c>
      <c r="C16">
        <v>34641533</v>
      </c>
      <c r="D16">
        <v>0</v>
      </c>
      <c r="E16">
        <v>0</v>
      </c>
      <c r="F16">
        <v>1</v>
      </c>
      <c r="G16">
        <v>1</v>
      </c>
      <c r="H16">
        <v>3</v>
      </c>
      <c r="I16" t="s">
        <v>42</v>
      </c>
      <c r="J16" t="s">
        <v>6</v>
      </c>
      <c r="K16" t="s">
        <v>43</v>
      </c>
      <c r="L16">
        <v>1354</v>
      </c>
      <c r="N16">
        <v>1010</v>
      </c>
      <c r="O16" t="s">
        <v>25</v>
      </c>
      <c r="P16" t="s">
        <v>25</v>
      </c>
      <c r="Q16">
        <v>1</v>
      </c>
      <c r="W16">
        <v>0</v>
      </c>
      <c r="X16">
        <v>-1126375800</v>
      </c>
      <c r="Y16">
        <v>0.33333299999999999</v>
      </c>
      <c r="AA16">
        <v>9.76</v>
      </c>
      <c r="AB16">
        <v>0</v>
      </c>
      <c r="AC16">
        <v>0</v>
      </c>
      <c r="AD16">
        <v>0</v>
      </c>
      <c r="AE16">
        <v>9.76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S16" t="s">
        <v>6</v>
      </c>
      <c r="AT16">
        <v>0.33333299999999999</v>
      </c>
      <c r="AU16" t="s">
        <v>6</v>
      </c>
      <c r="AV16">
        <v>0</v>
      </c>
      <c r="AW16">
        <v>1</v>
      </c>
      <c r="AX16">
        <v>-1</v>
      </c>
      <c r="AY16">
        <v>0</v>
      </c>
      <c r="AZ16">
        <v>0</v>
      </c>
      <c r="BA16" t="s">
        <v>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9.9999900000000004</v>
      </c>
      <c r="CY16">
        <f>AA16</f>
        <v>9.76</v>
      </c>
      <c r="CZ16">
        <f>AE16</f>
        <v>9.76</v>
      </c>
      <c r="DA16">
        <f>AI16</f>
        <v>1</v>
      </c>
      <c r="DB16">
        <v>0</v>
      </c>
    </row>
    <row r="17" spans="1:106" x14ac:dyDescent="0.2">
      <c r="A17">
        <f>ROW(Source!A31)</f>
        <v>31</v>
      </c>
      <c r="B17">
        <v>34641456</v>
      </c>
      <c r="C17">
        <v>34641533</v>
      </c>
      <c r="D17">
        <v>31725395</v>
      </c>
      <c r="E17">
        <v>1</v>
      </c>
      <c r="F17">
        <v>1</v>
      </c>
      <c r="G17">
        <v>1</v>
      </c>
      <c r="H17">
        <v>1</v>
      </c>
      <c r="I17" t="s">
        <v>247</v>
      </c>
      <c r="J17" t="s">
        <v>6</v>
      </c>
      <c r="K17" t="s">
        <v>248</v>
      </c>
      <c r="L17">
        <v>1191</v>
      </c>
      <c r="N17">
        <v>1013</v>
      </c>
      <c r="O17" t="s">
        <v>237</v>
      </c>
      <c r="P17" t="s">
        <v>237</v>
      </c>
      <c r="Q17">
        <v>1</v>
      </c>
      <c r="W17">
        <v>0</v>
      </c>
      <c r="X17">
        <v>912892513</v>
      </c>
      <c r="Y17">
        <v>1.1200000000000001</v>
      </c>
      <c r="AA17">
        <v>0</v>
      </c>
      <c r="AB17">
        <v>0</v>
      </c>
      <c r="AC17">
        <v>0</v>
      </c>
      <c r="AD17">
        <v>181.54</v>
      </c>
      <c r="AE17">
        <v>0</v>
      </c>
      <c r="AF17">
        <v>0</v>
      </c>
      <c r="AG17">
        <v>0</v>
      </c>
      <c r="AH17">
        <v>9.92</v>
      </c>
      <c r="AI17">
        <v>1</v>
      </c>
      <c r="AJ17">
        <v>1</v>
      </c>
      <c r="AK17">
        <v>1</v>
      </c>
      <c r="AL17">
        <v>18.3</v>
      </c>
      <c r="AN17">
        <v>0</v>
      </c>
      <c r="AO17">
        <v>1</v>
      </c>
      <c r="AP17">
        <v>1</v>
      </c>
      <c r="AQ17">
        <v>0</v>
      </c>
      <c r="AR17">
        <v>0</v>
      </c>
      <c r="AS17" t="s">
        <v>6</v>
      </c>
      <c r="AT17">
        <v>1.1200000000000001</v>
      </c>
      <c r="AU17" t="s">
        <v>6</v>
      </c>
      <c r="AV17">
        <v>1</v>
      </c>
      <c r="AW17">
        <v>2</v>
      </c>
      <c r="AX17">
        <v>34641538</v>
      </c>
      <c r="AY17">
        <v>1</v>
      </c>
      <c r="AZ17">
        <v>0</v>
      </c>
      <c r="BA17">
        <v>16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33.6</v>
      </c>
      <c r="CY17">
        <f>AD17</f>
        <v>181.54</v>
      </c>
      <c r="CZ17">
        <f>AH17</f>
        <v>9.92</v>
      </c>
      <c r="DA17">
        <f>AL17</f>
        <v>18.3</v>
      </c>
      <c r="DB17">
        <v>0</v>
      </c>
    </row>
    <row r="18" spans="1:106" x14ac:dyDescent="0.2">
      <c r="A18">
        <f>ROW(Source!A31)</f>
        <v>31</v>
      </c>
      <c r="B18">
        <v>34641456</v>
      </c>
      <c r="C18">
        <v>34641533</v>
      </c>
      <c r="D18">
        <v>31449051</v>
      </c>
      <c r="E18">
        <v>1</v>
      </c>
      <c r="F18">
        <v>1</v>
      </c>
      <c r="G18">
        <v>1</v>
      </c>
      <c r="H18">
        <v>3</v>
      </c>
      <c r="I18" t="s">
        <v>46</v>
      </c>
      <c r="J18" t="s">
        <v>26</v>
      </c>
      <c r="K18" t="s">
        <v>47</v>
      </c>
      <c r="L18">
        <v>1354</v>
      </c>
      <c r="N18">
        <v>1010</v>
      </c>
      <c r="O18" t="s">
        <v>25</v>
      </c>
      <c r="P18" t="s">
        <v>25</v>
      </c>
      <c r="Q18">
        <v>1</v>
      </c>
      <c r="W18">
        <v>0</v>
      </c>
      <c r="X18">
        <v>-424177930</v>
      </c>
      <c r="Y18">
        <v>0.66666700000000001</v>
      </c>
      <c r="AA18">
        <v>2278.66</v>
      </c>
      <c r="AB18">
        <v>0</v>
      </c>
      <c r="AC18">
        <v>0</v>
      </c>
      <c r="AD18">
        <v>0</v>
      </c>
      <c r="AE18">
        <v>303.82</v>
      </c>
      <c r="AF18">
        <v>0</v>
      </c>
      <c r="AG18">
        <v>0</v>
      </c>
      <c r="AH18">
        <v>0</v>
      </c>
      <c r="AI18">
        <v>7.5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S18" t="s">
        <v>6</v>
      </c>
      <c r="AT18">
        <v>0.66666700000000001</v>
      </c>
      <c r="AU18" t="s">
        <v>6</v>
      </c>
      <c r="AV18">
        <v>0</v>
      </c>
      <c r="AW18">
        <v>2</v>
      </c>
      <c r="AX18">
        <v>34641539</v>
      </c>
      <c r="AY18">
        <v>2</v>
      </c>
      <c r="AZ18">
        <v>22528</v>
      </c>
      <c r="BA18">
        <v>17</v>
      </c>
      <c r="BB18">
        <v>3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20.00001</v>
      </c>
      <c r="CY18">
        <f>AA18</f>
        <v>2278.66</v>
      </c>
      <c r="CZ18">
        <f>AE18</f>
        <v>303.82</v>
      </c>
      <c r="DA18">
        <f>AI18</f>
        <v>7.5</v>
      </c>
      <c r="DB18">
        <v>0</v>
      </c>
    </row>
    <row r="19" spans="1:106" x14ac:dyDescent="0.2">
      <c r="A19">
        <f>ROW(Source!A31)</f>
        <v>31</v>
      </c>
      <c r="B19">
        <v>34641456</v>
      </c>
      <c r="C19">
        <v>34641533</v>
      </c>
      <c r="D19">
        <v>31443668</v>
      </c>
      <c r="E19">
        <v>17</v>
      </c>
      <c r="F19">
        <v>1</v>
      </c>
      <c r="G19">
        <v>1</v>
      </c>
      <c r="H19">
        <v>3</v>
      </c>
      <c r="I19" t="s">
        <v>32</v>
      </c>
      <c r="J19" t="s">
        <v>6</v>
      </c>
      <c r="K19" t="s">
        <v>50</v>
      </c>
      <c r="L19">
        <v>1354</v>
      </c>
      <c r="N19">
        <v>1010</v>
      </c>
      <c r="O19" t="s">
        <v>25</v>
      </c>
      <c r="P19" t="s">
        <v>25</v>
      </c>
      <c r="Q19">
        <v>1</v>
      </c>
      <c r="W19">
        <v>0</v>
      </c>
      <c r="X19">
        <v>1914632088</v>
      </c>
      <c r="Y19">
        <v>0</v>
      </c>
      <c r="AA19">
        <v>2188</v>
      </c>
      <c r="AB19">
        <v>0</v>
      </c>
      <c r="AC19">
        <v>0</v>
      </c>
      <c r="AD19">
        <v>0</v>
      </c>
      <c r="AE19">
        <v>291.73</v>
      </c>
      <c r="AF19">
        <v>0</v>
      </c>
      <c r="AG19">
        <v>0</v>
      </c>
      <c r="AH19">
        <v>0</v>
      </c>
      <c r="AI19">
        <v>7.5</v>
      </c>
      <c r="AJ19">
        <v>1</v>
      </c>
      <c r="AK19">
        <v>1</v>
      </c>
      <c r="AL19">
        <v>1</v>
      </c>
      <c r="AN19">
        <v>0</v>
      </c>
      <c r="AO19">
        <v>0</v>
      </c>
      <c r="AP19">
        <v>0</v>
      </c>
      <c r="AQ19">
        <v>0</v>
      </c>
      <c r="AR19">
        <v>0</v>
      </c>
      <c r="AS19" t="s">
        <v>6</v>
      </c>
      <c r="AT19">
        <v>0</v>
      </c>
      <c r="AU19" t="s">
        <v>6</v>
      </c>
      <c r="AV19">
        <v>0</v>
      </c>
      <c r="AW19">
        <v>2</v>
      </c>
      <c r="AX19">
        <v>34641540</v>
      </c>
      <c r="AY19">
        <v>2</v>
      </c>
      <c r="AZ19">
        <v>22528</v>
      </c>
      <c r="BA19">
        <v>18</v>
      </c>
      <c r="BB19">
        <v>3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Y19*Source!I31</f>
        <v>0</v>
      </c>
      <c r="CY19">
        <f>AA19</f>
        <v>2188</v>
      </c>
      <c r="CZ19">
        <f>AE19</f>
        <v>291.73</v>
      </c>
      <c r="DA19">
        <f>AI19</f>
        <v>7.5</v>
      </c>
      <c r="DB19">
        <v>0</v>
      </c>
    </row>
    <row r="20" spans="1:106" x14ac:dyDescent="0.2">
      <c r="A20">
        <f>ROW(Source!A31)</f>
        <v>31</v>
      </c>
      <c r="B20">
        <v>34641456</v>
      </c>
      <c r="C20">
        <v>34641533</v>
      </c>
      <c r="D20">
        <v>0</v>
      </c>
      <c r="E20">
        <v>0</v>
      </c>
      <c r="F20">
        <v>1</v>
      </c>
      <c r="G20">
        <v>1</v>
      </c>
      <c r="H20">
        <v>3</v>
      </c>
      <c r="I20" t="s">
        <v>42</v>
      </c>
      <c r="J20" t="s">
        <v>6</v>
      </c>
      <c r="K20" t="s">
        <v>43</v>
      </c>
      <c r="L20">
        <v>1354</v>
      </c>
      <c r="N20">
        <v>1010</v>
      </c>
      <c r="O20" t="s">
        <v>25</v>
      </c>
      <c r="P20" t="s">
        <v>25</v>
      </c>
      <c r="Q20">
        <v>1</v>
      </c>
      <c r="W20">
        <v>0</v>
      </c>
      <c r="X20">
        <v>-1126375800</v>
      </c>
      <c r="Y20">
        <v>0.33333299999999999</v>
      </c>
      <c r="AA20">
        <v>73.2</v>
      </c>
      <c r="AB20">
        <v>0</v>
      </c>
      <c r="AC20">
        <v>0</v>
      </c>
      <c r="AD20">
        <v>0</v>
      </c>
      <c r="AE20">
        <v>9.76</v>
      </c>
      <c r="AF20">
        <v>0</v>
      </c>
      <c r="AG20">
        <v>0</v>
      </c>
      <c r="AH20">
        <v>0</v>
      </c>
      <c r="AI20">
        <v>7.5</v>
      </c>
      <c r="AJ20">
        <v>1</v>
      </c>
      <c r="AK20">
        <v>1</v>
      </c>
      <c r="AL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 t="s">
        <v>6</v>
      </c>
      <c r="AT20">
        <v>0.33333299999999999</v>
      </c>
      <c r="AU20" t="s">
        <v>6</v>
      </c>
      <c r="AV20">
        <v>0</v>
      </c>
      <c r="AW20">
        <v>1</v>
      </c>
      <c r="AX20">
        <v>-1</v>
      </c>
      <c r="AY20">
        <v>0</v>
      </c>
      <c r="AZ20">
        <v>0</v>
      </c>
      <c r="BA20" t="s">
        <v>6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Y20*Source!I31</f>
        <v>9.9999900000000004</v>
      </c>
      <c r="CY20">
        <f>AA20</f>
        <v>73.2</v>
      </c>
      <c r="CZ20">
        <f>AE20</f>
        <v>9.76</v>
      </c>
      <c r="DA20">
        <f>AI20</f>
        <v>7.5</v>
      </c>
      <c r="DB20">
        <v>0</v>
      </c>
    </row>
    <row r="21" spans="1:106" x14ac:dyDescent="0.2">
      <c r="A21">
        <f>ROW(Source!A38)</f>
        <v>38</v>
      </c>
      <c r="B21">
        <v>34641455</v>
      </c>
      <c r="C21">
        <v>34641544</v>
      </c>
      <c r="D21">
        <v>31757860</v>
      </c>
      <c r="E21">
        <v>1</v>
      </c>
      <c r="F21">
        <v>1</v>
      </c>
      <c r="G21">
        <v>1</v>
      </c>
      <c r="H21">
        <v>1</v>
      </c>
      <c r="I21" t="s">
        <v>249</v>
      </c>
      <c r="J21" t="s">
        <v>6</v>
      </c>
      <c r="K21" t="s">
        <v>250</v>
      </c>
      <c r="L21">
        <v>1191</v>
      </c>
      <c r="N21">
        <v>1013</v>
      </c>
      <c r="O21" t="s">
        <v>237</v>
      </c>
      <c r="P21" t="s">
        <v>237</v>
      </c>
      <c r="Q21">
        <v>1</v>
      </c>
      <c r="W21">
        <v>0</v>
      </c>
      <c r="X21">
        <v>1446053411</v>
      </c>
      <c r="Y21">
        <v>9.27</v>
      </c>
      <c r="AA21">
        <v>0</v>
      </c>
      <c r="AB21">
        <v>0</v>
      </c>
      <c r="AC21">
        <v>0</v>
      </c>
      <c r="AD21">
        <v>11.09</v>
      </c>
      <c r="AE21">
        <v>0</v>
      </c>
      <c r="AF21">
        <v>0</v>
      </c>
      <c r="AG21">
        <v>0</v>
      </c>
      <c r="AH21">
        <v>11.09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6</v>
      </c>
      <c r="AT21">
        <v>9.27</v>
      </c>
      <c r="AU21" t="s">
        <v>6</v>
      </c>
      <c r="AV21">
        <v>1</v>
      </c>
      <c r="AW21">
        <v>2</v>
      </c>
      <c r="AX21">
        <v>34641552</v>
      </c>
      <c r="AY21">
        <v>1</v>
      </c>
      <c r="AZ21">
        <v>0</v>
      </c>
      <c r="BA21">
        <v>19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Y21*Source!I38</f>
        <v>20.394000000000002</v>
      </c>
      <c r="CY21">
        <f>AD21</f>
        <v>11.09</v>
      </c>
      <c r="CZ21">
        <f>AH21</f>
        <v>11.09</v>
      </c>
      <c r="DA21">
        <f>AL21</f>
        <v>1</v>
      </c>
      <c r="DB21">
        <v>0</v>
      </c>
    </row>
    <row r="22" spans="1:106" x14ac:dyDescent="0.2">
      <c r="A22">
        <f>ROW(Source!A38)</f>
        <v>38</v>
      </c>
      <c r="B22">
        <v>34641455</v>
      </c>
      <c r="C22">
        <v>34641544</v>
      </c>
      <c r="D22">
        <v>31449933</v>
      </c>
      <c r="E22">
        <v>1</v>
      </c>
      <c r="F22">
        <v>1</v>
      </c>
      <c r="G22">
        <v>1</v>
      </c>
      <c r="H22">
        <v>3</v>
      </c>
      <c r="I22" t="s">
        <v>70</v>
      </c>
      <c r="J22" t="s">
        <v>73</v>
      </c>
      <c r="K22" t="s">
        <v>71</v>
      </c>
      <c r="L22">
        <v>1296</v>
      </c>
      <c r="N22">
        <v>1002</v>
      </c>
      <c r="O22" t="s">
        <v>72</v>
      </c>
      <c r="P22" t="s">
        <v>72</v>
      </c>
      <c r="Q22">
        <v>1</v>
      </c>
      <c r="W22">
        <v>0</v>
      </c>
      <c r="X22">
        <v>-436979857</v>
      </c>
      <c r="Y22">
        <v>0</v>
      </c>
      <c r="AA22">
        <v>8.1199999999999992</v>
      </c>
      <c r="AB22">
        <v>0</v>
      </c>
      <c r="AC22">
        <v>0</v>
      </c>
      <c r="AD22">
        <v>0</v>
      </c>
      <c r="AE22">
        <v>8.1199999999999992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S22" t="s">
        <v>6</v>
      </c>
      <c r="AT22">
        <v>0</v>
      </c>
      <c r="AU22" t="s">
        <v>6</v>
      </c>
      <c r="AV22">
        <v>0</v>
      </c>
      <c r="AW22">
        <v>2</v>
      </c>
      <c r="AX22">
        <v>34641553</v>
      </c>
      <c r="AY22">
        <v>2</v>
      </c>
      <c r="AZ22">
        <v>22528</v>
      </c>
      <c r="BA22">
        <v>20</v>
      </c>
      <c r="BB22">
        <v>3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Y22*Source!I38</f>
        <v>0</v>
      </c>
      <c r="CY22">
        <f t="shared" ref="CY22:CY27" si="0">AA22</f>
        <v>8.1199999999999992</v>
      </c>
      <c r="CZ22">
        <f t="shared" ref="CZ22:CZ27" si="1">AE22</f>
        <v>8.1199999999999992</v>
      </c>
      <c r="DA22">
        <f t="shared" ref="DA22:DA27" si="2">AI22</f>
        <v>1</v>
      </c>
      <c r="DB22">
        <v>0</v>
      </c>
    </row>
    <row r="23" spans="1:106" x14ac:dyDescent="0.2">
      <c r="A23">
        <f>ROW(Source!A38)</f>
        <v>38</v>
      </c>
      <c r="B23">
        <v>34641455</v>
      </c>
      <c r="C23">
        <v>34641544</v>
      </c>
      <c r="D23">
        <v>31515411</v>
      </c>
      <c r="E23">
        <v>1</v>
      </c>
      <c r="F23">
        <v>1</v>
      </c>
      <c r="G23">
        <v>1</v>
      </c>
      <c r="H23">
        <v>3</v>
      </c>
      <c r="I23" t="s">
        <v>76</v>
      </c>
      <c r="J23" t="s">
        <v>78</v>
      </c>
      <c r="K23" t="s">
        <v>77</v>
      </c>
      <c r="L23">
        <v>1301</v>
      </c>
      <c r="N23">
        <v>1003</v>
      </c>
      <c r="O23" t="s">
        <v>61</v>
      </c>
      <c r="P23" t="s">
        <v>61</v>
      </c>
      <c r="Q23">
        <v>1</v>
      </c>
      <c r="W23">
        <v>0</v>
      </c>
      <c r="X23">
        <v>-62909922</v>
      </c>
      <c r="Y23">
        <v>4.5454549999999996</v>
      </c>
      <c r="AA23">
        <v>1.79</v>
      </c>
      <c r="AB23">
        <v>0</v>
      </c>
      <c r="AC23">
        <v>0</v>
      </c>
      <c r="AD23">
        <v>0</v>
      </c>
      <c r="AE23">
        <v>1.79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S23" t="s">
        <v>6</v>
      </c>
      <c r="AT23">
        <v>4.5454549999999996</v>
      </c>
      <c r="AU23" t="s">
        <v>6</v>
      </c>
      <c r="AV23">
        <v>0</v>
      </c>
      <c r="AW23">
        <v>2</v>
      </c>
      <c r="AX23">
        <v>34641554</v>
      </c>
      <c r="AY23">
        <v>2</v>
      </c>
      <c r="AZ23">
        <v>22528</v>
      </c>
      <c r="BA23">
        <v>21</v>
      </c>
      <c r="BB23">
        <v>3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Y23*Source!I38</f>
        <v>10.000000999999999</v>
      </c>
      <c r="CY23">
        <f t="shared" si="0"/>
        <v>1.79</v>
      </c>
      <c r="CZ23">
        <f t="shared" si="1"/>
        <v>1.79</v>
      </c>
      <c r="DA23">
        <f t="shared" si="2"/>
        <v>1</v>
      </c>
      <c r="DB23">
        <v>0</v>
      </c>
    </row>
    <row r="24" spans="1:106" x14ac:dyDescent="0.2">
      <c r="A24">
        <f>ROW(Source!A38)</f>
        <v>38</v>
      </c>
      <c r="B24">
        <v>34641455</v>
      </c>
      <c r="C24">
        <v>34641544</v>
      </c>
      <c r="D24">
        <v>31443668</v>
      </c>
      <c r="E24">
        <v>17</v>
      </c>
      <c r="F24">
        <v>1</v>
      </c>
      <c r="G24">
        <v>1</v>
      </c>
      <c r="H24">
        <v>3</v>
      </c>
      <c r="I24" t="s">
        <v>32</v>
      </c>
      <c r="J24" t="s">
        <v>6</v>
      </c>
      <c r="K24" t="s">
        <v>33</v>
      </c>
      <c r="L24">
        <v>1374</v>
      </c>
      <c r="N24">
        <v>1013</v>
      </c>
      <c r="O24" t="s">
        <v>34</v>
      </c>
      <c r="P24" t="s">
        <v>34</v>
      </c>
      <c r="Q24">
        <v>1</v>
      </c>
      <c r="W24">
        <v>0</v>
      </c>
      <c r="X24">
        <v>-1731369543</v>
      </c>
      <c r="Y24">
        <v>0</v>
      </c>
      <c r="AA24">
        <v>1</v>
      </c>
      <c r="AB24">
        <v>0</v>
      </c>
      <c r="AC24">
        <v>0</v>
      </c>
      <c r="AD24">
        <v>0</v>
      </c>
      <c r="AE24">
        <v>1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 t="s">
        <v>6</v>
      </c>
      <c r="AT24">
        <v>0</v>
      </c>
      <c r="AU24" t="s">
        <v>6</v>
      </c>
      <c r="AV24">
        <v>0</v>
      </c>
      <c r="AW24">
        <v>2</v>
      </c>
      <c r="AX24">
        <v>34641555</v>
      </c>
      <c r="AY24">
        <v>1</v>
      </c>
      <c r="AZ24">
        <v>6144</v>
      </c>
      <c r="BA24">
        <v>22</v>
      </c>
      <c r="BB24">
        <v>3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Y24*Source!I38</f>
        <v>0</v>
      </c>
      <c r="CY24">
        <f t="shared" si="0"/>
        <v>1</v>
      </c>
      <c r="CZ24">
        <f t="shared" si="1"/>
        <v>1</v>
      </c>
      <c r="DA24">
        <f t="shared" si="2"/>
        <v>1</v>
      </c>
      <c r="DB24">
        <v>0</v>
      </c>
    </row>
    <row r="25" spans="1:106" x14ac:dyDescent="0.2">
      <c r="A25">
        <f>ROW(Source!A38)</f>
        <v>38</v>
      </c>
      <c r="B25">
        <v>34641455</v>
      </c>
      <c r="C25">
        <v>34641544</v>
      </c>
      <c r="D25">
        <v>0</v>
      </c>
      <c r="E25">
        <v>0</v>
      </c>
      <c r="F25">
        <v>1</v>
      </c>
      <c r="G25">
        <v>1</v>
      </c>
      <c r="H25">
        <v>3</v>
      </c>
      <c r="I25" t="s">
        <v>42</v>
      </c>
      <c r="J25" t="s">
        <v>6</v>
      </c>
      <c r="K25" t="s">
        <v>67</v>
      </c>
      <c r="L25">
        <v>1354</v>
      </c>
      <c r="N25">
        <v>1010</v>
      </c>
      <c r="O25" t="s">
        <v>25</v>
      </c>
      <c r="P25" t="s">
        <v>25</v>
      </c>
      <c r="Q25">
        <v>1</v>
      </c>
      <c r="W25">
        <v>0</v>
      </c>
      <c r="X25">
        <v>1360919818</v>
      </c>
      <c r="Y25">
        <v>1.818182</v>
      </c>
      <c r="AA25">
        <v>9.01</v>
      </c>
      <c r="AB25">
        <v>0</v>
      </c>
      <c r="AC25">
        <v>0</v>
      </c>
      <c r="AD25">
        <v>0</v>
      </c>
      <c r="AE25">
        <v>9.01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S25" t="s">
        <v>6</v>
      </c>
      <c r="AT25">
        <v>1.818182</v>
      </c>
      <c r="AU25" t="s">
        <v>6</v>
      </c>
      <c r="AV25">
        <v>0</v>
      </c>
      <c r="AW25">
        <v>1</v>
      </c>
      <c r="AX25">
        <v>-1</v>
      </c>
      <c r="AY25">
        <v>0</v>
      </c>
      <c r="AZ25">
        <v>0</v>
      </c>
      <c r="BA25" t="s">
        <v>6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Y25*Source!I38</f>
        <v>4.0000004000000002</v>
      </c>
      <c r="CY25">
        <f t="shared" si="0"/>
        <v>9.01</v>
      </c>
      <c r="CZ25">
        <f t="shared" si="1"/>
        <v>9.01</v>
      </c>
      <c r="DA25">
        <f t="shared" si="2"/>
        <v>1</v>
      </c>
      <c r="DB25">
        <v>0</v>
      </c>
    </row>
    <row r="26" spans="1:106" x14ac:dyDescent="0.2">
      <c r="A26">
        <f>ROW(Source!A38)</f>
        <v>38</v>
      </c>
      <c r="B26">
        <v>34641455</v>
      </c>
      <c r="C26">
        <v>34641544</v>
      </c>
      <c r="D26">
        <v>0</v>
      </c>
      <c r="E26">
        <v>0</v>
      </c>
      <c r="F26">
        <v>1</v>
      </c>
      <c r="G26">
        <v>1</v>
      </c>
      <c r="H26">
        <v>3</v>
      </c>
      <c r="I26" t="s">
        <v>42</v>
      </c>
      <c r="J26" t="s">
        <v>6</v>
      </c>
      <c r="K26" t="s">
        <v>60</v>
      </c>
      <c r="L26">
        <v>1301</v>
      </c>
      <c r="N26">
        <v>1003</v>
      </c>
      <c r="O26" t="s">
        <v>61</v>
      </c>
      <c r="P26" t="s">
        <v>61</v>
      </c>
      <c r="Q26">
        <v>1</v>
      </c>
      <c r="W26">
        <v>0</v>
      </c>
      <c r="X26">
        <v>523382837</v>
      </c>
      <c r="Y26">
        <v>100</v>
      </c>
      <c r="AA26">
        <v>3.05</v>
      </c>
      <c r="AB26">
        <v>0</v>
      </c>
      <c r="AC26">
        <v>0</v>
      </c>
      <c r="AD26">
        <v>0</v>
      </c>
      <c r="AE26">
        <v>3.05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 t="s">
        <v>6</v>
      </c>
      <c r="AT26">
        <v>100</v>
      </c>
      <c r="AU26" t="s">
        <v>6</v>
      </c>
      <c r="AV26">
        <v>0</v>
      </c>
      <c r="AW26">
        <v>1</v>
      </c>
      <c r="AX26">
        <v>-1</v>
      </c>
      <c r="AY26">
        <v>0</v>
      </c>
      <c r="AZ26">
        <v>0</v>
      </c>
      <c r="BA26" t="s">
        <v>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Y26*Source!I38</f>
        <v>220.00000000000003</v>
      </c>
      <c r="CY26">
        <f t="shared" si="0"/>
        <v>3.05</v>
      </c>
      <c r="CZ26">
        <f t="shared" si="1"/>
        <v>3.05</v>
      </c>
      <c r="DA26">
        <f t="shared" si="2"/>
        <v>1</v>
      </c>
      <c r="DB26">
        <v>0</v>
      </c>
    </row>
    <row r="27" spans="1:106" x14ac:dyDescent="0.2">
      <c r="A27">
        <f>ROW(Source!A38)</f>
        <v>38</v>
      </c>
      <c r="B27">
        <v>34641455</v>
      </c>
      <c r="C27">
        <v>34641544</v>
      </c>
      <c r="D27">
        <v>0</v>
      </c>
      <c r="E27">
        <v>0</v>
      </c>
      <c r="F27">
        <v>1</v>
      </c>
      <c r="G27">
        <v>1</v>
      </c>
      <c r="H27">
        <v>3</v>
      </c>
      <c r="I27" t="s">
        <v>42</v>
      </c>
      <c r="J27" t="s">
        <v>6</v>
      </c>
      <c r="K27" t="s">
        <v>64</v>
      </c>
      <c r="L27">
        <v>1354</v>
      </c>
      <c r="N27">
        <v>1010</v>
      </c>
      <c r="O27" t="s">
        <v>25</v>
      </c>
      <c r="P27" t="s">
        <v>25</v>
      </c>
      <c r="Q27">
        <v>1</v>
      </c>
      <c r="W27">
        <v>0</v>
      </c>
      <c r="X27">
        <v>-173672037</v>
      </c>
      <c r="Y27">
        <v>2.7272729999999998</v>
      </c>
      <c r="AA27">
        <v>5.09</v>
      </c>
      <c r="AB27">
        <v>0</v>
      </c>
      <c r="AC27">
        <v>0</v>
      </c>
      <c r="AD27">
        <v>0</v>
      </c>
      <c r="AE27">
        <v>5.09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 t="s">
        <v>6</v>
      </c>
      <c r="AT27">
        <v>2.7272729999999998</v>
      </c>
      <c r="AU27" t="s">
        <v>6</v>
      </c>
      <c r="AV27">
        <v>0</v>
      </c>
      <c r="AW27">
        <v>1</v>
      </c>
      <c r="AX27">
        <v>-1</v>
      </c>
      <c r="AY27">
        <v>0</v>
      </c>
      <c r="AZ27">
        <v>0</v>
      </c>
      <c r="BA27" t="s">
        <v>6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Y27*Source!I38</f>
        <v>6.0000005999999999</v>
      </c>
      <c r="CY27">
        <f t="shared" si="0"/>
        <v>5.09</v>
      </c>
      <c r="CZ27">
        <f t="shared" si="1"/>
        <v>5.09</v>
      </c>
      <c r="DA27">
        <f t="shared" si="2"/>
        <v>1</v>
      </c>
      <c r="DB27">
        <v>0</v>
      </c>
    </row>
    <row r="28" spans="1:106" x14ac:dyDescent="0.2">
      <c r="A28">
        <f>ROW(Source!A39)</f>
        <v>39</v>
      </c>
      <c r="B28">
        <v>34641456</v>
      </c>
      <c r="C28">
        <v>34641544</v>
      </c>
      <c r="D28">
        <v>31757860</v>
      </c>
      <c r="E28">
        <v>1</v>
      </c>
      <c r="F28">
        <v>1</v>
      </c>
      <c r="G28">
        <v>1</v>
      </c>
      <c r="H28">
        <v>1</v>
      </c>
      <c r="I28" t="s">
        <v>249</v>
      </c>
      <c r="J28" t="s">
        <v>6</v>
      </c>
      <c r="K28" t="s">
        <v>250</v>
      </c>
      <c r="L28">
        <v>1191</v>
      </c>
      <c r="N28">
        <v>1013</v>
      </c>
      <c r="O28" t="s">
        <v>237</v>
      </c>
      <c r="P28" t="s">
        <v>237</v>
      </c>
      <c r="Q28">
        <v>1</v>
      </c>
      <c r="W28">
        <v>0</v>
      </c>
      <c r="X28">
        <v>1446053411</v>
      </c>
      <c r="Y28">
        <v>9.27</v>
      </c>
      <c r="AA28">
        <v>0</v>
      </c>
      <c r="AB28">
        <v>0</v>
      </c>
      <c r="AC28">
        <v>0</v>
      </c>
      <c r="AD28">
        <v>202.95</v>
      </c>
      <c r="AE28">
        <v>0</v>
      </c>
      <c r="AF28">
        <v>0</v>
      </c>
      <c r="AG28">
        <v>0</v>
      </c>
      <c r="AH28">
        <v>11.09</v>
      </c>
      <c r="AI28">
        <v>1</v>
      </c>
      <c r="AJ28">
        <v>1</v>
      </c>
      <c r="AK28">
        <v>1</v>
      </c>
      <c r="AL28">
        <v>18.3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6</v>
      </c>
      <c r="AT28">
        <v>9.27</v>
      </c>
      <c r="AU28" t="s">
        <v>6</v>
      </c>
      <c r="AV28">
        <v>1</v>
      </c>
      <c r="AW28">
        <v>2</v>
      </c>
      <c r="AX28">
        <v>34641552</v>
      </c>
      <c r="AY28">
        <v>1</v>
      </c>
      <c r="AZ28">
        <v>0</v>
      </c>
      <c r="BA28">
        <v>23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Y28*Source!I39</f>
        <v>20.394000000000002</v>
      </c>
      <c r="CY28">
        <f>AD28</f>
        <v>202.95</v>
      </c>
      <c r="CZ28">
        <f>AH28</f>
        <v>11.09</v>
      </c>
      <c r="DA28">
        <f>AL28</f>
        <v>18.3</v>
      </c>
      <c r="DB28">
        <v>0</v>
      </c>
    </row>
    <row r="29" spans="1:106" x14ac:dyDescent="0.2">
      <c r="A29">
        <f>ROW(Source!A39)</f>
        <v>39</v>
      </c>
      <c r="B29">
        <v>34641456</v>
      </c>
      <c r="C29">
        <v>34641544</v>
      </c>
      <c r="D29">
        <v>31449933</v>
      </c>
      <c r="E29">
        <v>1</v>
      </c>
      <c r="F29">
        <v>1</v>
      </c>
      <c r="G29">
        <v>1</v>
      </c>
      <c r="H29">
        <v>3</v>
      </c>
      <c r="I29" t="s">
        <v>70</v>
      </c>
      <c r="J29" t="s">
        <v>73</v>
      </c>
      <c r="K29" t="s">
        <v>71</v>
      </c>
      <c r="L29">
        <v>1296</v>
      </c>
      <c r="N29">
        <v>1002</v>
      </c>
      <c r="O29" t="s">
        <v>72</v>
      </c>
      <c r="P29" t="s">
        <v>72</v>
      </c>
      <c r="Q29">
        <v>1</v>
      </c>
      <c r="W29">
        <v>0</v>
      </c>
      <c r="X29">
        <v>-436979857</v>
      </c>
      <c r="Y29">
        <v>0</v>
      </c>
      <c r="AA29">
        <v>60.9</v>
      </c>
      <c r="AB29">
        <v>0</v>
      </c>
      <c r="AC29">
        <v>0</v>
      </c>
      <c r="AD29">
        <v>0</v>
      </c>
      <c r="AE29">
        <v>8.1199999999999992</v>
      </c>
      <c r="AF29">
        <v>0</v>
      </c>
      <c r="AG29">
        <v>0</v>
      </c>
      <c r="AH29">
        <v>0</v>
      </c>
      <c r="AI29">
        <v>7.5</v>
      </c>
      <c r="AJ29">
        <v>1</v>
      </c>
      <c r="AK29">
        <v>1</v>
      </c>
      <c r="AL29">
        <v>1</v>
      </c>
      <c r="AN29">
        <v>0</v>
      </c>
      <c r="AO29">
        <v>0</v>
      </c>
      <c r="AP29">
        <v>0</v>
      </c>
      <c r="AQ29">
        <v>0</v>
      </c>
      <c r="AR29">
        <v>0</v>
      </c>
      <c r="AS29" t="s">
        <v>6</v>
      </c>
      <c r="AT29">
        <v>0</v>
      </c>
      <c r="AU29" t="s">
        <v>6</v>
      </c>
      <c r="AV29">
        <v>0</v>
      </c>
      <c r="AW29">
        <v>2</v>
      </c>
      <c r="AX29">
        <v>34641553</v>
      </c>
      <c r="AY29">
        <v>2</v>
      </c>
      <c r="AZ29">
        <v>22528</v>
      </c>
      <c r="BA29">
        <v>24</v>
      </c>
      <c r="BB29">
        <v>3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Y29*Source!I39</f>
        <v>0</v>
      </c>
      <c r="CY29">
        <f t="shared" ref="CY29:CY34" si="3">AA29</f>
        <v>60.9</v>
      </c>
      <c r="CZ29">
        <f t="shared" ref="CZ29:CZ34" si="4">AE29</f>
        <v>8.1199999999999992</v>
      </c>
      <c r="DA29">
        <f t="shared" ref="DA29:DA34" si="5">AI29</f>
        <v>7.5</v>
      </c>
      <c r="DB29">
        <v>0</v>
      </c>
    </row>
    <row r="30" spans="1:106" x14ac:dyDescent="0.2">
      <c r="A30">
        <f>ROW(Source!A39)</f>
        <v>39</v>
      </c>
      <c r="B30">
        <v>34641456</v>
      </c>
      <c r="C30">
        <v>34641544</v>
      </c>
      <c r="D30">
        <v>31515411</v>
      </c>
      <c r="E30">
        <v>1</v>
      </c>
      <c r="F30">
        <v>1</v>
      </c>
      <c r="G30">
        <v>1</v>
      </c>
      <c r="H30">
        <v>3</v>
      </c>
      <c r="I30" t="s">
        <v>76</v>
      </c>
      <c r="J30" t="s">
        <v>78</v>
      </c>
      <c r="K30" t="s">
        <v>77</v>
      </c>
      <c r="L30">
        <v>1301</v>
      </c>
      <c r="N30">
        <v>1003</v>
      </c>
      <c r="O30" t="s">
        <v>61</v>
      </c>
      <c r="P30" t="s">
        <v>61</v>
      </c>
      <c r="Q30">
        <v>1</v>
      </c>
      <c r="W30">
        <v>0</v>
      </c>
      <c r="X30">
        <v>-62909922</v>
      </c>
      <c r="Y30">
        <v>4.5454549999999996</v>
      </c>
      <c r="AA30">
        <v>13.42</v>
      </c>
      <c r="AB30">
        <v>0</v>
      </c>
      <c r="AC30">
        <v>0</v>
      </c>
      <c r="AD30">
        <v>0</v>
      </c>
      <c r="AE30">
        <v>1.79</v>
      </c>
      <c r="AF30">
        <v>0</v>
      </c>
      <c r="AG30">
        <v>0</v>
      </c>
      <c r="AH30">
        <v>0</v>
      </c>
      <c r="AI30">
        <v>7.5</v>
      </c>
      <c r="AJ30">
        <v>1</v>
      </c>
      <c r="AK30">
        <v>1</v>
      </c>
      <c r="AL30">
        <v>1</v>
      </c>
      <c r="AN30">
        <v>0</v>
      </c>
      <c r="AO30">
        <v>0</v>
      </c>
      <c r="AP30">
        <v>0</v>
      </c>
      <c r="AQ30">
        <v>0</v>
      </c>
      <c r="AR30">
        <v>0</v>
      </c>
      <c r="AS30" t="s">
        <v>6</v>
      </c>
      <c r="AT30">
        <v>4.5454549999999996</v>
      </c>
      <c r="AU30" t="s">
        <v>6</v>
      </c>
      <c r="AV30">
        <v>0</v>
      </c>
      <c r="AW30">
        <v>2</v>
      </c>
      <c r="AX30">
        <v>34641554</v>
      </c>
      <c r="AY30">
        <v>2</v>
      </c>
      <c r="AZ30">
        <v>22528</v>
      </c>
      <c r="BA30">
        <v>25</v>
      </c>
      <c r="BB30">
        <v>3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Y30*Source!I39</f>
        <v>10.000000999999999</v>
      </c>
      <c r="CY30">
        <f t="shared" si="3"/>
        <v>13.42</v>
      </c>
      <c r="CZ30">
        <f t="shared" si="4"/>
        <v>1.79</v>
      </c>
      <c r="DA30">
        <f t="shared" si="5"/>
        <v>7.5</v>
      </c>
      <c r="DB30">
        <v>0</v>
      </c>
    </row>
    <row r="31" spans="1:106" x14ac:dyDescent="0.2">
      <c r="A31">
        <f>ROW(Source!A39)</f>
        <v>39</v>
      </c>
      <c r="B31">
        <v>34641456</v>
      </c>
      <c r="C31">
        <v>34641544</v>
      </c>
      <c r="D31">
        <v>31443668</v>
      </c>
      <c r="E31">
        <v>17</v>
      </c>
      <c r="F31">
        <v>1</v>
      </c>
      <c r="G31">
        <v>1</v>
      </c>
      <c r="H31">
        <v>3</v>
      </c>
      <c r="I31" t="s">
        <v>32</v>
      </c>
      <c r="J31" t="s">
        <v>6</v>
      </c>
      <c r="K31" t="s">
        <v>33</v>
      </c>
      <c r="L31">
        <v>1374</v>
      </c>
      <c r="N31">
        <v>1013</v>
      </c>
      <c r="O31" t="s">
        <v>34</v>
      </c>
      <c r="P31" t="s">
        <v>34</v>
      </c>
      <c r="Q31">
        <v>1</v>
      </c>
      <c r="W31">
        <v>0</v>
      </c>
      <c r="X31">
        <v>-1731369543</v>
      </c>
      <c r="Y31">
        <v>0</v>
      </c>
      <c r="AA31">
        <v>7.5</v>
      </c>
      <c r="AB31">
        <v>0</v>
      </c>
      <c r="AC31">
        <v>0</v>
      </c>
      <c r="AD31">
        <v>0</v>
      </c>
      <c r="AE31">
        <v>1</v>
      </c>
      <c r="AF31">
        <v>0</v>
      </c>
      <c r="AG31">
        <v>0</v>
      </c>
      <c r="AH31">
        <v>0</v>
      </c>
      <c r="AI31">
        <v>7.5</v>
      </c>
      <c r="AJ31">
        <v>1</v>
      </c>
      <c r="AK31">
        <v>1</v>
      </c>
      <c r="AL31">
        <v>1</v>
      </c>
      <c r="AN31">
        <v>0</v>
      </c>
      <c r="AO31">
        <v>0</v>
      </c>
      <c r="AP31">
        <v>0</v>
      </c>
      <c r="AQ31">
        <v>0</v>
      </c>
      <c r="AR31">
        <v>0</v>
      </c>
      <c r="AS31" t="s">
        <v>6</v>
      </c>
      <c r="AT31">
        <v>0</v>
      </c>
      <c r="AU31" t="s">
        <v>6</v>
      </c>
      <c r="AV31">
        <v>0</v>
      </c>
      <c r="AW31">
        <v>2</v>
      </c>
      <c r="AX31">
        <v>34641555</v>
      </c>
      <c r="AY31">
        <v>1</v>
      </c>
      <c r="AZ31">
        <v>6144</v>
      </c>
      <c r="BA31">
        <v>26</v>
      </c>
      <c r="BB31">
        <v>3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Y31*Source!I39</f>
        <v>0</v>
      </c>
      <c r="CY31">
        <f t="shared" si="3"/>
        <v>7.5</v>
      </c>
      <c r="CZ31">
        <f t="shared" si="4"/>
        <v>1</v>
      </c>
      <c r="DA31">
        <f t="shared" si="5"/>
        <v>7.5</v>
      </c>
      <c r="DB31">
        <v>0</v>
      </c>
    </row>
    <row r="32" spans="1:106" x14ac:dyDescent="0.2">
      <c r="A32">
        <f>ROW(Source!A39)</f>
        <v>39</v>
      </c>
      <c r="B32">
        <v>34641456</v>
      </c>
      <c r="C32">
        <v>34641544</v>
      </c>
      <c r="D32">
        <v>0</v>
      </c>
      <c r="E32">
        <v>0</v>
      </c>
      <c r="F32">
        <v>1</v>
      </c>
      <c r="G32">
        <v>1</v>
      </c>
      <c r="H32">
        <v>3</v>
      </c>
      <c r="I32" t="s">
        <v>42</v>
      </c>
      <c r="J32" t="s">
        <v>6</v>
      </c>
      <c r="K32" t="s">
        <v>67</v>
      </c>
      <c r="L32">
        <v>1354</v>
      </c>
      <c r="N32">
        <v>1010</v>
      </c>
      <c r="O32" t="s">
        <v>25</v>
      </c>
      <c r="P32" t="s">
        <v>25</v>
      </c>
      <c r="Q32">
        <v>1</v>
      </c>
      <c r="W32">
        <v>0</v>
      </c>
      <c r="X32">
        <v>1360919818</v>
      </c>
      <c r="Y32">
        <v>1.818182</v>
      </c>
      <c r="AA32">
        <v>67.599999999999994</v>
      </c>
      <c r="AB32">
        <v>0</v>
      </c>
      <c r="AC32">
        <v>0</v>
      </c>
      <c r="AD32">
        <v>0</v>
      </c>
      <c r="AE32">
        <v>9.01</v>
      </c>
      <c r="AF32">
        <v>0</v>
      </c>
      <c r="AG32">
        <v>0</v>
      </c>
      <c r="AH32">
        <v>0</v>
      </c>
      <c r="AI32">
        <v>7.5</v>
      </c>
      <c r="AJ32">
        <v>1</v>
      </c>
      <c r="AK32">
        <v>1</v>
      </c>
      <c r="AL32">
        <v>1</v>
      </c>
      <c r="AN32">
        <v>0</v>
      </c>
      <c r="AO32">
        <v>0</v>
      </c>
      <c r="AP32">
        <v>0</v>
      </c>
      <c r="AQ32">
        <v>0</v>
      </c>
      <c r="AR32">
        <v>0</v>
      </c>
      <c r="AS32" t="s">
        <v>6</v>
      </c>
      <c r="AT32">
        <v>1.818182</v>
      </c>
      <c r="AU32" t="s">
        <v>6</v>
      </c>
      <c r="AV32">
        <v>0</v>
      </c>
      <c r="AW32">
        <v>1</v>
      </c>
      <c r="AX32">
        <v>-1</v>
      </c>
      <c r="AY32">
        <v>0</v>
      </c>
      <c r="AZ32">
        <v>0</v>
      </c>
      <c r="BA32" t="s">
        <v>6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Y32*Source!I39</f>
        <v>4.0000004000000002</v>
      </c>
      <c r="CY32">
        <f t="shared" si="3"/>
        <v>67.599999999999994</v>
      </c>
      <c r="CZ32">
        <f t="shared" si="4"/>
        <v>9.01</v>
      </c>
      <c r="DA32">
        <f t="shared" si="5"/>
        <v>7.5</v>
      </c>
      <c r="DB32">
        <v>0</v>
      </c>
    </row>
    <row r="33" spans="1:106" x14ac:dyDescent="0.2">
      <c r="A33">
        <f>ROW(Source!A39)</f>
        <v>39</v>
      </c>
      <c r="B33">
        <v>34641456</v>
      </c>
      <c r="C33">
        <v>34641544</v>
      </c>
      <c r="D33">
        <v>0</v>
      </c>
      <c r="E33">
        <v>0</v>
      </c>
      <c r="F33">
        <v>1</v>
      </c>
      <c r="G33">
        <v>1</v>
      </c>
      <c r="H33">
        <v>3</v>
      </c>
      <c r="I33" t="s">
        <v>42</v>
      </c>
      <c r="J33" t="s">
        <v>6</v>
      </c>
      <c r="K33" t="s">
        <v>60</v>
      </c>
      <c r="L33">
        <v>1301</v>
      </c>
      <c r="N33">
        <v>1003</v>
      </c>
      <c r="O33" t="s">
        <v>61</v>
      </c>
      <c r="P33" t="s">
        <v>61</v>
      </c>
      <c r="Q33">
        <v>1</v>
      </c>
      <c r="W33">
        <v>0</v>
      </c>
      <c r="X33">
        <v>523382837</v>
      </c>
      <c r="Y33">
        <v>100</v>
      </c>
      <c r="AA33">
        <v>22.9</v>
      </c>
      <c r="AB33">
        <v>0</v>
      </c>
      <c r="AC33">
        <v>0</v>
      </c>
      <c r="AD33">
        <v>0</v>
      </c>
      <c r="AE33">
        <v>3.05</v>
      </c>
      <c r="AF33">
        <v>0</v>
      </c>
      <c r="AG33">
        <v>0</v>
      </c>
      <c r="AH33">
        <v>0</v>
      </c>
      <c r="AI33">
        <v>7.5</v>
      </c>
      <c r="AJ33">
        <v>1</v>
      </c>
      <c r="AK33">
        <v>1</v>
      </c>
      <c r="AL33">
        <v>1</v>
      </c>
      <c r="AN33">
        <v>0</v>
      </c>
      <c r="AO33">
        <v>0</v>
      </c>
      <c r="AP33">
        <v>0</v>
      </c>
      <c r="AQ33">
        <v>0</v>
      </c>
      <c r="AR33">
        <v>0</v>
      </c>
      <c r="AS33" t="s">
        <v>6</v>
      </c>
      <c r="AT33">
        <v>100</v>
      </c>
      <c r="AU33" t="s">
        <v>6</v>
      </c>
      <c r="AV33">
        <v>0</v>
      </c>
      <c r="AW33">
        <v>1</v>
      </c>
      <c r="AX33">
        <v>-1</v>
      </c>
      <c r="AY33">
        <v>0</v>
      </c>
      <c r="AZ33">
        <v>0</v>
      </c>
      <c r="BA33" t="s">
        <v>6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Y33*Source!I39</f>
        <v>220.00000000000003</v>
      </c>
      <c r="CY33">
        <f t="shared" si="3"/>
        <v>22.9</v>
      </c>
      <c r="CZ33">
        <f t="shared" si="4"/>
        <v>3.05</v>
      </c>
      <c r="DA33">
        <f t="shared" si="5"/>
        <v>7.5</v>
      </c>
      <c r="DB33">
        <v>0</v>
      </c>
    </row>
    <row r="34" spans="1:106" x14ac:dyDescent="0.2">
      <c r="A34">
        <f>ROW(Source!A39)</f>
        <v>39</v>
      </c>
      <c r="B34">
        <v>34641456</v>
      </c>
      <c r="C34">
        <v>34641544</v>
      </c>
      <c r="D34">
        <v>0</v>
      </c>
      <c r="E34">
        <v>0</v>
      </c>
      <c r="F34">
        <v>1</v>
      </c>
      <c r="G34">
        <v>1</v>
      </c>
      <c r="H34">
        <v>3</v>
      </c>
      <c r="I34" t="s">
        <v>42</v>
      </c>
      <c r="J34" t="s">
        <v>6</v>
      </c>
      <c r="K34" t="s">
        <v>64</v>
      </c>
      <c r="L34">
        <v>1354</v>
      </c>
      <c r="N34">
        <v>1010</v>
      </c>
      <c r="O34" t="s">
        <v>25</v>
      </c>
      <c r="P34" t="s">
        <v>25</v>
      </c>
      <c r="Q34">
        <v>1</v>
      </c>
      <c r="W34">
        <v>0</v>
      </c>
      <c r="X34">
        <v>-173672037</v>
      </c>
      <c r="Y34">
        <v>2.7272729999999998</v>
      </c>
      <c r="AA34">
        <v>38.15</v>
      </c>
      <c r="AB34">
        <v>0</v>
      </c>
      <c r="AC34">
        <v>0</v>
      </c>
      <c r="AD34">
        <v>0</v>
      </c>
      <c r="AE34">
        <v>5.09</v>
      </c>
      <c r="AF34">
        <v>0</v>
      </c>
      <c r="AG34">
        <v>0</v>
      </c>
      <c r="AH34">
        <v>0</v>
      </c>
      <c r="AI34">
        <v>7.5</v>
      </c>
      <c r="AJ34">
        <v>1</v>
      </c>
      <c r="AK34">
        <v>1</v>
      </c>
      <c r="AL34">
        <v>1</v>
      </c>
      <c r="AN34">
        <v>0</v>
      </c>
      <c r="AO34">
        <v>0</v>
      </c>
      <c r="AP34">
        <v>0</v>
      </c>
      <c r="AQ34">
        <v>0</v>
      </c>
      <c r="AR34">
        <v>0</v>
      </c>
      <c r="AS34" t="s">
        <v>6</v>
      </c>
      <c r="AT34">
        <v>2.7272729999999998</v>
      </c>
      <c r="AU34" t="s">
        <v>6</v>
      </c>
      <c r="AV34">
        <v>0</v>
      </c>
      <c r="AW34">
        <v>1</v>
      </c>
      <c r="AX34">
        <v>-1</v>
      </c>
      <c r="AY34">
        <v>0</v>
      </c>
      <c r="AZ34">
        <v>0</v>
      </c>
      <c r="BA34" t="s">
        <v>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Y34*Source!I39</f>
        <v>6.0000005999999999</v>
      </c>
      <c r="CY34">
        <f t="shared" si="3"/>
        <v>38.15</v>
      </c>
      <c r="CZ34">
        <f t="shared" si="4"/>
        <v>5.09</v>
      </c>
      <c r="DA34">
        <f t="shared" si="5"/>
        <v>7.5</v>
      </c>
      <c r="DB34">
        <v>0</v>
      </c>
    </row>
    <row r="35" spans="1:106" x14ac:dyDescent="0.2">
      <c r="A35">
        <f>ROW(Source!A52)</f>
        <v>52</v>
      </c>
      <c r="B35">
        <v>34641455</v>
      </c>
      <c r="C35">
        <v>34641562</v>
      </c>
      <c r="D35">
        <v>31726837</v>
      </c>
      <c r="E35">
        <v>1</v>
      </c>
      <c r="F35">
        <v>1</v>
      </c>
      <c r="G35">
        <v>1</v>
      </c>
      <c r="H35">
        <v>1</v>
      </c>
      <c r="I35" t="s">
        <v>251</v>
      </c>
      <c r="J35" t="s">
        <v>6</v>
      </c>
      <c r="K35" t="s">
        <v>252</v>
      </c>
      <c r="L35">
        <v>1191</v>
      </c>
      <c r="N35">
        <v>1013</v>
      </c>
      <c r="O35" t="s">
        <v>237</v>
      </c>
      <c r="P35" t="s">
        <v>237</v>
      </c>
      <c r="Q35">
        <v>1</v>
      </c>
      <c r="W35">
        <v>0</v>
      </c>
      <c r="X35">
        <v>-2143564933</v>
      </c>
      <c r="Y35">
        <v>9.27</v>
      </c>
      <c r="AA35">
        <v>0</v>
      </c>
      <c r="AB35">
        <v>0</v>
      </c>
      <c r="AC35">
        <v>0</v>
      </c>
      <c r="AD35">
        <v>9.76</v>
      </c>
      <c r="AE35">
        <v>0</v>
      </c>
      <c r="AF35">
        <v>0</v>
      </c>
      <c r="AG35">
        <v>0</v>
      </c>
      <c r="AH35">
        <v>9.76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6</v>
      </c>
      <c r="AT35">
        <v>9.27</v>
      </c>
      <c r="AU35" t="s">
        <v>6</v>
      </c>
      <c r="AV35">
        <v>1</v>
      </c>
      <c r="AW35">
        <v>2</v>
      </c>
      <c r="AX35">
        <v>34641571</v>
      </c>
      <c r="AY35">
        <v>1</v>
      </c>
      <c r="AZ35">
        <v>0</v>
      </c>
      <c r="BA35">
        <v>27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Y35*Source!I52</f>
        <v>37.08</v>
      </c>
      <c r="CY35">
        <f>AD35</f>
        <v>9.76</v>
      </c>
      <c r="CZ35">
        <f>AH35</f>
        <v>9.76</v>
      </c>
      <c r="DA35">
        <f>AL35</f>
        <v>1</v>
      </c>
      <c r="DB35">
        <v>0</v>
      </c>
    </row>
    <row r="36" spans="1:106" x14ac:dyDescent="0.2">
      <c r="A36">
        <f>ROW(Source!A52)</f>
        <v>52</v>
      </c>
      <c r="B36">
        <v>34641455</v>
      </c>
      <c r="C36">
        <v>34641562</v>
      </c>
      <c r="D36">
        <v>31444723</v>
      </c>
      <c r="E36">
        <v>1</v>
      </c>
      <c r="F36">
        <v>1</v>
      </c>
      <c r="G36">
        <v>1</v>
      </c>
      <c r="H36">
        <v>3</v>
      </c>
      <c r="I36" t="s">
        <v>87</v>
      </c>
      <c r="J36" t="s">
        <v>90</v>
      </c>
      <c r="K36" t="s">
        <v>88</v>
      </c>
      <c r="L36">
        <v>1346</v>
      </c>
      <c r="N36">
        <v>1009</v>
      </c>
      <c r="O36" t="s">
        <v>89</v>
      </c>
      <c r="P36" t="s">
        <v>89</v>
      </c>
      <c r="Q36">
        <v>1</v>
      </c>
      <c r="W36">
        <v>0</v>
      </c>
      <c r="X36">
        <v>1387914298</v>
      </c>
      <c r="Y36">
        <v>0</v>
      </c>
      <c r="AA36">
        <v>38.89</v>
      </c>
      <c r="AB36">
        <v>0</v>
      </c>
      <c r="AC36">
        <v>0</v>
      </c>
      <c r="AD36">
        <v>0</v>
      </c>
      <c r="AE36">
        <v>38.89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0</v>
      </c>
      <c r="AP36">
        <v>0</v>
      </c>
      <c r="AQ36">
        <v>0</v>
      </c>
      <c r="AR36">
        <v>0</v>
      </c>
      <c r="AS36" t="s">
        <v>6</v>
      </c>
      <c r="AT36">
        <v>0</v>
      </c>
      <c r="AU36" t="s">
        <v>6</v>
      </c>
      <c r="AV36">
        <v>0</v>
      </c>
      <c r="AW36">
        <v>2</v>
      </c>
      <c r="AX36">
        <v>34641572</v>
      </c>
      <c r="AY36">
        <v>1</v>
      </c>
      <c r="AZ36">
        <v>6144</v>
      </c>
      <c r="BA36">
        <v>28</v>
      </c>
      <c r="BB36">
        <v>3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Y36*Source!I52</f>
        <v>0</v>
      </c>
      <c r="CY36">
        <f t="shared" ref="CY36:CY42" si="6">AA36</f>
        <v>38.89</v>
      </c>
      <c r="CZ36">
        <f t="shared" ref="CZ36:CZ42" si="7">AE36</f>
        <v>38.89</v>
      </c>
      <c r="DA36">
        <f t="shared" ref="DA36:DA42" si="8">AI36</f>
        <v>1</v>
      </c>
      <c r="DB36">
        <v>0</v>
      </c>
    </row>
    <row r="37" spans="1:106" x14ac:dyDescent="0.2">
      <c r="A37">
        <f>ROW(Source!A52)</f>
        <v>52</v>
      </c>
      <c r="B37">
        <v>34641455</v>
      </c>
      <c r="C37">
        <v>34641562</v>
      </c>
      <c r="D37">
        <v>31444969</v>
      </c>
      <c r="E37">
        <v>1</v>
      </c>
      <c r="F37">
        <v>1</v>
      </c>
      <c r="G37">
        <v>1</v>
      </c>
      <c r="H37">
        <v>3</v>
      </c>
      <c r="I37" t="s">
        <v>92</v>
      </c>
      <c r="J37" t="s">
        <v>95</v>
      </c>
      <c r="K37" t="s">
        <v>93</v>
      </c>
      <c r="L37">
        <v>1348</v>
      </c>
      <c r="N37">
        <v>1009</v>
      </c>
      <c r="O37" t="s">
        <v>94</v>
      </c>
      <c r="P37" t="s">
        <v>94</v>
      </c>
      <c r="Q37">
        <v>1000</v>
      </c>
      <c r="W37">
        <v>0</v>
      </c>
      <c r="X37">
        <v>1278256266</v>
      </c>
      <c r="Y37">
        <v>0</v>
      </c>
      <c r="AA37">
        <v>4934.4799999999996</v>
      </c>
      <c r="AB37">
        <v>0</v>
      </c>
      <c r="AC37">
        <v>0</v>
      </c>
      <c r="AD37">
        <v>0</v>
      </c>
      <c r="AE37">
        <v>4934.4799999999996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0</v>
      </c>
      <c r="AP37">
        <v>0</v>
      </c>
      <c r="AQ37">
        <v>0</v>
      </c>
      <c r="AR37">
        <v>0</v>
      </c>
      <c r="AS37" t="s">
        <v>6</v>
      </c>
      <c r="AT37">
        <v>0</v>
      </c>
      <c r="AU37" t="s">
        <v>6</v>
      </c>
      <c r="AV37">
        <v>0</v>
      </c>
      <c r="AW37">
        <v>2</v>
      </c>
      <c r="AX37">
        <v>34641573</v>
      </c>
      <c r="AY37">
        <v>1</v>
      </c>
      <c r="AZ37">
        <v>6144</v>
      </c>
      <c r="BA37">
        <v>29</v>
      </c>
      <c r="BB37">
        <v>3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Y37*Source!I52</f>
        <v>0</v>
      </c>
      <c r="CY37">
        <f t="shared" si="6"/>
        <v>4934.4799999999996</v>
      </c>
      <c r="CZ37">
        <f t="shared" si="7"/>
        <v>4934.4799999999996</v>
      </c>
      <c r="DA37">
        <f t="shared" si="8"/>
        <v>1</v>
      </c>
      <c r="DB37">
        <v>0</v>
      </c>
    </row>
    <row r="38" spans="1:106" x14ac:dyDescent="0.2">
      <c r="A38">
        <f>ROW(Source!A52)</f>
        <v>52</v>
      </c>
      <c r="B38">
        <v>34641455</v>
      </c>
      <c r="C38">
        <v>34641562</v>
      </c>
      <c r="D38">
        <v>31445027</v>
      </c>
      <c r="E38">
        <v>1</v>
      </c>
      <c r="F38">
        <v>1</v>
      </c>
      <c r="G38">
        <v>1</v>
      </c>
      <c r="H38">
        <v>3</v>
      </c>
      <c r="I38" t="s">
        <v>97</v>
      </c>
      <c r="J38" t="s">
        <v>99</v>
      </c>
      <c r="K38" t="s">
        <v>98</v>
      </c>
      <c r="L38">
        <v>1346</v>
      </c>
      <c r="N38">
        <v>1009</v>
      </c>
      <c r="O38" t="s">
        <v>89</v>
      </c>
      <c r="P38" t="s">
        <v>89</v>
      </c>
      <c r="Q38">
        <v>1</v>
      </c>
      <c r="W38">
        <v>0</v>
      </c>
      <c r="X38">
        <v>1559187994</v>
      </c>
      <c r="Y38">
        <v>0</v>
      </c>
      <c r="AA38">
        <v>27.74</v>
      </c>
      <c r="AB38">
        <v>0</v>
      </c>
      <c r="AC38">
        <v>0</v>
      </c>
      <c r="AD38">
        <v>0</v>
      </c>
      <c r="AE38">
        <v>27.74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0</v>
      </c>
      <c r="AP38">
        <v>0</v>
      </c>
      <c r="AQ38">
        <v>0</v>
      </c>
      <c r="AR38">
        <v>0</v>
      </c>
      <c r="AS38" t="s">
        <v>6</v>
      </c>
      <c r="AT38">
        <v>0</v>
      </c>
      <c r="AU38" t="s">
        <v>6</v>
      </c>
      <c r="AV38">
        <v>0</v>
      </c>
      <c r="AW38">
        <v>2</v>
      </c>
      <c r="AX38">
        <v>34641574</v>
      </c>
      <c r="AY38">
        <v>1</v>
      </c>
      <c r="AZ38">
        <v>6144</v>
      </c>
      <c r="BA38">
        <v>30</v>
      </c>
      <c r="BB38">
        <v>3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Y38*Source!I52</f>
        <v>0</v>
      </c>
      <c r="CY38">
        <f t="shared" si="6"/>
        <v>27.74</v>
      </c>
      <c r="CZ38">
        <f t="shared" si="7"/>
        <v>27.74</v>
      </c>
      <c r="DA38">
        <f t="shared" si="8"/>
        <v>1</v>
      </c>
      <c r="DB38">
        <v>0</v>
      </c>
    </row>
    <row r="39" spans="1:106" x14ac:dyDescent="0.2">
      <c r="A39">
        <f>ROW(Source!A52)</f>
        <v>52</v>
      </c>
      <c r="B39">
        <v>34641455</v>
      </c>
      <c r="C39">
        <v>34641562</v>
      </c>
      <c r="D39">
        <v>31474141</v>
      </c>
      <c r="E39">
        <v>1</v>
      </c>
      <c r="F39">
        <v>1</v>
      </c>
      <c r="G39">
        <v>1</v>
      </c>
      <c r="H39">
        <v>3</v>
      </c>
      <c r="I39" t="s">
        <v>101</v>
      </c>
      <c r="J39" t="s">
        <v>103</v>
      </c>
      <c r="K39" t="s">
        <v>102</v>
      </c>
      <c r="L39">
        <v>1346</v>
      </c>
      <c r="N39">
        <v>1009</v>
      </c>
      <c r="O39" t="s">
        <v>89</v>
      </c>
      <c r="P39" t="s">
        <v>89</v>
      </c>
      <c r="Q39">
        <v>1</v>
      </c>
      <c r="W39">
        <v>0</v>
      </c>
      <c r="X39">
        <v>432883440</v>
      </c>
      <c r="Y39">
        <v>0</v>
      </c>
      <c r="AA39">
        <v>114.22</v>
      </c>
      <c r="AB39">
        <v>0</v>
      </c>
      <c r="AC39">
        <v>0</v>
      </c>
      <c r="AD39">
        <v>0</v>
      </c>
      <c r="AE39">
        <v>114.22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0</v>
      </c>
      <c r="AP39">
        <v>0</v>
      </c>
      <c r="AQ39">
        <v>0</v>
      </c>
      <c r="AR39">
        <v>0</v>
      </c>
      <c r="AS39" t="s">
        <v>6</v>
      </c>
      <c r="AT39">
        <v>0</v>
      </c>
      <c r="AU39" t="s">
        <v>6</v>
      </c>
      <c r="AV39">
        <v>0</v>
      </c>
      <c r="AW39">
        <v>2</v>
      </c>
      <c r="AX39">
        <v>34641575</v>
      </c>
      <c r="AY39">
        <v>1</v>
      </c>
      <c r="AZ39">
        <v>6144</v>
      </c>
      <c r="BA39">
        <v>31</v>
      </c>
      <c r="BB39">
        <v>3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Y39*Source!I52</f>
        <v>0</v>
      </c>
      <c r="CY39">
        <f t="shared" si="6"/>
        <v>114.22</v>
      </c>
      <c r="CZ39">
        <f t="shared" si="7"/>
        <v>114.22</v>
      </c>
      <c r="DA39">
        <f t="shared" si="8"/>
        <v>1</v>
      </c>
      <c r="DB39">
        <v>0</v>
      </c>
    </row>
    <row r="40" spans="1:106" x14ac:dyDescent="0.2">
      <c r="A40">
        <f>ROW(Source!A52)</f>
        <v>52</v>
      </c>
      <c r="B40">
        <v>34641455</v>
      </c>
      <c r="C40">
        <v>34641562</v>
      </c>
      <c r="D40">
        <v>31512401</v>
      </c>
      <c r="E40">
        <v>1</v>
      </c>
      <c r="F40">
        <v>1</v>
      </c>
      <c r="G40">
        <v>1</v>
      </c>
      <c r="H40">
        <v>3</v>
      </c>
      <c r="I40" t="s">
        <v>105</v>
      </c>
      <c r="J40" t="s">
        <v>107</v>
      </c>
      <c r="K40" t="s">
        <v>106</v>
      </c>
      <c r="L40">
        <v>1346</v>
      </c>
      <c r="N40">
        <v>1009</v>
      </c>
      <c r="O40" t="s">
        <v>89</v>
      </c>
      <c r="P40" t="s">
        <v>89</v>
      </c>
      <c r="Q40">
        <v>1</v>
      </c>
      <c r="W40">
        <v>0</v>
      </c>
      <c r="X40">
        <v>1584075688</v>
      </c>
      <c r="Y40">
        <v>0</v>
      </c>
      <c r="AA40">
        <v>35.700000000000003</v>
      </c>
      <c r="AB40">
        <v>0</v>
      </c>
      <c r="AC40">
        <v>0</v>
      </c>
      <c r="AD40">
        <v>0</v>
      </c>
      <c r="AE40">
        <v>35.700000000000003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0</v>
      </c>
      <c r="AP40">
        <v>0</v>
      </c>
      <c r="AQ40">
        <v>0</v>
      </c>
      <c r="AR40">
        <v>0</v>
      </c>
      <c r="AS40" t="s">
        <v>6</v>
      </c>
      <c r="AT40">
        <v>0</v>
      </c>
      <c r="AU40" t="s">
        <v>6</v>
      </c>
      <c r="AV40">
        <v>0</v>
      </c>
      <c r="AW40">
        <v>2</v>
      </c>
      <c r="AX40">
        <v>34641576</v>
      </c>
      <c r="AY40">
        <v>1</v>
      </c>
      <c r="AZ40">
        <v>6144</v>
      </c>
      <c r="BA40">
        <v>32</v>
      </c>
      <c r="BB40">
        <v>3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Y40*Source!I52</f>
        <v>0</v>
      </c>
      <c r="CY40">
        <f t="shared" si="6"/>
        <v>35.700000000000003</v>
      </c>
      <c r="CZ40">
        <f t="shared" si="7"/>
        <v>35.700000000000003</v>
      </c>
      <c r="DA40">
        <f t="shared" si="8"/>
        <v>1</v>
      </c>
      <c r="DB40">
        <v>0</v>
      </c>
    </row>
    <row r="41" spans="1:106" x14ac:dyDescent="0.2">
      <c r="A41">
        <f>ROW(Source!A52)</f>
        <v>52</v>
      </c>
      <c r="B41">
        <v>34641455</v>
      </c>
      <c r="C41">
        <v>34641562</v>
      </c>
      <c r="D41">
        <v>31515411</v>
      </c>
      <c r="E41">
        <v>1</v>
      </c>
      <c r="F41">
        <v>1</v>
      </c>
      <c r="G41">
        <v>1</v>
      </c>
      <c r="H41">
        <v>3</v>
      </c>
      <c r="I41" t="s">
        <v>76</v>
      </c>
      <c r="J41" t="s">
        <v>78</v>
      </c>
      <c r="K41" t="s">
        <v>109</v>
      </c>
      <c r="L41">
        <v>1355</v>
      </c>
      <c r="N41">
        <v>1010</v>
      </c>
      <c r="O41" t="s">
        <v>110</v>
      </c>
      <c r="P41" t="s">
        <v>110</v>
      </c>
      <c r="Q41">
        <v>100</v>
      </c>
      <c r="W41">
        <v>0</v>
      </c>
      <c r="X41">
        <v>1924823676</v>
      </c>
      <c r="Y41">
        <v>0</v>
      </c>
      <c r="AA41">
        <v>30.74</v>
      </c>
      <c r="AB41">
        <v>0</v>
      </c>
      <c r="AC41">
        <v>0</v>
      </c>
      <c r="AD41">
        <v>0</v>
      </c>
      <c r="AE41">
        <v>30.74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0</v>
      </c>
      <c r="AP41">
        <v>0</v>
      </c>
      <c r="AQ41">
        <v>0</v>
      </c>
      <c r="AR41">
        <v>0</v>
      </c>
      <c r="AS41" t="s">
        <v>6</v>
      </c>
      <c r="AT41">
        <v>0</v>
      </c>
      <c r="AU41" t="s">
        <v>6</v>
      </c>
      <c r="AV41">
        <v>0</v>
      </c>
      <c r="AW41">
        <v>2</v>
      </c>
      <c r="AX41">
        <v>34641577</v>
      </c>
      <c r="AY41">
        <v>1</v>
      </c>
      <c r="AZ41">
        <v>6144</v>
      </c>
      <c r="BA41">
        <v>33</v>
      </c>
      <c r="BB41">
        <v>3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Y41*Source!I52</f>
        <v>0</v>
      </c>
      <c r="CY41">
        <f t="shared" si="6"/>
        <v>30.74</v>
      </c>
      <c r="CZ41">
        <f t="shared" si="7"/>
        <v>30.74</v>
      </c>
      <c r="DA41">
        <f t="shared" si="8"/>
        <v>1</v>
      </c>
      <c r="DB41">
        <v>0</v>
      </c>
    </row>
    <row r="42" spans="1:106" x14ac:dyDescent="0.2">
      <c r="A42">
        <f>ROW(Source!A52)</f>
        <v>52</v>
      </c>
      <c r="B42">
        <v>34641455</v>
      </c>
      <c r="C42">
        <v>34641562</v>
      </c>
      <c r="D42">
        <v>31443668</v>
      </c>
      <c r="E42">
        <v>17</v>
      </c>
      <c r="F42">
        <v>1</v>
      </c>
      <c r="G42">
        <v>1</v>
      </c>
      <c r="H42">
        <v>3</v>
      </c>
      <c r="I42" t="s">
        <v>32</v>
      </c>
      <c r="J42" t="s">
        <v>6</v>
      </c>
      <c r="K42" t="s">
        <v>33</v>
      </c>
      <c r="L42">
        <v>1374</v>
      </c>
      <c r="N42">
        <v>1013</v>
      </c>
      <c r="O42" t="s">
        <v>34</v>
      </c>
      <c r="P42" t="s">
        <v>34</v>
      </c>
      <c r="Q42">
        <v>1</v>
      </c>
      <c r="W42">
        <v>0</v>
      </c>
      <c r="X42">
        <v>-1731369543</v>
      </c>
      <c r="Y42">
        <v>0</v>
      </c>
      <c r="AA42">
        <v>1</v>
      </c>
      <c r="AB42">
        <v>0</v>
      </c>
      <c r="AC42">
        <v>0</v>
      </c>
      <c r="AD42">
        <v>0</v>
      </c>
      <c r="AE42">
        <v>1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0</v>
      </c>
      <c r="AQ42">
        <v>0</v>
      </c>
      <c r="AR42">
        <v>0</v>
      </c>
      <c r="AS42" t="s">
        <v>6</v>
      </c>
      <c r="AT42">
        <v>0</v>
      </c>
      <c r="AU42" t="s">
        <v>6</v>
      </c>
      <c r="AV42">
        <v>0</v>
      </c>
      <c r="AW42">
        <v>2</v>
      </c>
      <c r="AX42">
        <v>34641578</v>
      </c>
      <c r="AY42">
        <v>1</v>
      </c>
      <c r="AZ42">
        <v>6144</v>
      </c>
      <c r="BA42">
        <v>34</v>
      </c>
      <c r="BB42">
        <v>3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Y42*Source!I52</f>
        <v>0</v>
      </c>
      <c r="CY42">
        <f t="shared" si="6"/>
        <v>1</v>
      </c>
      <c r="CZ42">
        <f t="shared" si="7"/>
        <v>1</v>
      </c>
      <c r="DA42">
        <f t="shared" si="8"/>
        <v>1</v>
      </c>
      <c r="DB42">
        <v>0</v>
      </c>
    </row>
    <row r="43" spans="1:106" x14ac:dyDescent="0.2">
      <c r="A43">
        <f>ROW(Source!A53)</f>
        <v>53</v>
      </c>
      <c r="B43">
        <v>34641456</v>
      </c>
      <c r="C43">
        <v>34641562</v>
      </c>
      <c r="D43">
        <v>31726837</v>
      </c>
      <c r="E43">
        <v>1</v>
      </c>
      <c r="F43">
        <v>1</v>
      </c>
      <c r="G43">
        <v>1</v>
      </c>
      <c r="H43">
        <v>1</v>
      </c>
      <c r="I43" t="s">
        <v>251</v>
      </c>
      <c r="J43" t="s">
        <v>6</v>
      </c>
      <c r="K43" t="s">
        <v>252</v>
      </c>
      <c r="L43">
        <v>1191</v>
      </c>
      <c r="N43">
        <v>1013</v>
      </c>
      <c r="O43" t="s">
        <v>237</v>
      </c>
      <c r="P43" t="s">
        <v>237</v>
      </c>
      <c r="Q43">
        <v>1</v>
      </c>
      <c r="W43">
        <v>0</v>
      </c>
      <c r="X43">
        <v>-2143564933</v>
      </c>
      <c r="Y43">
        <v>9.27</v>
      </c>
      <c r="AA43">
        <v>0</v>
      </c>
      <c r="AB43">
        <v>0</v>
      </c>
      <c r="AC43">
        <v>0</v>
      </c>
      <c r="AD43">
        <v>178.61</v>
      </c>
      <c r="AE43">
        <v>0</v>
      </c>
      <c r="AF43">
        <v>0</v>
      </c>
      <c r="AG43">
        <v>0</v>
      </c>
      <c r="AH43">
        <v>9.76</v>
      </c>
      <c r="AI43">
        <v>1</v>
      </c>
      <c r="AJ43">
        <v>1</v>
      </c>
      <c r="AK43">
        <v>1</v>
      </c>
      <c r="AL43">
        <v>18.3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6</v>
      </c>
      <c r="AT43">
        <v>9.27</v>
      </c>
      <c r="AU43" t="s">
        <v>6</v>
      </c>
      <c r="AV43">
        <v>1</v>
      </c>
      <c r="AW43">
        <v>2</v>
      </c>
      <c r="AX43">
        <v>34641571</v>
      </c>
      <c r="AY43">
        <v>1</v>
      </c>
      <c r="AZ43">
        <v>0</v>
      </c>
      <c r="BA43">
        <v>35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Y43*Source!I53</f>
        <v>37.08</v>
      </c>
      <c r="CY43">
        <f>AD43</f>
        <v>178.61</v>
      </c>
      <c r="CZ43">
        <f>AH43</f>
        <v>9.76</v>
      </c>
      <c r="DA43">
        <f>AL43</f>
        <v>18.3</v>
      </c>
      <c r="DB43">
        <v>0</v>
      </c>
    </row>
    <row r="44" spans="1:106" x14ac:dyDescent="0.2">
      <c r="A44">
        <f>ROW(Source!A53)</f>
        <v>53</v>
      </c>
      <c r="B44">
        <v>34641456</v>
      </c>
      <c r="C44">
        <v>34641562</v>
      </c>
      <c r="D44">
        <v>31444723</v>
      </c>
      <c r="E44">
        <v>1</v>
      </c>
      <c r="F44">
        <v>1</v>
      </c>
      <c r="G44">
        <v>1</v>
      </c>
      <c r="H44">
        <v>3</v>
      </c>
      <c r="I44" t="s">
        <v>87</v>
      </c>
      <c r="J44" t="s">
        <v>90</v>
      </c>
      <c r="K44" t="s">
        <v>88</v>
      </c>
      <c r="L44">
        <v>1346</v>
      </c>
      <c r="N44">
        <v>1009</v>
      </c>
      <c r="O44" t="s">
        <v>89</v>
      </c>
      <c r="P44" t="s">
        <v>89</v>
      </c>
      <c r="Q44">
        <v>1</v>
      </c>
      <c r="W44">
        <v>0</v>
      </c>
      <c r="X44">
        <v>1387914298</v>
      </c>
      <c r="Y44">
        <v>0</v>
      </c>
      <c r="AA44">
        <v>291.68</v>
      </c>
      <c r="AB44">
        <v>0</v>
      </c>
      <c r="AC44">
        <v>0</v>
      </c>
      <c r="AD44">
        <v>0</v>
      </c>
      <c r="AE44">
        <v>38.89</v>
      </c>
      <c r="AF44">
        <v>0</v>
      </c>
      <c r="AG44">
        <v>0</v>
      </c>
      <c r="AH44">
        <v>0</v>
      </c>
      <c r="AI44">
        <v>7.5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0</v>
      </c>
      <c r="AQ44">
        <v>0</v>
      </c>
      <c r="AR44">
        <v>0</v>
      </c>
      <c r="AS44" t="s">
        <v>6</v>
      </c>
      <c r="AT44">
        <v>0</v>
      </c>
      <c r="AU44" t="s">
        <v>6</v>
      </c>
      <c r="AV44">
        <v>0</v>
      </c>
      <c r="AW44">
        <v>2</v>
      </c>
      <c r="AX44">
        <v>34641572</v>
      </c>
      <c r="AY44">
        <v>1</v>
      </c>
      <c r="AZ44">
        <v>6144</v>
      </c>
      <c r="BA44">
        <v>36</v>
      </c>
      <c r="BB44">
        <v>3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Y44*Source!I53</f>
        <v>0</v>
      </c>
      <c r="CY44">
        <f t="shared" ref="CY44:CY50" si="9">AA44</f>
        <v>291.68</v>
      </c>
      <c r="CZ44">
        <f t="shared" ref="CZ44:CZ50" si="10">AE44</f>
        <v>38.89</v>
      </c>
      <c r="DA44">
        <f t="shared" ref="DA44:DA50" si="11">AI44</f>
        <v>7.5</v>
      </c>
      <c r="DB44">
        <v>0</v>
      </c>
    </row>
    <row r="45" spans="1:106" x14ac:dyDescent="0.2">
      <c r="A45">
        <f>ROW(Source!A53)</f>
        <v>53</v>
      </c>
      <c r="B45">
        <v>34641456</v>
      </c>
      <c r="C45">
        <v>34641562</v>
      </c>
      <c r="D45">
        <v>31444969</v>
      </c>
      <c r="E45">
        <v>1</v>
      </c>
      <c r="F45">
        <v>1</v>
      </c>
      <c r="G45">
        <v>1</v>
      </c>
      <c r="H45">
        <v>3</v>
      </c>
      <c r="I45" t="s">
        <v>92</v>
      </c>
      <c r="J45" t="s">
        <v>95</v>
      </c>
      <c r="K45" t="s">
        <v>93</v>
      </c>
      <c r="L45">
        <v>1348</v>
      </c>
      <c r="N45">
        <v>1009</v>
      </c>
      <c r="O45" t="s">
        <v>94</v>
      </c>
      <c r="P45" t="s">
        <v>94</v>
      </c>
      <c r="Q45">
        <v>1000</v>
      </c>
      <c r="W45">
        <v>0</v>
      </c>
      <c r="X45">
        <v>1278256266</v>
      </c>
      <c r="Y45">
        <v>0</v>
      </c>
      <c r="AA45">
        <v>37008.6</v>
      </c>
      <c r="AB45">
        <v>0</v>
      </c>
      <c r="AC45">
        <v>0</v>
      </c>
      <c r="AD45">
        <v>0</v>
      </c>
      <c r="AE45">
        <v>4934.4799999999996</v>
      </c>
      <c r="AF45">
        <v>0</v>
      </c>
      <c r="AG45">
        <v>0</v>
      </c>
      <c r="AH45">
        <v>0</v>
      </c>
      <c r="AI45">
        <v>7.5</v>
      </c>
      <c r="AJ45">
        <v>1</v>
      </c>
      <c r="AK45">
        <v>1</v>
      </c>
      <c r="AL45">
        <v>1</v>
      </c>
      <c r="AN45">
        <v>0</v>
      </c>
      <c r="AO45">
        <v>0</v>
      </c>
      <c r="AP45">
        <v>0</v>
      </c>
      <c r="AQ45">
        <v>0</v>
      </c>
      <c r="AR45">
        <v>0</v>
      </c>
      <c r="AS45" t="s">
        <v>6</v>
      </c>
      <c r="AT45">
        <v>0</v>
      </c>
      <c r="AU45" t="s">
        <v>6</v>
      </c>
      <c r="AV45">
        <v>0</v>
      </c>
      <c r="AW45">
        <v>2</v>
      </c>
      <c r="AX45">
        <v>34641573</v>
      </c>
      <c r="AY45">
        <v>1</v>
      </c>
      <c r="AZ45">
        <v>6144</v>
      </c>
      <c r="BA45">
        <v>37</v>
      </c>
      <c r="BB45">
        <v>3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Y45*Source!I53</f>
        <v>0</v>
      </c>
      <c r="CY45">
        <f t="shared" si="9"/>
        <v>37008.6</v>
      </c>
      <c r="CZ45">
        <f t="shared" si="10"/>
        <v>4934.4799999999996</v>
      </c>
      <c r="DA45">
        <f t="shared" si="11"/>
        <v>7.5</v>
      </c>
      <c r="DB45">
        <v>0</v>
      </c>
    </row>
    <row r="46" spans="1:106" x14ac:dyDescent="0.2">
      <c r="A46">
        <f>ROW(Source!A53)</f>
        <v>53</v>
      </c>
      <c r="B46">
        <v>34641456</v>
      </c>
      <c r="C46">
        <v>34641562</v>
      </c>
      <c r="D46">
        <v>31445027</v>
      </c>
      <c r="E46">
        <v>1</v>
      </c>
      <c r="F46">
        <v>1</v>
      </c>
      <c r="G46">
        <v>1</v>
      </c>
      <c r="H46">
        <v>3</v>
      </c>
      <c r="I46" t="s">
        <v>97</v>
      </c>
      <c r="J46" t="s">
        <v>99</v>
      </c>
      <c r="K46" t="s">
        <v>98</v>
      </c>
      <c r="L46">
        <v>1346</v>
      </c>
      <c r="N46">
        <v>1009</v>
      </c>
      <c r="O46" t="s">
        <v>89</v>
      </c>
      <c r="P46" t="s">
        <v>89</v>
      </c>
      <c r="Q46">
        <v>1</v>
      </c>
      <c r="W46">
        <v>0</v>
      </c>
      <c r="X46">
        <v>1559187994</v>
      </c>
      <c r="Y46">
        <v>0</v>
      </c>
      <c r="AA46">
        <v>208.05</v>
      </c>
      <c r="AB46">
        <v>0</v>
      </c>
      <c r="AC46">
        <v>0</v>
      </c>
      <c r="AD46">
        <v>0</v>
      </c>
      <c r="AE46">
        <v>27.74</v>
      </c>
      <c r="AF46">
        <v>0</v>
      </c>
      <c r="AG46">
        <v>0</v>
      </c>
      <c r="AH46">
        <v>0</v>
      </c>
      <c r="AI46">
        <v>7.5</v>
      </c>
      <c r="AJ46">
        <v>1</v>
      </c>
      <c r="AK46">
        <v>1</v>
      </c>
      <c r="AL46">
        <v>1</v>
      </c>
      <c r="AN46">
        <v>0</v>
      </c>
      <c r="AO46">
        <v>0</v>
      </c>
      <c r="AP46">
        <v>0</v>
      </c>
      <c r="AQ46">
        <v>0</v>
      </c>
      <c r="AR46">
        <v>0</v>
      </c>
      <c r="AS46" t="s">
        <v>6</v>
      </c>
      <c r="AT46">
        <v>0</v>
      </c>
      <c r="AU46" t="s">
        <v>6</v>
      </c>
      <c r="AV46">
        <v>0</v>
      </c>
      <c r="AW46">
        <v>2</v>
      </c>
      <c r="AX46">
        <v>34641574</v>
      </c>
      <c r="AY46">
        <v>1</v>
      </c>
      <c r="AZ46">
        <v>6144</v>
      </c>
      <c r="BA46">
        <v>38</v>
      </c>
      <c r="BB46">
        <v>3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Y46*Source!I53</f>
        <v>0</v>
      </c>
      <c r="CY46">
        <f t="shared" si="9"/>
        <v>208.05</v>
      </c>
      <c r="CZ46">
        <f t="shared" si="10"/>
        <v>27.74</v>
      </c>
      <c r="DA46">
        <f t="shared" si="11"/>
        <v>7.5</v>
      </c>
      <c r="DB46">
        <v>0</v>
      </c>
    </row>
    <row r="47" spans="1:106" x14ac:dyDescent="0.2">
      <c r="A47">
        <f>ROW(Source!A53)</f>
        <v>53</v>
      </c>
      <c r="B47">
        <v>34641456</v>
      </c>
      <c r="C47">
        <v>34641562</v>
      </c>
      <c r="D47">
        <v>31474141</v>
      </c>
      <c r="E47">
        <v>1</v>
      </c>
      <c r="F47">
        <v>1</v>
      </c>
      <c r="G47">
        <v>1</v>
      </c>
      <c r="H47">
        <v>3</v>
      </c>
      <c r="I47" t="s">
        <v>101</v>
      </c>
      <c r="J47" t="s">
        <v>103</v>
      </c>
      <c r="K47" t="s">
        <v>102</v>
      </c>
      <c r="L47">
        <v>1346</v>
      </c>
      <c r="N47">
        <v>1009</v>
      </c>
      <c r="O47" t="s">
        <v>89</v>
      </c>
      <c r="P47" t="s">
        <v>89</v>
      </c>
      <c r="Q47">
        <v>1</v>
      </c>
      <c r="W47">
        <v>0</v>
      </c>
      <c r="X47">
        <v>432883440</v>
      </c>
      <c r="Y47">
        <v>0</v>
      </c>
      <c r="AA47">
        <v>856.65</v>
      </c>
      <c r="AB47">
        <v>0</v>
      </c>
      <c r="AC47">
        <v>0</v>
      </c>
      <c r="AD47">
        <v>0</v>
      </c>
      <c r="AE47">
        <v>114.22</v>
      </c>
      <c r="AF47">
        <v>0</v>
      </c>
      <c r="AG47">
        <v>0</v>
      </c>
      <c r="AH47">
        <v>0</v>
      </c>
      <c r="AI47">
        <v>7.5</v>
      </c>
      <c r="AJ47">
        <v>1</v>
      </c>
      <c r="AK47">
        <v>1</v>
      </c>
      <c r="AL47">
        <v>1</v>
      </c>
      <c r="AN47">
        <v>0</v>
      </c>
      <c r="AO47">
        <v>0</v>
      </c>
      <c r="AP47">
        <v>0</v>
      </c>
      <c r="AQ47">
        <v>0</v>
      </c>
      <c r="AR47">
        <v>0</v>
      </c>
      <c r="AS47" t="s">
        <v>6</v>
      </c>
      <c r="AT47">
        <v>0</v>
      </c>
      <c r="AU47" t="s">
        <v>6</v>
      </c>
      <c r="AV47">
        <v>0</v>
      </c>
      <c r="AW47">
        <v>2</v>
      </c>
      <c r="AX47">
        <v>34641575</v>
      </c>
      <c r="AY47">
        <v>1</v>
      </c>
      <c r="AZ47">
        <v>6144</v>
      </c>
      <c r="BA47">
        <v>39</v>
      </c>
      <c r="BB47">
        <v>3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Y47*Source!I53</f>
        <v>0</v>
      </c>
      <c r="CY47">
        <f t="shared" si="9"/>
        <v>856.65</v>
      </c>
      <c r="CZ47">
        <f t="shared" si="10"/>
        <v>114.22</v>
      </c>
      <c r="DA47">
        <f t="shared" si="11"/>
        <v>7.5</v>
      </c>
      <c r="DB47">
        <v>0</v>
      </c>
    </row>
    <row r="48" spans="1:106" x14ac:dyDescent="0.2">
      <c r="A48">
        <f>ROW(Source!A53)</f>
        <v>53</v>
      </c>
      <c r="B48">
        <v>34641456</v>
      </c>
      <c r="C48">
        <v>34641562</v>
      </c>
      <c r="D48">
        <v>31512401</v>
      </c>
      <c r="E48">
        <v>1</v>
      </c>
      <c r="F48">
        <v>1</v>
      </c>
      <c r="G48">
        <v>1</v>
      </c>
      <c r="H48">
        <v>3</v>
      </c>
      <c r="I48" t="s">
        <v>105</v>
      </c>
      <c r="J48" t="s">
        <v>107</v>
      </c>
      <c r="K48" t="s">
        <v>106</v>
      </c>
      <c r="L48">
        <v>1346</v>
      </c>
      <c r="N48">
        <v>1009</v>
      </c>
      <c r="O48" t="s">
        <v>89</v>
      </c>
      <c r="P48" t="s">
        <v>89</v>
      </c>
      <c r="Q48">
        <v>1</v>
      </c>
      <c r="W48">
        <v>0</v>
      </c>
      <c r="X48">
        <v>1584075688</v>
      </c>
      <c r="Y48">
        <v>0</v>
      </c>
      <c r="AA48">
        <v>267.75</v>
      </c>
      <c r="AB48">
        <v>0</v>
      </c>
      <c r="AC48">
        <v>0</v>
      </c>
      <c r="AD48">
        <v>0</v>
      </c>
      <c r="AE48">
        <v>35.700000000000003</v>
      </c>
      <c r="AF48">
        <v>0</v>
      </c>
      <c r="AG48">
        <v>0</v>
      </c>
      <c r="AH48">
        <v>0</v>
      </c>
      <c r="AI48">
        <v>7.5</v>
      </c>
      <c r="AJ48">
        <v>1</v>
      </c>
      <c r="AK48">
        <v>1</v>
      </c>
      <c r="AL48">
        <v>1</v>
      </c>
      <c r="AN48">
        <v>0</v>
      </c>
      <c r="AO48">
        <v>0</v>
      </c>
      <c r="AP48">
        <v>0</v>
      </c>
      <c r="AQ48">
        <v>0</v>
      </c>
      <c r="AR48">
        <v>0</v>
      </c>
      <c r="AS48" t="s">
        <v>6</v>
      </c>
      <c r="AT48">
        <v>0</v>
      </c>
      <c r="AU48" t="s">
        <v>6</v>
      </c>
      <c r="AV48">
        <v>0</v>
      </c>
      <c r="AW48">
        <v>2</v>
      </c>
      <c r="AX48">
        <v>34641576</v>
      </c>
      <c r="AY48">
        <v>1</v>
      </c>
      <c r="AZ48">
        <v>6144</v>
      </c>
      <c r="BA48">
        <v>40</v>
      </c>
      <c r="BB48">
        <v>3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Y48*Source!I53</f>
        <v>0</v>
      </c>
      <c r="CY48">
        <f t="shared" si="9"/>
        <v>267.75</v>
      </c>
      <c r="CZ48">
        <f t="shared" si="10"/>
        <v>35.700000000000003</v>
      </c>
      <c r="DA48">
        <f t="shared" si="11"/>
        <v>7.5</v>
      </c>
      <c r="DB48">
        <v>0</v>
      </c>
    </row>
    <row r="49" spans="1:106" x14ac:dyDescent="0.2">
      <c r="A49">
        <f>ROW(Source!A53)</f>
        <v>53</v>
      </c>
      <c r="B49">
        <v>34641456</v>
      </c>
      <c r="C49">
        <v>34641562</v>
      </c>
      <c r="D49">
        <v>31515411</v>
      </c>
      <c r="E49">
        <v>1</v>
      </c>
      <c r="F49">
        <v>1</v>
      </c>
      <c r="G49">
        <v>1</v>
      </c>
      <c r="H49">
        <v>3</v>
      </c>
      <c r="I49" t="s">
        <v>76</v>
      </c>
      <c r="J49" t="s">
        <v>78</v>
      </c>
      <c r="K49" t="s">
        <v>109</v>
      </c>
      <c r="L49">
        <v>1355</v>
      </c>
      <c r="N49">
        <v>1010</v>
      </c>
      <c r="O49" t="s">
        <v>110</v>
      </c>
      <c r="P49" t="s">
        <v>110</v>
      </c>
      <c r="Q49">
        <v>100</v>
      </c>
      <c r="W49">
        <v>0</v>
      </c>
      <c r="X49">
        <v>1924823676</v>
      </c>
      <c r="Y49">
        <v>0</v>
      </c>
      <c r="AA49">
        <v>230.55</v>
      </c>
      <c r="AB49">
        <v>0</v>
      </c>
      <c r="AC49">
        <v>0</v>
      </c>
      <c r="AD49">
        <v>0</v>
      </c>
      <c r="AE49">
        <v>30.74</v>
      </c>
      <c r="AF49">
        <v>0</v>
      </c>
      <c r="AG49">
        <v>0</v>
      </c>
      <c r="AH49">
        <v>0</v>
      </c>
      <c r="AI49">
        <v>7.5</v>
      </c>
      <c r="AJ49">
        <v>1</v>
      </c>
      <c r="AK49">
        <v>1</v>
      </c>
      <c r="AL49">
        <v>1</v>
      </c>
      <c r="AN49">
        <v>0</v>
      </c>
      <c r="AO49">
        <v>0</v>
      </c>
      <c r="AP49">
        <v>0</v>
      </c>
      <c r="AQ49">
        <v>0</v>
      </c>
      <c r="AR49">
        <v>0</v>
      </c>
      <c r="AS49" t="s">
        <v>6</v>
      </c>
      <c r="AT49">
        <v>0</v>
      </c>
      <c r="AU49" t="s">
        <v>6</v>
      </c>
      <c r="AV49">
        <v>0</v>
      </c>
      <c r="AW49">
        <v>2</v>
      </c>
      <c r="AX49">
        <v>34641577</v>
      </c>
      <c r="AY49">
        <v>1</v>
      </c>
      <c r="AZ49">
        <v>6144</v>
      </c>
      <c r="BA49">
        <v>41</v>
      </c>
      <c r="BB49">
        <v>3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Y49*Source!I53</f>
        <v>0</v>
      </c>
      <c r="CY49">
        <f t="shared" si="9"/>
        <v>230.55</v>
      </c>
      <c r="CZ49">
        <f t="shared" si="10"/>
        <v>30.74</v>
      </c>
      <c r="DA49">
        <f t="shared" si="11"/>
        <v>7.5</v>
      </c>
      <c r="DB49">
        <v>0</v>
      </c>
    </row>
    <row r="50" spans="1:106" x14ac:dyDescent="0.2">
      <c r="A50">
        <f>ROW(Source!A53)</f>
        <v>53</v>
      </c>
      <c r="B50">
        <v>34641456</v>
      </c>
      <c r="C50">
        <v>34641562</v>
      </c>
      <c r="D50">
        <v>31443668</v>
      </c>
      <c r="E50">
        <v>17</v>
      </c>
      <c r="F50">
        <v>1</v>
      </c>
      <c r="G50">
        <v>1</v>
      </c>
      <c r="H50">
        <v>3</v>
      </c>
      <c r="I50" t="s">
        <v>32</v>
      </c>
      <c r="J50" t="s">
        <v>6</v>
      </c>
      <c r="K50" t="s">
        <v>33</v>
      </c>
      <c r="L50">
        <v>1374</v>
      </c>
      <c r="N50">
        <v>1013</v>
      </c>
      <c r="O50" t="s">
        <v>34</v>
      </c>
      <c r="P50" t="s">
        <v>34</v>
      </c>
      <c r="Q50">
        <v>1</v>
      </c>
      <c r="W50">
        <v>0</v>
      </c>
      <c r="X50">
        <v>-1731369543</v>
      </c>
      <c r="Y50">
        <v>0</v>
      </c>
      <c r="AA50">
        <v>7.5</v>
      </c>
      <c r="AB50">
        <v>0</v>
      </c>
      <c r="AC50">
        <v>0</v>
      </c>
      <c r="AD50">
        <v>0</v>
      </c>
      <c r="AE50">
        <v>1</v>
      </c>
      <c r="AF50">
        <v>0</v>
      </c>
      <c r="AG50">
        <v>0</v>
      </c>
      <c r="AH50">
        <v>0</v>
      </c>
      <c r="AI50">
        <v>7.5</v>
      </c>
      <c r="AJ50">
        <v>1</v>
      </c>
      <c r="AK50">
        <v>1</v>
      </c>
      <c r="AL50">
        <v>1</v>
      </c>
      <c r="AN50">
        <v>0</v>
      </c>
      <c r="AO50">
        <v>0</v>
      </c>
      <c r="AP50">
        <v>0</v>
      </c>
      <c r="AQ50">
        <v>0</v>
      </c>
      <c r="AR50">
        <v>0</v>
      </c>
      <c r="AS50" t="s">
        <v>6</v>
      </c>
      <c r="AT50">
        <v>0</v>
      </c>
      <c r="AU50" t="s">
        <v>6</v>
      </c>
      <c r="AV50">
        <v>0</v>
      </c>
      <c r="AW50">
        <v>2</v>
      </c>
      <c r="AX50">
        <v>34641578</v>
      </c>
      <c r="AY50">
        <v>1</v>
      </c>
      <c r="AZ50">
        <v>6144</v>
      </c>
      <c r="BA50">
        <v>42</v>
      </c>
      <c r="BB50">
        <v>3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Y50*Source!I53</f>
        <v>0</v>
      </c>
      <c r="CY50">
        <f t="shared" si="9"/>
        <v>7.5</v>
      </c>
      <c r="CZ50">
        <f t="shared" si="10"/>
        <v>1</v>
      </c>
      <c r="DA50">
        <f t="shared" si="11"/>
        <v>7.5</v>
      </c>
      <c r="DB50">
        <v>0</v>
      </c>
    </row>
    <row r="51" spans="1:106" x14ac:dyDescent="0.2">
      <c r="A51">
        <f>ROW(Source!A68)</f>
        <v>68</v>
      </c>
      <c r="B51">
        <v>34641455</v>
      </c>
      <c r="C51">
        <v>34641586</v>
      </c>
      <c r="D51">
        <v>32163326</v>
      </c>
      <c r="E51">
        <v>1</v>
      </c>
      <c r="F51">
        <v>1</v>
      </c>
      <c r="G51">
        <v>1</v>
      </c>
      <c r="H51">
        <v>1</v>
      </c>
      <c r="I51" t="s">
        <v>253</v>
      </c>
      <c r="J51" t="s">
        <v>6</v>
      </c>
      <c r="K51" t="s">
        <v>254</v>
      </c>
      <c r="L51">
        <v>1191</v>
      </c>
      <c r="N51">
        <v>1013</v>
      </c>
      <c r="O51" t="s">
        <v>237</v>
      </c>
      <c r="P51" t="s">
        <v>237</v>
      </c>
      <c r="Q51">
        <v>1</v>
      </c>
      <c r="W51">
        <v>0</v>
      </c>
      <c r="X51">
        <v>-1309109184</v>
      </c>
      <c r="Y51">
        <v>12.74</v>
      </c>
      <c r="AA51">
        <v>0</v>
      </c>
      <c r="AB51">
        <v>0</v>
      </c>
      <c r="AC51">
        <v>0</v>
      </c>
      <c r="AD51">
        <v>9.17</v>
      </c>
      <c r="AE51">
        <v>0</v>
      </c>
      <c r="AF51">
        <v>0</v>
      </c>
      <c r="AG51">
        <v>0</v>
      </c>
      <c r="AH51">
        <v>9.17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6</v>
      </c>
      <c r="AT51">
        <v>12.74</v>
      </c>
      <c r="AU51" t="s">
        <v>6</v>
      </c>
      <c r="AV51">
        <v>1</v>
      </c>
      <c r="AW51">
        <v>2</v>
      </c>
      <c r="AX51">
        <v>34641589</v>
      </c>
      <c r="AY51">
        <v>1</v>
      </c>
      <c r="AZ51">
        <v>0</v>
      </c>
      <c r="BA51">
        <v>43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Y51*Source!I68</f>
        <v>127.4</v>
      </c>
      <c r="CY51">
        <f>AD51</f>
        <v>9.17</v>
      </c>
      <c r="CZ51">
        <f>AH51</f>
        <v>9.17</v>
      </c>
      <c r="DA51">
        <f>AL51</f>
        <v>1</v>
      </c>
      <c r="DB51">
        <v>0</v>
      </c>
    </row>
    <row r="52" spans="1:106" x14ac:dyDescent="0.2">
      <c r="A52">
        <f>ROW(Source!A68)</f>
        <v>68</v>
      </c>
      <c r="B52">
        <v>34641455</v>
      </c>
      <c r="C52">
        <v>34641586</v>
      </c>
      <c r="D52">
        <v>32163380</v>
      </c>
      <c r="E52">
        <v>1</v>
      </c>
      <c r="F52">
        <v>1</v>
      </c>
      <c r="G52">
        <v>1</v>
      </c>
      <c r="H52">
        <v>1</v>
      </c>
      <c r="I52" t="s">
        <v>255</v>
      </c>
      <c r="J52" t="s">
        <v>6</v>
      </c>
      <c r="K52" t="s">
        <v>256</v>
      </c>
      <c r="L52">
        <v>1191</v>
      </c>
      <c r="N52">
        <v>1013</v>
      </c>
      <c r="O52" t="s">
        <v>237</v>
      </c>
      <c r="P52" t="s">
        <v>237</v>
      </c>
      <c r="Q52">
        <v>1</v>
      </c>
      <c r="W52">
        <v>0</v>
      </c>
      <c r="X52">
        <v>1818203118</v>
      </c>
      <c r="Y52">
        <v>29.74</v>
      </c>
      <c r="AA52">
        <v>0</v>
      </c>
      <c r="AB52">
        <v>0</v>
      </c>
      <c r="AC52">
        <v>0</v>
      </c>
      <c r="AD52">
        <v>14.09</v>
      </c>
      <c r="AE52">
        <v>0</v>
      </c>
      <c r="AF52">
        <v>0</v>
      </c>
      <c r="AG52">
        <v>0</v>
      </c>
      <c r="AH52">
        <v>14.09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6</v>
      </c>
      <c r="AT52">
        <v>29.74</v>
      </c>
      <c r="AU52" t="s">
        <v>6</v>
      </c>
      <c r="AV52">
        <v>1</v>
      </c>
      <c r="AW52">
        <v>2</v>
      </c>
      <c r="AX52">
        <v>34641590</v>
      </c>
      <c r="AY52">
        <v>1</v>
      </c>
      <c r="AZ52">
        <v>0</v>
      </c>
      <c r="BA52">
        <v>44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Y52*Source!I68</f>
        <v>297.39999999999998</v>
      </c>
      <c r="CY52">
        <f>AD52</f>
        <v>14.09</v>
      </c>
      <c r="CZ52">
        <f>AH52</f>
        <v>14.09</v>
      </c>
      <c r="DA52">
        <f>AL52</f>
        <v>1</v>
      </c>
      <c r="DB52">
        <v>0</v>
      </c>
    </row>
    <row r="53" spans="1:106" x14ac:dyDescent="0.2">
      <c r="A53">
        <f>ROW(Source!A69)</f>
        <v>69</v>
      </c>
      <c r="B53">
        <v>34641456</v>
      </c>
      <c r="C53">
        <v>34641586</v>
      </c>
      <c r="D53">
        <v>32163326</v>
      </c>
      <c r="E53">
        <v>1</v>
      </c>
      <c r="F53">
        <v>1</v>
      </c>
      <c r="G53">
        <v>1</v>
      </c>
      <c r="H53">
        <v>1</v>
      </c>
      <c r="I53" t="s">
        <v>253</v>
      </c>
      <c r="J53" t="s">
        <v>6</v>
      </c>
      <c r="K53" t="s">
        <v>254</v>
      </c>
      <c r="L53">
        <v>1191</v>
      </c>
      <c r="N53">
        <v>1013</v>
      </c>
      <c r="O53" t="s">
        <v>237</v>
      </c>
      <c r="P53" t="s">
        <v>237</v>
      </c>
      <c r="Q53">
        <v>1</v>
      </c>
      <c r="W53">
        <v>0</v>
      </c>
      <c r="X53">
        <v>-1309109184</v>
      </c>
      <c r="Y53">
        <v>12.74</v>
      </c>
      <c r="AA53">
        <v>0</v>
      </c>
      <c r="AB53">
        <v>0</v>
      </c>
      <c r="AC53">
        <v>0</v>
      </c>
      <c r="AD53">
        <v>167.81</v>
      </c>
      <c r="AE53">
        <v>0</v>
      </c>
      <c r="AF53">
        <v>0</v>
      </c>
      <c r="AG53">
        <v>0</v>
      </c>
      <c r="AH53">
        <v>9.17</v>
      </c>
      <c r="AI53">
        <v>1</v>
      </c>
      <c r="AJ53">
        <v>1</v>
      </c>
      <c r="AK53">
        <v>1</v>
      </c>
      <c r="AL53">
        <v>18.3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6</v>
      </c>
      <c r="AT53">
        <v>12.74</v>
      </c>
      <c r="AU53" t="s">
        <v>6</v>
      </c>
      <c r="AV53">
        <v>1</v>
      </c>
      <c r="AW53">
        <v>2</v>
      </c>
      <c r="AX53">
        <v>34641589</v>
      </c>
      <c r="AY53">
        <v>1</v>
      </c>
      <c r="AZ53">
        <v>0</v>
      </c>
      <c r="BA53">
        <v>45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Y53*Source!I69</f>
        <v>127.4</v>
      </c>
      <c r="CY53">
        <f>AD53</f>
        <v>167.81</v>
      </c>
      <c r="CZ53">
        <f>AH53</f>
        <v>9.17</v>
      </c>
      <c r="DA53">
        <f>AL53</f>
        <v>18.3</v>
      </c>
      <c r="DB53">
        <v>0</v>
      </c>
    </row>
    <row r="54" spans="1:106" x14ac:dyDescent="0.2">
      <c r="A54">
        <f>ROW(Source!A69)</f>
        <v>69</v>
      </c>
      <c r="B54">
        <v>34641456</v>
      </c>
      <c r="C54">
        <v>34641586</v>
      </c>
      <c r="D54">
        <v>32163380</v>
      </c>
      <c r="E54">
        <v>1</v>
      </c>
      <c r="F54">
        <v>1</v>
      </c>
      <c r="G54">
        <v>1</v>
      </c>
      <c r="H54">
        <v>1</v>
      </c>
      <c r="I54" t="s">
        <v>255</v>
      </c>
      <c r="J54" t="s">
        <v>6</v>
      </c>
      <c r="K54" t="s">
        <v>256</v>
      </c>
      <c r="L54">
        <v>1191</v>
      </c>
      <c r="N54">
        <v>1013</v>
      </c>
      <c r="O54" t="s">
        <v>237</v>
      </c>
      <c r="P54" t="s">
        <v>237</v>
      </c>
      <c r="Q54">
        <v>1</v>
      </c>
      <c r="W54">
        <v>0</v>
      </c>
      <c r="X54">
        <v>1818203118</v>
      </c>
      <c r="Y54">
        <v>29.74</v>
      </c>
      <c r="AA54">
        <v>0</v>
      </c>
      <c r="AB54">
        <v>0</v>
      </c>
      <c r="AC54">
        <v>0</v>
      </c>
      <c r="AD54">
        <v>257.85000000000002</v>
      </c>
      <c r="AE54">
        <v>0</v>
      </c>
      <c r="AF54">
        <v>0</v>
      </c>
      <c r="AG54">
        <v>0</v>
      </c>
      <c r="AH54">
        <v>14.09</v>
      </c>
      <c r="AI54">
        <v>1</v>
      </c>
      <c r="AJ54">
        <v>1</v>
      </c>
      <c r="AK54">
        <v>1</v>
      </c>
      <c r="AL54">
        <v>18.3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6</v>
      </c>
      <c r="AT54">
        <v>29.74</v>
      </c>
      <c r="AU54" t="s">
        <v>6</v>
      </c>
      <c r="AV54">
        <v>1</v>
      </c>
      <c r="AW54">
        <v>2</v>
      </c>
      <c r="AX54">
        <v>34641590</v>
      </c>
      <c r="AY54">
        <v>1</v>
      </c>
      <c r="AZ54">
        <v>0</v>
      </c>
      <c r="BA54">
        <v>46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Y54*Source!I69</f>
        <v>297.39999999999998</v>
      </c>
      <c r="CY54">
        <f>AD54</f>
        <v>257.85000000000002</v>
      </c>
      <c r="CZ54">
        <f>AH54</f>
        <v>14.09</v>
      </c>
      <c r="DA54">
        <f>AL54</f>
        <v>18.3</v>
      </c>
      <c r="DB5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34641525</v>
      </c>
      <c r="C1">
        <v>34641518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235</v>
      </c>
      <c r="J1" t="s">
        <v>6</v>
      </c>
      <c r="K1" t="s">
        <v>236</v>
      </c>
      <c r="L1">
        <v>1191</v>
      </c>
      <c r="N1">
        <v>1013</v>
      </c>
      <c r="O1" t="s">
        <v>237</v>
      </c>
      <c r="P1" t="s">
        <v>237</v>
      </c>
      <c r="Q1">
        <v>1</v>
      </c>
      <c r="X1">
        <v>1.1299999999999999</v>
      </c>
      <c r="Y1">
        <v>0</v>
      </c>
      <c r="Z1">
        <v>0</v>
      </c>
      <c r="AA1">
        <v>0</v>
      </c>
      <c r="AB1">
        <v>9.6199999999999992</v>
      </c>
      <c r="AC1">
        <v>0</v>
      </c>
      <c r="AD1">
        <v>1</v>
      </c>
      <c r="AE1">
        <v>1</v>
      </c>
      <c r="AF1" t="s">
        <v>6</v>
      </c>
      <c r="AG1">
        <v>1.1299999999999999</v>
      </c>
      <c r="AH1">
        <v>2</v>
      </c>
      <c r="AI1">
        <v>34641519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34641526</v>
      </c>
      <c r="C2">
        <v>34641518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238</v>
      </c>
      <c r="J2" t="s">
        <v>6</v>
      </c>
      <c r="K2" t="s">
        <v>239</v>
      </c>
      <c r="L2">
        <v>1191</v>
      </c>
      <c r="N2">
        <v>1013</v>
      </c>
      <c r="O2" t="s">
        <v>237</v>
      </c>
      <c r="P2" t="s">
        <v>237</v>
      </c>
      <c r="Q2">
        <v>1</v>
      </c>
      <c r="X2">
        <v>0.08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6</v>
      </c>
      <c r="AG2">
        <v>0.08</v>
      </c>
      <c r="AH2">
        <v>2</v>
      </c>
      <c r="AI2">
        <v>34641520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34641527</v>
      </c>
      <c r="C3">
        <v>34641518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240</v>
      </c>
      <c r="J3" t="s">
        <v>241</v>
      </c>
      <c r="K3" t="s">
        <v>242</v>
      </c>
      <c r="L3">
        <v>1368</v>
      </c>
      <c r="N3">
        <v>1011</v>
      </c>
      <c r="O3" t="s">
        <v>243</v>
      </c>
      <c r="P3" t="s">
        <v>243</v>
      </c>
      <c r="Q3">
        <v>1</v>
      </c>
      <c r="X3">
        <v>0.04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6</v>
      </c>
      <c r="AG3">
        <v>0.04</v>
      </c>
      <c r="AH3">
        <v>2</v>
      </c>
      <c r="AI3">
        <v>34641521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34641528</v>
      </c>
      <c r="C4">
        <v>34641518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244</v>
      </c>
      <c r="J4" t="s">
        <v>245</v>
      </c>
      <c r="K4" t="s">
        <v>246</v>
      </c>
      <c r="L4">
        <v>1368</v>
      </c>
      <c r="N4">
        <v>1011</v>
      </c>
      <c r="O4" t="s">
        <v>243</v>
      </c>
      <c r="P4" t="s">
        <v>243</v>
      </c>
      <c r="Q4">
        <v>1</v>
      </c>
      <c r="X4">
        <v>0.04</v>
      </c>
      <c r="Y4">
        <v>0</v>
      </c>
      <c r="Z4">
        <v>65.709999999999994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6</v>
      </c>
      <c r="AG4">
        <v>0.04</v>
      </c>
      <c r="AH4">
        <v>2</v>
      </c>
      <c r="AI4">
        <v>34641522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34641529</v>
      </c>
      <c r="C5">
        <v>34641518</v>
      </c>
      <c r="D5">
        <v>31449051</v>
      </c>
      <c r="E5">
        <v>1</v>
      </c>
      <c r="F5">
        <v>1</v>
      </c>
      <c r="G5">
        <v>1</v>
      </c>
      <c r="H5">
        <v>3</v>
      </c>
      <c r="I5" t="s">
        <v>46</v>
      </c>
      <c r="J5" t="s">
        <v>26</v>
      </c>
      <c r="K5" t="s">
        <v>257</v>
      </c>
      <c r="L5">
        <v>1346</v>
      </c>
      <c r="N5">
        <v>1009</v>
      </c>
      <c r="O5" t="s">
        <v>89</v>
      </c>
      <c r="P5" t="s">
        <v>89</v>
      </c>
      <c r="Q5">
        <v>1</v>
      </c>
      <c r="X5">
        <v>0.06</v>
      </c>
      <c r="Y5">
        <v>9.0399999999999991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6</v>
      </c>
      <c r="AG5">
        <v>0.06</v>
      </c>
      <c r="AH5">
        <v>3</v>
      </c>
      <c r="AI5">
        <v>-1</v>
      </c>
      <c r="AJ5" t="s">
        <v>6</v>
      </c>
      <c r="AK5">
        <v>4</v>
      </c>
      <c r="AL5">
        <v>-0.54239999999999988</v>
      </c>
      <c r="AM5">
        <v>0</v>
      </c>
      <c r="AN5">
        <v>0</v>
      </c>
      <c r="AO5">
        <v>0</v>
      </c>
      <c r="AP5">
        <v>0</v>
      </c>
      <c r="AQ5">
        <v>0</v>
      </c>
      <c r="AR5">
        <v>1</v>
      </c>
    </row>
    <row r="6" spans="1:44" x14ac:dyDescent="0.2">
      <c r="A6">
        <f>ROW(Source!A24)</f>
        <v>24</v>
      </c>
      <c r="B6">
        <v>34641530</v>
      </c>
      <c r="C6">
        <v>34641518</v>
      </c>
      <c r="D6">
        <v>31443668</v>
      </c>
      <c r="E6">
        <v>17</v>
      </c>
      <c r="F6">
        <v>1</v>
      </c>
      <c r="G6">
        <v>1</v>
      </c>
      <c r="H6">
        <v>3</v>
      </c>
      <c r="I6" t="s">
        <v>32</v>
      </c>
      <c r="J6" t="s">
        <v>6</v>
      </c>
      <c r="K6" t="s">
        <v>33</v>
      </c>
      <c r="L6">
        <v>1374</v>
      </c>
      <c r="N6">
        <v>1013</v>
      </c>
      <c r="O6" t="s">
        <v>34</v>
      </c>
      <c r="P6" t="s">
        <v>34</v>
      </c>
      <c r="Q6">
        <v>1</v>
      </c>
      <c r="X6">
        <v>0.22</v>
      </c>
      <c r="Y6">
        <v>1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6</v>
      </c>
      <c r="AG6">
        <v>0.22</v>
      </c>
      <c r="AH6">
        <v>2</v>
      </c>
      <c r="AI6">
        <v>34641524</v>
      </c>
      <c r="AJ6">
        <v>5</v>
      </c>
      <c r="AK6">
        <v>3</v>
      </c>
      <c r="AL6">
        <v>-0.22</v>
      </c>
      <c r="AM6">
        <v>0</v>
      </c>
      <c r="AN6">
        <v>0</v>
      </c>
      <c r="AO6">
        <v>0</v>
      </c>
      <c r="AP6">
        <v>0</v>
      </c>
      <c r="AQ6">
        <v>0</v>
      </c>
      <c r="AR6">
        <v>1</v>
      </c>
    </row>
    <row r="7" spans="1:44" x14ac:dyDescent="0.2">
      <c r="A7">
        <f>ROW(Source!A25)</f>
        <v>25</v>
      </c>
      <c r="B7">
        <v>34641525</v>
      </c>
      <c r="C7">
        <v>34641518</v>
      </c>
      <c r="D7">
        <v>31715651</v>
      </c>
      <c r="E7">
        <v>1</v>
      </c>
      <c r="F7">
        <v>1</v>
      </c>
      <c r="G7">
        <v>1</v>
      </c>
      <c r="H7">
        <v>1</v>
      </c>
      <c r="I7" t="s">
        <v>235</v>
      </c>
      <c r="J7" t="s">
        <v>6</v>
      </c>
      <c r="K7" t="s">
        <v>236</v>
      </c>
      <c r="L7">
        <v>1191</v>
      </c>
      <c r="N7">
        <v>1013</v>
      </c>
      <c r="O7" t="s">
        <v>237</v>
      </c>
      <c r="P7" t="s">
        <v>237</v>
      </c>
      <c r="Q7">
        <v>1</v>
      </c>
      <c r="X7">
        <v>1.1299999999999999</v>
      </c>
      <c r="Y7">
        <v>0</v>
      </c>
      <c r="Z7">
        <v>0</v>
      </c>
      <c r="AA7">
        <v>0</v>
      </c>
      <c r="AB7">
        <v>9.6199999999999992</v>
      </c>
      <c r="AC7">
        <v>0</v>
      </c>
      <c r="AD7">
        <v>1</v>
      </c>
      <c r="AE7">
        <v>1</v>
      </c>
      <c r="AF7" t="s">
        <v>6</v>
      </c>
      <c r="AG7">
        <v>1.1299999999999999</v>
      </c>
      <c r="AH7">
        <v>2</v>
      </c>
      <c r="AI7">
        <v>34641519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ROW(Source!A25)</f>
        <v>25</v>
      </c>
      <c r="B8">
        <v>34641526</v>
      </c>
      <c r="C8">
        <v>34641518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238</v>
      </c>
      <c r="J8" t="s">
        <v>6</v>
      </c>
      <c r="K8" t="s">
        <v>239</v>
      </c>
      <c r="L8">
        <v>1191</v>
      </c>
      <c r="N8">
        <v>1013</v>
      </c>
      <c r="O8" t="s">
        <v>237</v>
      </c>
      <c r="P8" t="s">
        <v>237</v>
      </c>
      <c r="Q8">
        <v>1</v>
      </c>
      <c r="X8">
        <v>0.08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6</v>
      </c>
      <c r="AG8">
        <v>0.08</v>
      </c>
      <c r="AH8">
        <v>2</v>
      </c>
      <c r="AI8">
        <v>34641520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ROW(Source!A25)</f>
        <v>25</v>
      </c>
      <c r="B9">
        <v>34641527</v>
      </c>
      <c r="C9">
        <v>34641518</v>
      </c>
      <c r="D9">
        <v>31526753</v>
      </c>
      <c r="E9">
        <v>1</v>
      </c>
      <c r="F9">
        <v>1</v>
      </c>
      <c r="G9">
        <v>1</v>
      </c>
      <c r="H9">
        <v>2</v>
      </c>
      <c r="I9" t="s">
        <v>240</v>
      </c>
      <c r="J9" t="s">
        <v>241</v>
      </c>
      <c r="K9" t="s">
        <v>242</v>
      </c>
      <c r="L9">
        <v>1368</v>
      </c>
      <c r="N9">
        <v>1011</v>
      </c>
      <c r="O9" t="s">
        <v>243</v>
      </c>
      <c r="P9" t="s">
        <v>243</v>
      </c>
      <c r="Q9">
        <v>1</v>
      </c>
      <c r="X9">
        <v>0.04</v>
      </c>
      <c r="Y9">
        <v>0</v>
      </c>
      <c r="Z9">
        <v>111.99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6</v>
      </c>
      <c r="AG9">
        <v>0.04</v>
      </c>
      <c r="AH9">
        <v>2</v>
      </c>
      <c r="AI9">
        <v>34641521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ROW(Source!A25)</f>
        <v>25</v>
      </c>
      <c r="B10">
        <v>34641528</v>
      </c>
      <c r="C10">
        <v>34641518</v>
      </c>
      <c r="D10">
        <v>31528142</v>
      </c>
      <c r="E10">
        <v>1</v>
      </c>
      <c r="F10">
        <v>1</v>
      </c>
      <c r="G10">
        <v>1</v>
      </c>
      <c r="H10">
        <v>2</v>
      </c>
      <c r="I10" t="s">
        <v>244</v>
      </c>
      <c r="J10" t="s">
        <v>245</v>
      </c>
      <c r="K10" t="s">
        <v>246</v>
      </c>
      <c r="L10">
        <v>1368</v>
      </c>
      <c r="N10">
        <v>1011</v>
      </c>
      <c r="O10" t="s">
        <v>243</v>
      </c>
      <c r="P10" t="s">
        <v>243</v>
      </c>
      <c r="Q10">
        <v>1</v>
      </c>
      <c r="X10">
        <v>0.04</v>
      </c>
      <c r="Y10">
        <v>0</v>
      </c>
      <c r="Z10">
        <v>65.709999999999994</v>
      </c>
      <c r="AA10">
        <v>11.6</v>
      </c>
      <c r="AB10">
        <v>0</v>
      </c>
      <c r="AC10">
        <v>0</v>
      </c>
      <c r="AD10">
        <v>1</v>
      </c>
      <c r="AE10">
        <v>0</v>
      </c>
      <c r="AF10" t="s">
        <v>6</v>
      </c>
      <c r="AG10">
        <v>0.04</v>
      </c>
      <c r="AH10">
        <v>2</v>
      </c>
      <c r="AI10">
        <v>34641522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ROW(Source!A25)</f>
        <v>25</v>
      </c>
      <c r="B11">
        <v>34641529</v>
      </c>
      <c r="C11">
        <v>34641518</v>
      </c>
      <c r="D11">
        <v>31449051</v>
      </c>
      <c r="E11">
        <v>1</v>
      </c>
      <c r="F11">
        <v>1</v>
      </c>
      <c r="G11">
        <v>1</v>
      </c>
      <c r="H11">
        <v>3</v>
      </c>
      <c r="I11" t="s">
        <v>46</v>
      </c>
      <c r="J11" t="s">
        <v>26</v>
      </c>
      <c r="K11" t="s">
        <v>257</v>
      </c>
      <c r="L11">
        <v>1346</v>
      </c>
      <c r="N11">
        <v>1009</v>
      </c>
      <c r="O11" t="s">
        <v>89</v>
      </c>
      <c r="P11" t="s">
        <v>89</v>
      </c>
      <c r="Q11">
        <v>1</v>
      </c>
      <c r="X11">
        <v>0.06</v>
      </c>
      <c r="Y11">
        <v>9.0399999999999991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6</v>
      </c>
      <c r="AG11">
        <v>0.06</v>
      </c>
      <c r="AH11">
        <v>3</v>
      </c>
      <c r="AI11">
        <v>-1</v>
      </c>
      <c r="AJ11" t="s">
        <v>6</v>
      </c>
      <c r="AK11">
        <v>4</v>
      </c>
      <c r="AL11">
        <v>-0.54239999999999988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ROW(Source!A25)</f>
        <v>25</v>
      </c>
      <c r="B12">
        <v>34641530</v>
      </c>
      <c r="C12">
        <v>34641518</v>
      </c>
      <c r="D12">
        <v>31443668</v>
      </c>
      <c r="E12">
        <v>17</v>
      </c>
      <c r="F12">
        <v>1</v>
      </c>
      <c r="G12">
        <v>1</v>
      </c>
      <c r="H12">
        <v>3</v>
      </c>
      <c r="I12" t="s">
        <v>32</v>
      </c>
      <c r="J12" t="s">
        <v>6</v>
      </c>
      <c r="K12" t="s">
        <v>33</v>
      </c>
      <c r="L12">
        <v>1374</v>
      </c>
      <c r="N12">
        <v>1013</v>
      </c>
      <c r="O12" t="s">
        <v>34</v>
      </c>
      <c r="P12" t="s">
        <v>34</v>
      </c>
      <c r="Q12">
        <v>1</v>
      </c>
      <c r="X12">
        <v>0.22</v>
      </c>
      <c r="Y12">
        <v>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6</v>
      </c>
      <c r="AG12">
        <v>0.22</v>
      </c>
      <c r="AH12">
        <v>2</v>
      </c>
      <c r="AI12">
        <v>34641524</v>
      </c>
      <c r="AJ12">
        <v>11</v>
      </c>
      <c r="AK12">
        <v>3</v>
      </c>
      <c r="AL12">
        <v>-0.22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ROW(Source!A30)</f>
        <v>30</v>
      </c>
      <c r="B13">
        <v>34641538</v>
      </c>
      <c r="C13">
        <v>34641533</v>
      </c>
      <c r="D13">
        <v>31725395</v>
      </c>
      <c r="E13">
        <v>1</v>
      </c>
      <c r="F13">
        <v>1</v>
      </c>
      <c r="G13">
        <v>1</v>
      </c>
      <c r="H13">
        <v>1</v>
      </c>
      <c r="I13" t="s">
        <v>247</v>
      </c>
      <c r="J13" t="s">
        <v>6</v>
      </c>
      <c r="K13" t="s">
        <v>248</v>
      </c>
      <c r="L13">
        <v>1191</v>
      </c>
      <c r="N13">
        <v>1013</v>
      </c>
      <c r="O13" t="s">
        <v>237</v>
      </c>
      <c r="P13" t="s">
        <v>237</v>
      </c>
      <c r="Q13">
        <v>1</v>
      </c>
      <c r="X13">
        <v>1.1200000000000001</v>
      </c>
      <c r="Y13">
        <v>0</v>
      </c>
      <c r="Z13">
        <v>0</v>
      </c>
      <c r="AA13">
        <v>0</v>
      </c>
      <c r="AB13">
        <v>9.92</v>
      </c>
      <c r="AC13">
        <v>0</v>
      </c>
      <c r="AD13">
        <v>1</v>
      </c>
      <c r="AE13">
        <v>1</v>
      </c>
      <c r="AF13" t="s">
        <v>6</v>
      </c>
      <c r="AG13">
        <v>1.1200000000000001</v>
      </c>
      <c r="AH13">
        <v>2</v>
      </c>
      <c r="AI13">
        <v>34641534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ROW(Source!A30)</f>
        <v>30</v>
      </c>
      <c r="B14">
        <v>34641539</v>
      </c>
      <c r="C14">
        <v>34641533</v>
      </c>
      <c r="D14">
        <v>31449051</v>
      </c>
      <c r="E14">
        <v>1</v>
      </c>
      <c r="F14">
        <v>1</v>
      </c>
      <c r="G14">
        <v>1</v>
      </c>
      <c r="H14">
        <v>3</v>
      </c>
      <c r="I14" t="s">
        <v>46</v>
      </c>
      <c r="J14" t="s">
        <v>26</v>
      </c>
      <c r="K14" t="s">
        <v>257</v>
      </c>
      <c r="L14">
        <v>1346</v>
      </c>
      <c r="N14">
        <v>1009</v>
      </c>
      <c r="O14" t="s">
        <v>89</v>
      </c>
      <c r="P14" t="s">
        <v>89</v>
      </c>
      <c r="Q14">
        <v>1</v>
      </c>
      <c r="X14">
        <v>0.02</v>
      </c>
      <c r="Y14">
        <v>9.0399999999999991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6</v>
      </c>
      <c r="AG14">
        <v>0.02</v>
      </c>
      <c r="AH14">
        <v>2</v>
      </c>
      <c r="AI14">
        <v>34641535</v>
      </c>
      <c r="AJ14">
        <v>14</v>
      </c>
      <c r="AK14">
        <v>3</v>
      </c>
      <c r="AL14">
        <v>-0.18079999999999999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ROW(Source!A30)</f>
        <v>30</v>
      </c>
      <c r="B15">
        <v>34641540</v>
      </c>
      <c r="C15">
        <v>34641533</v>
      </c>
      <c r="D15">
        <v>31443668</v>
      </c>
      <c r="E15">
        <v>17</v>
      </c>
      <c r="F15">
        <v>1</v>
      </c>
      <c r="G15">
        <v>1</v>
      </c>
      <c r="H15">
        <v>3</v>
      </c>
      <c r="I15" t="s">
        <v>32</v>
      </c>
      <c r="J15" t="s">
        <v>6</v>
      </c>
      <c r="K15" t="s">
        <v>33</v>
      </c>
      <c r="L15">
        <v>1374</v>
      </c>
      <c r="N15">
        <v>1013</v>
      </c>
      <c r="O15" t="s">
        <v>34</v>
      </c>
      <c r="P15" t="s">
        <v>34</v>
      </c>
      <c r="Q15">
        <v>1</v>
      </c>
      <c r="X15">
        <v>0.22</v>
      </c>
      <c r="Y15">
        <v>1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6</v>
      </c>
      <c r="AG15">
        <v>0.22</v>
      </c>
      <c r="AH15">
        <v>2</v>
      </c>
      <c r="AI15">
        <v>34641536</v>
      </c>
      <c r="AJ15">
        <v>15</v>
      </c>
      <c r="AK15">
        <v>3</v>
      </c>
      <c r="AL15">
        <v>-0.22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ROW(Source!A31)</f>
        <v>31</v>
      </c>
      <c r="B16">
        <v>34641538</v>
      </c>
      <c r="C16">
        <v>34641533</v>
      </c>
      <c r="D16">
        <v>31725395</v>
      </c>
      <c r="E16">
        <v>1</v>
      </c>
      <c r="F16">
        <v>1</v>
      </c>
      <c r="G16">
        <v>1</v>
      </c>
      <c r="H16">
        <v>1</v>
      </c>
      <c r="I16" t="s">
        <v>247</v>
      </c>
      <c r="J16" t="s">
        <v>6</v>
      </c>
      <c r="K16" t="s">
        <v>248</v>
      </c>
      <c r="L16">
        <v>1191</v>
      </c>
      <c r="N16">
        <v>1013</v>
      </c>
      <c r="O16" t="s">
        <v>237</v>
      </c>
      <c r="P16" t="s">
        <v>237</v>
      </c>
      <c r="Q16">
        <v>1</v>
      </c>
      <c r="X16">
        <v>1.1200000000000001</v>
      </c>
      <c r="Y16">
        <v>0</v>
      </c>
      <c r="Z16">
        <v>0</v>
      </c>
      <c r="AA16">
        <v>0</v>
      </c>
      <c r="AB16">
        <v>9.92</v>
      </c>
      <c r="AC16">
        <v>0</v>
      </c>
      <c r="AD16">
        <v>1</v>
      </c>
      <c r="AE16">
        <v>1</v>
      </c>
      <c r="AF16" t="s">
        <v>6</v>
      </c>
      <c r="AG16">
        <v>1.1200000000000001</v>
      </c>
      <c r="AH16">
        <v>2</v>
      </c>
      <c r="AI16">
        <v>34641534</v>
      </c>
      <c r="AJ16">
        <v>17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ROW(Source!A31)</f>
        <v>31</v>
      </c>
      <c r="B17">
        <v>34641539</v>
      </c>
      <c r="C17">
        <v>34641533</v>
      </c>
      <c r="D17">
        <v>31449051</v>
      </c>
      <c r="E17">
        <v>1</v>
      </c>
      <c r="F17">
        <v>1</v>
      </c>
      <c r="G17">
        <v>1</v>
      </c>
      <c r="H17">
        <v>3</v>
      </c>
      <c r="I17" t="s">
        <v>46</v>
      </c>
      <c r="J17" t="s">
        <v>26</v>
      </c>
      <c r="K17" t="s">
        <v>257</v>
      </c>
      <c r="L17">
        <v>1346</v>
      </c>
      <c r="N17">
        <v>1009</v>
      </c>
      <c r="O17" t="s">
        <v>89</v>
      </c>
      <c r="P17" t="s">
        <v>89</v>
      </c>
      <c r="Q17">
        <v>1</v>
      </c>
      <c r="X17">
        <v>0.02</v>
      </c>
      <c r="Y17">
        <v>9.0399999999999991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6</v>
      </c>
      <c r="AG17">
        <v>0.02</v>
      </c>
      <c r="AH17">
        <v>2</v>
      </c>
      <c r="AI17">
        <v>34641535</v>
      </c>
      <c r="AJ17">
        <v>18</v>
      </c>
      <c r="AK17">
        <v>3</v>
      </c>
      <c r="AL17">
        <v>-0.18079999999999999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</row>
    <row r="18" spans="1:44" x14ac:dyDescent="0.2">
      <c r="A18">
        <f>ROW(Source!A31)</f>
        <v>31</v>
      </c>
      <c r="B18">
        <v>34641540</v>
      </c>
      <c r="C18">
        <v>34641533</v>
      </c>
      <c r="D18">
        <v>31443668</v>
      </c>
      <c r="E18">
        <v>17</v>
      </c>
      <c r="F18">
        <v>1</v>
      </c>
      <c r="G18">
        <v>1</v>
      </c>
      <c r="H18">
        <v>3</v>
      </c>
      <c r="I18" t="s">
        <v>32</v>
      </c>
      <c r="J18" t="s">
        <v>6</v>
      </c>
      <c r="K18" t="s">
        <v>33</v>
      </c>
      <c r="L18">
        <v>1374</v>
      </c>
      <c r="N18">
        <v>1013</v>
      </c>
      <c r="O18" t="s">
        <v>34</v>
      </c>
      <c r="P18" t="s">
        <v>34</v>
      </c>
      <c r="Q18">
        <v>1</v>
      </c>
      <c r="X18">
        <v>0.22</v>
      </c>
      <c r="Y18">
        <v>1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6</v>
      </c>
      <c r="AG18">
        <v>0.22</v>
      </c>
      <c r="AH18">
        <v>2</v>
      </c>
      <c r="AI18">
        <v>34641536</v>
      </c>
      <c r="AJ18">
        <v>19</v>
      </c>
      <c r="AK18">
        <v>3</v>
      </c>
      <c r="AL18">
        <v>-0.22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ROW(Source!A38)</f>
        <v>38</v>
      </c>
      <c r="B19">
        <v>34641552</v>
      </c>
      <c r="C19">
        <v>34641544</v>
      </c>
      <c r="D19">
        <v>31757860</v>
      </c>
      <c r="E19">
        <v>1</v>
      </c>
      <c r="F19">
        <v>1</v>
      </c>
      <c r="G19">
        <v>1</v>
      </c>
      <c r="H19">
        <v>1</v>
      </c>
      <c r="I19" t="s">
        <v>249</v>
      </c>
      <c r="J19" t="s">
        <v>6</v>
      </c>
      <c r="K19" t="s">
        <v>250</v>
      </c>
      <c r="L19">
        <v>1191</v>
      </c>
      <c r="N19">
        <v>1013</v>
      </c>
      <c r="O19" t="s">
        <v>237</v>
      </c>
      <c r="P19" t="s">
        <v>237</v>
      </c>
      <c r="Q19">
        <v>1</v>
      </c>
      <c r="X19">
        <v>9.27</v>
      </c>
      <c r="Y19">
        <v>0</v>
      </c>
      <c r="Z19">
        <v>0</v>
      </c>
      <c r="AA19">
        <v>0</v>
      </c>
      <c r="AB19">
        <v>11.09</v>
      </c>
      <c r="AC19">
        <v>0</v>
      </c>
      <c r="AD19">
        <v>1</v>
      </c>
      <c r="AE19">
        <v>1</v>
      </c>
      <c r="AF19" t="s">
        <v>6</v>
      </c>
      <c r="AG19">
        <v>9.27</v>
      </c>
      <c r="AH19">
        <v>2</v>
      </c>
      <c r="AI19">
        <v>34641545</v>
      </c>
      <c r="AJ19">
        <v>21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ROW(Source!A38)</f>
        <v>38</v>
      </c>
      <c r="B20">
        <v>34641553</v>
      </c>
      <c r="C20">
        <v>34641544</v>
      </c>
      <c r="D20">
        <v>31449933</v>
      </c>
      <c r="E20">
        <v>1</v>
      </c>
      <c r="F20">
        <v>1</v>
      </c>
      <c r="G20">
        <v>1</v>
      </c>
      <c r="H20">
        <v>3</v>
      </c>
      <c r="I20" t="s">
        <v>70</v>
      </c>
      <c r="J20" t="s">
        <v>73</v>
      </c>
      <c r="K20" t="s">
        <v>258</v>
      </c>
      <c r="L20">
        <v>1346</v>
      </c>
      <c r="N20">
        <v>1009</v>
      </c>
      <c r="O20" t="s">
        <v>89</v>
      </c>
      <c r="P20" t="s">
        <v>89</v>
      </c>
      <c r="Q20">
        <v>1</v>
      </c>
      <c r="X20">
        <v>0.2</v>
      </c>
      <c r="Y20">
        <v>23.09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6</v>
      </c>
      <c r="AG20">
        <v>0.2</v>
      </c>
      <c r="AH20">
        <v>2</v>
      </c>
      <c r="AI20">
        <v>34641546</v>
      </c>
      <c r="AJ20">
        <v>22</v>
      </c>
      <c r="AK20">
        <v>3</v>
      </c>
      <c r="AL20">
        <v>-4.6180000000000003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ROW(Source!A38)</f>
        <v>38</v>
      </c>
      <c r="B21">
        <v>34641554</v>
      </c>
      <c r="C21">
        <v>34641544</v>
      </c>
      <c r="D21">
        <v>31515411</v>
      </c>
      <c r="E21">
        <v>1</v>
      </c>
      <c r="F21">
        <v>1</v>
      </c>
      <c r="G21">
        <v>1</v>
      </c>
      <c r="H21">
        <v>3</v>
      </c>
      <c r="I21" t="s">
        <v>76</v>
      </c>
      <c r="J21" t="s">
        <v>78</v>
      </c>
      <c r="K21" t="s">
        <v>109</v>
      </c>
      <c r="L21">
        <v>1355</v>
      </c>
      <c r="N21">
        <v>1010</v>
      </c>
      <c r="O21" t="s">
        <v>110</v>
      </c>
      <c r="P21" t="s">
        <v>110</v>
      </c>
      <c r="Q21">
        <v>100</v>
      </c>
      <c r="X21">
        <v>0.25</v>
      </c>
      <c r="Y21">
        <v>30.74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6</v>
      </c>
      <c r="AG21">
        <v>0.25</v>
      </c>
      <c r="AH21">
        <v>2</v>
      </c>
      <c r="AI21">
        <v>34641547</v>
      </c>
      <c r="AJ21">
        <v>23</v>
      </c>
      <c r="AK21">
        <v>3</v>
      </c>
      <c r="AL21">
        <v>-7.6849999999999996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ROW(Source!A38)</f>
        <v>38</v>
      </c>
      <c r="B22">
        <v>34641555</v>
      </c>
      <c r="C22">
        <v>34641544</v>
      </c>
      <c r="D22">
        <v>31443668</v>
      </c>
      <c r="E22">
        <v>17</v>
      </c>
      <c r="F22">
        <v>1</v>
      </c>
      <c r="G22">
        <v>1</v>
      </c>
      <c r="H22">
        <v>3</v>
      </c>
      <c r="I22" t="s">
        <v>32</v>
      </c>
      <c r="J22" t="s">
        <v>6</v>
      </c>
      <c r="K22" t="s">
        <v>33</v>
      </c>
      <c r="L22">
        <v>1374</v>
      </c>
      <c r="N22">
        <v>1013</v>
      </c>
      <c r="O22" t="s">
        <v>34</v>
      </c>
      <c r="P22" t="s">
        <v>34</v>
      </c>
      <c r="Q22">
        <v>1</v>
      </c>
      <c r="X22">
        <v>2.06</v>
      </c>
      <c r="Y22">
        <v>1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6</v>
      </c>
      <c r="AG22">
        <v>2.06</v>
      </c>
      <c r="AH22">
        <v>2</v>
      </c>
      <c r="AI22">
        <v>34641548</v>
      </c>
      <c r="AJ22">
        <v>24</v>
      </c>
      <c r="AK22">
        <v>3</v>
      </c>
      <c r="AL22">
        <v>-2.06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ROW(Source!A39)</f>
        <v>39</v>
      </c>
      <c r="B23">
        <v>34641552</v>
      </c>
      <c r="C23">
        <v>34641544</v>
      </c>
      <c r="D23">
        <v>31757860</v>
      </c>
      <c r="E23">
        <v>1</v>
      </c>
      <c r="F23">
        <v>1</v>
      </c>
      <c r="G23">
        <v>1</v>
      </c>
      <c r="H23">
        <v>1</v>
      </c>
      <c r="I23" t="s">
        <v>249</v>
      </c>
      <c r="J23" t="s">
        <v>6</v>
      </c>
      <c r="K23" t="s">
        <v>250</v>
      </c>
      <c r="L23">
        <v>1191</v>
      </c>
      <c r="N23">
        <v>1013</v>
      </c>
      <c r="O23" t="s">
        <v>237</v>
      </c>
      <c r="P23" t="s">
        <v>237</v>
      </c>
      <c r="Q23">
        <v>1</v>
      </c>
      <c r="X23">
        <v>9.27</v>
      </c>
      <c r="Y23">
        <v>0</v>
      </c>
      <c r="Z23">
        <v>0</v>
      </c>
      <c r="AA23">
        <v>0</v>
      </c>
      <c r="AB23">
        <v>11.09</v>
      </c>
      <c r="AC23">
        <v>0</v>
      </c>
      <c r="AD23">
        <v>1</v>
      </c>
      <c r="AE23">
        <v>1</v>
      </c>
      <c r="AF23" t="s">
        <v>6</v>
      </c>
      <c r="AG23">
        <v>9.27</v>
      </c>
      <c r="AH23">
        <v>2</v>
      </c>
      <c r="AI23">
        <v>34641545</v>
      </c>
      <c r="AJ23">
        <v>28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ROW(Source!A39)</f>
        <v>39</v>
      </c>
      <c r="B24">
        <v>34641553</v>
      </c>
      <c r="C24">
        <v>34641544</v>
      </c>
      <c r="D24">
        <v>31449933</v>
      </c>
      <c r="E24">
        <v>1</v>
      </c>
      <c r="F24">
        <v>1</v>
      </c>
      <c r="G24">
        <v>1</v>
      </c>
      <c r="H24">
        <v>3</v>
      </c>
      <c r="I24" t="s">
        <v>70</v>
      </c>
      <c r="J24" t="s">
        <v>73</v>
      </c>
      <c r="K24" t="s">
        <v>258</v>
      </c>
      <c r="L24">
        <v>1346</v>
      </c>
      <c r="N24">
        <v>1009</v>
      </c>
      <c r="O24" t="s">
        <v>89</v>
      </c>
      <c r="P24" t="s">
        <v>89</v>
      </c>
      <c r="Q24">
        <v>1</v>
      </c>
      <c r="X24">
        <v>0.2</v>
      </c>
      <c r="Y24">
        <v>23.09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6</v>
      </c>
      <c r="AG24">
        <v>0.2</v>
      </c>
      <c r="AH24">
        <v>2</v>
      </c>
      <c r="AI24">
        <v>34641546</v>
      </c>
      <c r="AJ24">
        <v>29</v>
      </c>
      <c r="AK24">
        <v>3</v>
      </c>
      <c r="AL24">
        <v>-4.6180000000000003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ROW(Source!A39)</f>
        <v>39</v>
      </c>
      <c r="B25">
        <v>34641554</v>
      </c>
      <c r="C25">
        <v>34641544</v>
      </c>
      <c r="D25">
        <v>31515411</v>
      </c>
      <c r="E25">
        <v>1</v>
      </c>
      <c r="F25">
        <v>1</v>
      </c>
      <c r="G25">
        <v>1</v>
      </c>
      <c r="H25">
        <v>3</v>
      </c>
      <c r="I25" t="s">
        <v>76</v>
      </c>
      <c r="J25" t="s">
        <v>78</v>
      </c>
      <c r="K25" t="s">
        <v>109</v>
      </c>
      <c r="L25">
        <v>1355</v>
      </c>
      <c r="N25">
        <v>1010</v>
      </c>
      <c r="O25" t="s">
        <v>110</v>
      </c>
      <c r="P25" t="s">
        <v>110</v>
      </c>
      <c r="Q25">
        <v>100</v>
      </c>
      <c r="X25">
        <v>0.25</v>
      </c>
      <c r="Y25">
        <v>30.74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6</v>
      </c>
      <c r="AG25">
        <v>0.25</v>
      </c>
      <c r="AH25">
        <v>2</v>
      </c>
      <c r="AI25">
        <v>34641547</v>
      </c>
      <c r="AJ25">
        <v>30</v>
      </c>
      <c r="AK25">
        <v>3</v>
      </c>
      <c r="AL25">
        <v>-7.6849999999999996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ROW(Source!A39)</f>
        <v>39</v>
      </c>
      <c r="B26">
        <v>34641555</v>
      </c>
      <c r="C26">
        <v>34641544</v>
      </c>
      <c r="D26">
        <v>31443668</v>
      </c>
      <c r="E26">
        <v>17</v>
      </c>
      <c r="F26">
        <v>1</v>
      </c>
      <c r="G26">
        <v>1</v>
      </c>
      <c r="H26">
        <v>3</v>
      </c>
      <c r="I26" t="s">
        <v>32</v>
      </c>
      <c r="J26" t="s">
        <v>6</v>
      </c>
      <c r="K26" t="s">
        <v>33</v>
      </c>
      <c r="L26">
        <v>1374</v>
      </c>
      <c r="N26">
        <v>1013</v>
      </c>
      <c r="O26" t="s">
        <v>34</v>
      </c>
      <c r="P26" t="s">
        <v>34</v>
      </c>
      <c r="Q26">
        <v>1</v>
      </c>
      <c r="X26">
        <v>2.06</v>
      </c>
      <c r="Y26">
        <v>1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6</v>
      </c>
      <c r="AG26">
        <v>2.06</v>
      </c>
      <c r="AH26">
        <v>2</v>
      </c>
      <c r="AI26">
        <v>34641548</v>
      </c>
      <c r="AJ26">
        <v>31</v>
      </c>
      <c r="AK26">
        <v>3</v>
      </c>
      <c r="AL26">
        <v>-2.06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1</v>
      </c>
    </row>
    <row r="27" spans="1:44" x14ac:dyDescent="0.2">
      <c r="A27">
        <f>ROW(Source!A52)</f>
        <v>52</v>
      </c>
      <c r="B27">
        <v>34641571</v>
      </c>
      <c r="C27">
        <v>34641562</v>
      </c>
      <c r="D27">
        <v>31726837</v>
      </c>
      <c r="E27">
        <v>1</v>
      </c>
      <c r="F27">
        <v>1</v>
      </c>
      <c r="G27">
        <v>1</v>
      </c>
      <c r="H27">
        <v>1</v>
      </c>
      <c r="I27" t="s">
        <v>251</v>
      </c>
      <c r="J27" t="s">
        <v>6</v>
      </c>
      <c r="K27" t="s">
        <v>252</v>
      </c>
      <c r="L27">
        <v>1191</v>
      </c>
      <c r="N27">
        <v>1013</v>
      </c>
      <c r="O27" t="s">
        <v>237</v>
      </c>
      <c r="P27" t="s">
        <v>237</v>
      </c>
      <c r="Q27">
        <v>1</v>
      </c>
      <c r="X27">
        <v>9.27</v>
      </c>
      <c r="Y27">
        <v>0</v>
      </c>
      <c r="Z27">
        <v>0</v>
      </c>
      <c r="AA27">
        <v>0</v>
      </c>
      <c r="AB27">
        <v>9.76</v>
      </c>
      <c r="AC27">
        <v>0</v>
      </c>
      <c r="AD27">
        <v>1</v>
      </c>
      <c r="AE27">
        <v>1</v>
      </c>
      <c r="AF27" t="s">
        <v>6</v>
      </c>
      <c r="AG27">
        <v>9.27</v>
      </c>
      <c r="AH27">
        <v>2</v>
      </c>
      <c r="AI27">
        <v>34641563</v>
      </c>
      <c r="AJ27">
        <v>35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ROW(Source!A52)</f>
        <v>52</v>
      </c>
      <c r="B28">
        <v>34641572</v>
      </c>
      <c r="C28">
        <v>34641562</v>
      </c>
      <c r="D28">
        <v>31444723</v>
      </c>
      <c r="E28">
        <v>1</v>
      </c>
      <c r="F28">
        <v>1</v>
      </c>
      <c r="G28">
        <v>1</v>
      </c>
      <c r="H28">
        <v>3</v>
      </c>
      <c r="I28" t="s">
        <v>87</v>
      </c>
      <c r="J28" t="s">
        <v>90</v>
      </c>
      <c r="K28" t="s">
        <v>88</v>
      </c>
      <c r="L28">
        <v>1346</v>
      </c>
      <c r="N28">
        <v>1009</v>
      </c>
      <c r="O28" t="s">
        <v>89</v>
      </c>
      <c r="P28" t="s">
        <v>89</v>
      </c>
      <c r="Q28">
        <v>1</v>
      </c>
      <c r="X28">
        <v>2.9000000000000001E-2</v>
      </c>
      <c r="Y28">
        <v>38.89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6</v>
      </c>
      <c r="AG28">
        <v>2.9000000000000001E-2</v>
      </c>
      <c r="AH28">
        <v>2</v>
      </c>
      <c r="AI28">
        <v>34641564</v>
      </c>
      <c r="AJ28">
        <v>36</v>
      </c>
      <c r="AK28">
        <v>3</v>
      </c>
      <c r="AL28">
        <v>-1.12781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ROW(Source!A52)</f>
        <v>52</v>
      </c>
      <c r="B29">
        <v>34641573</v>
      </c>
      <c r="C29">
        <v>34641562</v>
      </c>
      <c r="D29">
        <v>31444969</v>
      </c>
      <c r="E29">
        <v>1</v>
      </c>
      <c r="F29">
        <v>1</v>
      </c>
      <c r="G29">
        <v>1</v>
      </c>
      <c r="H29">
        <v>3</v>
      </c>
      <c r="I29" t="s">
        <v>92</v>
      </c>
      <c r="J29" t="s">
        <v>95</v>
      </c>
      <c r="K29" t="s">
        <v>93</v>
      </c>
      <c r="L29">
        <v>1348</v>
      </c>
      <c r="N29">
        <v>1009</v>
      </c>
      <c r="O29" t="s">
        <v>94</v>
      </c>
      <c r="P29" t="s">
        <v>94</v>
      </c>
      <c r="Q29">
        <v>1000</v>
      </c>
      <c r="X29">
        <v>2.0000000000000002E-5</v>
      </c>
      <c r="Y29">
        <v>4934.4799999999996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6</v>
      </c>
      <c r="AG29">
        <v>2.0000000000000002E-5</v>
      </c>
      <c r="AH29">
        <v>2</v>
      </c>
      <c r="AI29">
        <v>34641565</v>
      </c>
      <c r="AJ29">
        <v>37</v>
      </c>
      <c r="AK29">
        <v>3</v>
      </c>
      <c r="AL29">
        <v>-9.8689600000000002E-2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ROW(Source!A52)</f>
        <v>52</v>
      </c>
      <c r="B30">
        <v>34641574</v>
      </c>
      <c r="C30">
        <v>34641562</v>
      </c>
      <c r="D30">
        <v>31445027</v>
      </c>
      <c r="E30">
        <v>1</v>
      </c>
      <c r="F30">
        <v>1</v>
      </c>
      <c r="G30">
        <v>1</v>
      </c>
      <c r="H30">
        <v>3</v>
      </c>
      <c r="I30" t="s">
        <v>97</v>
      </c>
      <c r="J30" t="s">
        <v>99</v>
      </c>
      <c r="K30" t="s">
        <v>98</v>
      </c>
      <c r="L30">
        <v>1346</v>
      </c>
      <c r="N30">
        <v>1009</v>
      </c>
      <c r="O30" t="s">
        <v>89</v>
      </c>
      <c r="P30" t="s">
        <v>89</v>
      </c>
      <c r="Q30">
        <v>1</v>
      </c>
      <c r="X30">
        <v>1.9E-2</v>
      </c>
      <c r="Y30">
        <v>27.74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6</v>
      </c>
      <c r="AG30">
        <v>1.9E-2</v>
      </c>
      <c r="AH30">
        <v>2</v>
      </c>
      <c r="AI30">
        <v>34641566</v>
      </c>
      <c r="AJ30">
        <v>38</v>
      </c>
      <c r="AK30">
        <v>3</v>
      </c>
      <c r="AL30">
        <v>-0.52705999999999997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ROW(Source!A52)</f>
        <v>52</v>
      </c>
      <c r="B31">
        <v>34641575</v>
      </c>
      <c r="C31">
        <v>34641562</v>
      </c>
      <c r="D31">
        <v>31474141</v>
      </c>
      <c r="E31">
        <v>1</v>
      </c>
      <c r="F31">
        <v>1</v>
      </c>
      <c r="G31">
        <v>1</v>
      </c>
      <c r="H31">
        <v>3</v>
      </c>
      <c r="I31" t="s">
        <v>101</v>
      </c>
      <c r="J31" t="s">
        <v>103</v>
      </c>
      <c r="K31" t="s">
        <v>102</v>
      </c>
      <c r="L31">
        <v>1346</v>
      </c>
      <c r="N31">
        <v>1009</v>
      </c>
      <c r="O31" t="s">
        <v>89</v>
      </c>
      <c r="P31" t="s">
        <v>89</v>
      </c>
      <c r="Q31">
        <v>1</v>
      </c>
      <c r="X31">
        <v>7.6999999999999999E-2</v>
      </c>
      <c r="Y31">
        <v>114.22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7.6999999999999999E-2</v>
      </c>
      <c r="AH31">
        <v>2</v>
      </c>
      <c r="AI31">
        <v>34641567</v>
      </c>
      <c r="AJ31">
        <v>39</v>
      </c>
      <c r="AK31">
        <v>3</v>
      </c>
      <c r="AL31">
        <v>-8.7949400000000004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ROW(Source!A52)</f>
        <v>52</v>
      </c>
      <c r="B32">
        <v>34641576</v>
      </c>
      <c r="C32">
        <v>34641562</v>
      </c>
      <c r="D32">
        <v>31512401</v>
      </c>
      <c r="E32">
        <v>1</v>
      </c>
      <c r="F32">
        <v>1</v>
      </c>
      <c r="G32">
        <v>1</v>
      </c>
      <c r="H32">
        <v>3</v>
      </c>
      <c r="I32" t="s">
        <v>105</v>
      </c>
      <c r="J32" t="s">
        <v>107</v>
      </c>
      <c r="K32" t="s">
        <v>106</v>
      </c>
      <c r="L32">
        <v>1346</v>
      </c>
      <c r="N32">
        <v>1009</v>
      </c>
      <c r="O32" t="s">
        <v>89</v>
      </c>
      <c r="P32" t="s">
        <v>89</v>
      </c>
      <c r="Q32">
        <v>1</v>
      </c>
      <c r="X32">
        <v>0.04</v>
      </c>
      <c r="Y32">
        <v>35.700000000000003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6</v>
      </c>
      <c r="AG32">
        <v>0.04</v>
      </c>
      <c r="AH32">
        <v>2</v>
      </c>
      <c r="AI32">
        <v>34641568</v>
      </c>
      <c r="AJ32">
        <v>40</v>
      </c>
      <c r="AK32">
        <v>3</v>
      </c>
      <c r="AL32">
        <v>-1.4280000000000002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ROW(Source!A52)</f>
        <v>52</v>
      </c>
      <c r="B33">
        <v>34641577</v>
      </c>
      <c r="C33">
        <v>34641562</v>
      </c>
      <c r="D33">
        <v>31515411</v>
      </c>
      <c r="E33">
        <v>1</v>
      </c>
      <c r="F33">
        <v>1</v>
      </c>
      <c r="G33">
        <v>1</v>
      </c>
      <c r="H33">
        <v>3</v>
      </c>
      <c r="I33" t="s">
        <v>76</v>
      </c>
      <c r="J33" t="s">
        <v>78</v>
      </c>
      <c r="K33" t="s">
        <v>109</v>
      </c>
      <c r="L33">
        <v>1355</v>
      </c>
      <c r="N33">
        <v>1010</v>
      </c>
      <c r="O33" t="s">
        <v>110</v>
      </c>
      <c r="P33" t="s">
        <v>110</v>
      </c>
      <c r="Q33">
        <v>100</v>
      </c>
      <c r="X33">
        <v>1</v>
      </c>
      <c r="Y33">
        <v>30.74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6</v>
      </c>
      <c r="AG33">
        <v>1</v>
      </c>
      <c r="AH33">
        <v>2</v>
      </c>
      <c r="AI33">
        <v>34641569</v>
      </c>
      <c r="AJ33">
        <v>41</v>
      </c>
      <c r="AK33">
        <v>3</v>
      </c>
      <c r="AL33">
        <v>-30.74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ROW(Source!A52)</f>
        <v>52</v>
      </c>
      <c r="B34">
        <v>34641578</v>
      </c>
      <c r="C34">
        <v>34641562</v>
      </c>
      <c r="D34">
        <v>31443668</v>
      </c>
      <c r="E34">
        <v>17</v>
      </c>
      <c r="F34">
        <v>1</v>
      </c>
      <c r="G34">
        <v>1</v>
      </c>
      <c r="H34">
        <v>3</v>
      </c>
      <c r="I34" t="s">
        <v>32</v>
      </c>
      <c r="J34" t="s">
        <v>6</v>
      </c>
      <c r="K34" t="s">
        <v>33</v>
      </c>
      <c r="L34">
        <v>1374</v>
      </c>
      <c r="N34">
        <v>1013</v>
      </c>
      <c r="O34" t="s">
        <v>34</v>
      </c>
      <c r="P34" t="s">
        <v>34</v>
      </c>
      <c r="Q34">
        <v>1</v>
      </c>
      <c r="X34">
        <v>1.81</v>
      </c>
      <c r="Y34">
        <v>1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6</v>
      </c>
      <c r="AG34">
        <v>1.81</v>
      </c>
      <c r="AH34">
        <v>2</v>
      </c>
      <c r="AI34">
        <v>34641570</v>
      </c>
      <c r="AJ34">
        <v>42</v>
      </c>
      <c r="AK34">
        <v>3</v>
      </c>
      <c r="AL34">
        <v>-1.81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</row>
    <row r="35" spans="1:44" x14ac:dyDescent="0.2">
      <c r="A35">
        <f>ROW(Source!A53)</f>
        <v>53</v>
      </c>
      <c r="B35">
        <v>34641571</v>
      </c>
      <c r="C35">
        <v>34641562</v>
      </c>
      <c r="D35">
        <v>31726837</v>
      </c>
      <c r="E35">
        <v>1</v>
      </c>
      <c r="F35">
        <v>1</v>
      </c>
      <c r="G35">
        <v>1</v>
      </c>
      <c r="H35">
        <v>1</v>
      </c>
      <c r="I35" t="s">
        <v>251</v>
      </c>
      <c r="J35" t="s">
        <v>6</v>
      </c>
      <c r="K35" t="s">
        <v>252</v>
      </c>
      <c r="L35">
        <v>1191</v>
      </c>
      <c r="N35">
        <v>1013</v>
      </c>
      <c r="O35" t="s">
        <v>237</v>
      </c>
      <c r="P35" t="s">
        <v>237</v>
      </c>
      <c r="Q35">
        <v>1</v>
      </c>
      <c r="X35">
        <v>9.27</v>
      </c>
      <c r="Y35">
        <v>0</v>
      </c>
      <c r="Z35">
        <v>0</v>
      </c>
      <c r="AA35">
        <v>0</v>
      </c>
      <c r="AB35">
        <v>9.76</v>
      </c>
      <c r="AC35">
        <v>0</v>
      </c>
      <c r="AD35">
        <v>1</v>
      </c>
      <c r="AE35">
        <v>1</v>
      </c>
      <c r="AF35" t="s">
        <v>6</v>
      </c>
      <c r="AG35">
        <v>9.27</v>
      </c>
      <c r="AH35">
        <v>2</v>
      </c>
      <c r="AI35">
        <v>34641563</v>
      </c>
      <c r="AJ35">
        <v>43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ROW(Source!A53)</f>
        <v>53</v>
      </c>
      <c r="B36">
        <v>34641572</v>
      </c>
      <c r="C36">
        <v>34641562</v>
      </c>
      <c r="D36">
        <v>31444723</v>
      </c>
      <c r="E36">
        <v>1</v>
      </c>
      <c r="F36">
        <v>1</v>
      </c>
      <c r="G36">
        <v>1</v>
      </c>
      <c r="H36">
        <v>3</v>
      </c>
      <c r="I36" t="s">
        <v>87</v>
      </c>
      <c r="J36" t="s">
        <v>90</v>
      </c>
      <c r="K36" t="s">
        <v>88</v>
      </c>
      <c r="L36">
        <v>1346</v>
      </c>
      <c r="N36">
        <v>1009</v>
      </c>
      <c r="O36" t="s">
        <v>89</v>
      </c>
      <c r="P36" t="s">
        <v>89</v>
      </c>
      <c r="Q36">
        <v>1</v>
      </c>
      <c r="X36">
        <v>2.9000000000000001E-2</v>
      </c>
      <c r="Y36">
        <v>38.89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2.9000000000000001E-2</v>
      </c>
      <c r="AH36">
        <v>2</v>
      </c>
      <c r="AI36">
        <v>34641564</v>
      </c>
      <c r="AJ36">
        <v>44</v>
      </c>
      <c r="AK36">
        <v>3</v>
      </c>
      <c r="AL36">
        <v>-1.12781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ROW(Source!A53)</f>
        <v>53</v>
      </c>
      <c r="B37">
        <v>34641573</v>
      </c>
      <c r="C37">
        <v>34641562</v>
      </c>
      <c r="D37">
        <v>31444969</v>
      </c>
      <c r="E37">
        <v>1</v>
      </c>
      <c r="F37">
        <v>1</v>
      </c>
      <c r="G37">
        <v>1</v>
      </c>
      <c r="H37">
        <v>3</v>
      </c>
      <c r="I37" t="s">
        <v>92</v>
      </c>
      <c r="J37" t="s">
        <v>95</v>
      </c>
      <c r="K37" t="s">
        <v>93</v>
      </c>
      <c r="L37">
        <v>1348</v>
      </c>
      <c r="N37">
        <v>1009</v>
      </c>
      <c r="O37" t="s">
        <v>94</v>
      </c>
      <c r="P37" t="s">
        <v>94</v>
      </c>
      <c r="Q37">
        <v>1000</v>
      </c>
      <c r="X37">
        <v>2.0000000000000002E-5</v>
      </c>
      <c r="Y37">
        <v>4934.4799999999996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6</v>
      </c>
      <c r="AG37">
        <v>2.0000000000000002E-5</v>
      </c>
      <c r="AH37">
        <v>2</v>
      </c>
      <c r="AI37">
        <v>34641565</v>
      </c>
      <c r="AJ37">
        <v>45</v>
      </c>
      <c r="AK37">
        <v>3</v>
      </c>
      <c r="AL37">
        <v>-9.8689600000000002E-2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ROW(Source!A53)</f>
        <v>53</v>
      </c>
      <c r="B38">
        <v>34641574</v>
      </c>
      <c r="C38">
        <v>34641562</v>
      </c>
      <c r="D38">
        <v>31445027</v>
      </c>
      <c r="E38">
        <v>1</v>
      </c>
      <c r="F38">
        <v>1</v>
      </c>
      <c r="G38">
        <v>1</v>
      </c>
      <c r="H38">
        <v>3</v>
      </c>
      <c r="I38" t="s">
        <v>97</v>
      </c>
      <c r="J38" t="s">
        <v>99</v>
      </c>
      <c r="K38" t="s">
        <v>98</v>
      </c>
      <c r="L38">
        <v>1346</v>
      </c>
      <c r="N38">
        <v>1009</v>
      </c>
      <c r="O38" t="s">
        <v>89</v>
      </c>
      <c r="P38" t="s">
        <v>89</v>
      </c>
      <c r="Q38">
        <v>1</v>
      </c>
      <c r="X38">
        <v>1.9E-2</v>
      </c>
      <c r="Y38">
        <v>27.74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6</v>
      </c>
      <c r="AG38">
        <v>1.9E-2</v>
      </c>
      <c r="AH38">
        <v>2</v>
      </c>
      <c r="AI38">
        <v>34641566</v>
      </c>
      <c r="AJ38">
        <v>46</v>
      </c>
      <c r="AK38">
        <v>3</v>
      </c>
      <c r="AL38">
        <v>-0.52705999999999997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ROW(Source!A53)</f>
        <v>53</v>
      </c>
      <c r="B39">
        <v>34641575</v>
      </c>
      <c r="C39">
        <v>34641562</v>
      </c>
      <c r="D39">
        <v>31474141</v>
      </c>
      <c r="E39">
        <v>1</v>
      </c>
      <c r="F39">
        <v>1</v>
      </c>
      <c r="G39">
        <v>1</v>
      </c>
      <c r="H39">
        <v>3</v>
      </c>
      <c r="I39" t="s">
        <v>101</v>
      </c>
      <c r="J39" t="s">
        <v>103</v>
      </c>
      <c r="K39" t="s">
        <v>102</v>
      </c>
      <c r="L39">
        <v>1346</v>
      </c>
      <c r="N39">
        <v>1009</v>
      </c>
      <c r="O39" t="s">
        <v>89</v>
      </c>
      <c r="P39" t="s">
        <v>89</v>
      </c>
      <c r="Q39">
        <v>1</v>
      </c>
      <c r="X39">
        <v>7.6999999999999999E-2</v>
      </c>
      <c r="Y39">
        <v>114.22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6</v>
      </c>
      <c r="AG39">
        <v>7.6999999999999999E-2</v>
      </c>
      <c r="AH39">
        <v>2</v>
      </c>
      <c r="AI39">
        <v>34641567</v>
      </c>
      <c r="AJ39">
        <v>47</v>
      </c>
      <c r="AK39">
        <v>3</v>
      </c>
      <c r="AL39">
        <v>-8.7949400000000004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ROW(Source!A53)</f>
        <v>53</v>
      </c>
      <c r="B40">
        <v>34641576</v>
      </c>
      <c r="C40">
        <v>34641562</v>
      </c>
      <c r="D40">
        <v>31512401</v>
      </c>
      <c r="E40">
        <v>1</v>
      </c>
      <c r="F40">
        <v>1</v>
      </c>
      <c r="G40">
        <v>1</v>
      </c>
      <c r="H40">
        <v>3</v>
      </c>
      <c r="I40" t="s">
        <v>105</v>
      </c>
      <c r="J40" t="s">
        <v>107</v>
      </c>
      <c r="K40" t="s">
        <v>106</v>
      </c>
      <c r="L40">
        <v>1346</v>
      </c>
      <c r="N40">
        <v>1009</v>
      </c>
      <c r="O40" t="s">
        <v>89</v>
      </c>
      <c r="P40" t="s">
        <v>89</v>
      </c>
      <c r="Q40">
        <v>1</v>
      </c>
      <c r="X40">
        <v>0.04</v>
      </c>
      <c r="Y40">
        <v>35.700000000000003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6</v>
      </c>
      <c r="AG40">
        <v>0.04</v>
      </c>
      <c r="AH40">
        <v>2</v>
      </c>
      <c r="AI40">
        <v>34641568</v>
      </c>
      <c r="AJ40">
        <v>48</v>
      </c>
      <c r="AK40">
        <v>3</v>
      </c>
      <c r="AL40">
        <v>-1.4280000000000002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ROW(Source!A53)</f>
        <v>53</v>
      </c>
      <c r="B41">
        <v>34641577</v>
      </c>
      <c r="C41">
        <v>34641562</v>
      </c>
      <c r="D41">
        <v>31515411</v>
      </c>
      <c r="E41">
        <v>1</v>
      </c>
      <c r="F41">
        <v>1</v>
      </c>
      <c r="G41">
        <v>1</v>
      </c>
      <c r="H41">
        <v>3</v>
      </c>
      <c r="I41" t="s">
        <v>76</v>
      </c>
      <c r="J41" t="s">
        <v>78</v>
      </c>
      <c r="K41" t="s">
        <v>109</v>
      </c>
      <c r="L41">
        <v>1355</v>
      </c>
      <c r="N41">
        <v>1010</v>
      </c>
      <c r="O41" t="s">
        <v>110</v>
      </c>
      <c r="P41" t="s">
        <v>110</v>
      </c>
      <c r="Q41">
        <v>100</v>
      </c>
      <c r="X41">
        <v>1</v>
      </c>
      <c r="Y41">
        <v>30.74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6</v>
      </c>
      <c r="AG41">
        <v>1</v>
      </c>
      <c r="AH41">
        <v>2</v>
      </c>
      <c r="AI41">
        <v>34641569</v>
      </c>
      <c r="AJ41">
        <v>49</v>
      </c>
      <c r="AK41">
        <v>3</v>
      </c>
      <c r="AL41">
        <v>-30.74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ROW(Source!A53)</f>
        <v>53</v>
      </c>
      <c r="B42">
        <v>34641578</v>
      </c>
      <c r="C42">
        <v>34641562</v>
      </c>
      <c r="D42">
        <v>31443668</v>
      </c>
      <c r="E42">
        <v>17</v>
      </c>
      <c r="F42">
        <v>1</v>
      </c>
      <c r="G42">
        <v>1</v>
      </c>
      <c r="H42">
        <v>3</v>
      </c>
      <c r="I42" t="s">
        <v>32</v>
      </c>
      <c r="J42" t="s">
        <v>6</v>
      </c>
      <c r="K42" t="s">
        <v>33</v>
      </c>
      <c r="L42">
        <v>1374</v>
      </c>
      <c r="N42">
        <v>1013</v>
      </c>
      <c r="O42" t="s">
        <v>34</v>
      </c>
      <c r="P42" t="s">
        <v>34</v>
      </c>
      <c r="Q42">
        <v>1</v>
      </c>
      <c r="X42">
        <v>1.81</v>
      </c>
      <c r="Y42">
        <v>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6</v>
      </c>
      <c r="AG42">
        <v>1.81</v>
      </c>
      <c r="AH42">
        <v>2</v>
      </c>
      <c r="AI42">
        <v>34641570</v>
      </c>
      <c r="AJ42">
        <v>50</v>
      </c>
      <c r="AK42">
        <v>3</v>
      </c>
      <c r="AL42">
        <v>-1.81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ROW(Source!A68)</f>
        <v>68</v>
      </c>
      <c r="B43">
        <v>34641589</v>
      </c>
      <c r="C43">
        <v>34641586</v>
      </c>
      <c r="D43">
        <v>32163326</v>
      </c>
      <c r="E43">
        <v>1</v>
      </c>
      <c r="F43">
        <v>1</v>
      </c>
      <c r="G43">
        <v>1</v>
      </c>
      <c r="H43">
        <v>1</v>
      </c>
      <c r="I43" t="s">
        <v>253</v>
      </c>
      <c r="J43" t="s">
        <v>6</v>
      </c>
      <c r="K43" t="s">
        <v>254</v>
      </c>
      <c r="L43">
        <v>1191</v>
      </c>
      <c r="N43">
        <v>1013</v>
      </c>
      <c r="O43" t="s">
        <v>237</v>
      </c>
      <c r="P43" t="s">
        <v>237</v>
      </c>
      <c r="Q43">
        <v>1</v>
      </c>
      <c r="X43">
        <v>12.74</v>
      </c>
      <c r="Y43">
        <v>0</v>
      </c>
      <c r="Z43">
        <v>0</v>
      </c>
      <c r="AA43">
        <v>0</v>
      </c>
      <c r="AB43">
        <v>9.17</v>
      </c>
      <c r="AC43">
        <v>0</v>
      </c>
      <c r="AD43">
        <v>1</v>
      </c>
      <c r="AE43">
        <v>1</v>
      </c>
      <c r="AF43" t="s">
        <v>6</v>
      </c>
      <c r="AG43">
        <v>12.74</v>
      </c>
      <c r="AH43">
        <v>2</v>
      </c>
      <c r="AI43">
        <v>34641587</v>
      </c>
      <c r="AJ43">
        <v>51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ROW(Source!A68)</f>
        <v>68</v>
      </c>
      <c r="B44">
        <v>34641590</v>
      </c>
      <c r="C44">
        <v>34641586</v>
      </c>
      <c r="D44">
        <v>32163380</v>
      </c>
      <c r="E44">
        <v>1</v>
      </c>
      <c r="F44">
        <v>1</v>
      </c>
      <c r="G44">
        <v>1</v>
      </c>
      <c r="H44">
        <v>1</v>
      </c>
      <c r="I44" t="s">
        <v>255</v>
      </c>
      <c r="J44" t="s">
        <v>6</v>
      </c>
      <c r="K44" t="s">
        <v>256</v>
      </c>
      <c r="L44">
        <v>1191</v>
      </c>
      <c r="N44">
        <v>1013</v>
      </c>
      <c r="O44" t="s">
        <v>237</v>
      </c>
      <c r="P44" t="s">
        <v>237</v>
      </c>
      <c r="Q44">
        <v>1</v>
      </c>
      <c r="X44">
        <v>29.74</v>
      </c>
      <c r="Y44">
        <v>0</v>
      </c>
      <c r="Z44">
        <v>0</v>
      </c>
      <c r="AA44">
        <v>0</v>
      </c>
      <c r="AB44">
        <v>14.09</v>
      </c>
      <c r="AC44">
        <v>0</v>
      </c>
      <c r="AD44">
        <v>1</v>
      </c>
      <c r="AE44">
        <v>1</v>
      </c>
      <c r="AF44" t="s">
        <v>6</v>
      </c>
      <c r="AG44">
        <v>29.74</v>
      </c>
      <c r="AH44">
        <v>2</v>
      </c>
      <c r="AI44">
        <v>34641588</v>
      </c>
      <c r="AJ44">
        <v>52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ROW(Source!A69)</f>
        <v>69</v>
      </c>
      <c r="B45">
        <v>34641589</v>
      </c>
      <c r="C45">
        <v>34641586</v>
      </c>
      <c r="D45">
        <v>32163326</v>
      </c>
      <c r="E45">
        <v>1</v>
      </c>
      <c r="F45">
        <v>1</v>
      </c>
      <c r="G45">
        <v>1</v>
      </c>
      <c r="H45">
        <v>1</v>
      </c>
      <c r="I45" t="s">
        <v>253</v>
      </c>
      <c r="J45" t="s">
        <v>6</v>
      </c>
      <c r="K45" t="s">
        <v>254</v>
      </c>
      <c r="L45">
        <v>1191</v>
      </c>
      <c r="N45">
        <v>1013</v>
      </c>
      <c r="O45" t="s">
        <v>237</v>
      </c>
      <c r="P45" t="s">
        <v>237</v>
      </c>
      <c r="Q45">
        <v>1</v>
      </c>
      <c r="X45">
        <v>12.74</v>
      </c>
      <c r="Y45">
        <v>0</v>
      </c>
      <c r="Z45">
        <v>0</v>
      </c>
      <c r="AA45">
        <v>0</v>
      </c>
      <c r="AB45">
        <v>9.17</v>
      </c>
      <c r="AC45">
        <v>0</v>
      </c>
      <c r="AD45">
        <v>1</v>
      </c>
      <c r="AE45">
        <v>1</v>
      </c>
      <c r="AF45" t="s">
        <v>6</v>
      </c>
      <c r="AG45">
        <v>12.74</v>
      </c>
      <c r="AH45">
        <v>2</v>
      </c>
      <c r="AI45">
        <v>34641587</v>
      </c>
      <c r="AJ45">
        <v>53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ROW(Source!A69)</f>
        <v>69</v>
      </c>
      <c r="B46">
        <v>34641590</v>
      </c>
      <c r="C46">
        <v>34641586</v>
      </c>
      <c r="D46">
        <v>32163380</v>
      </c>
      <c r="E46">
        <v>1</v>
      </c>
      <c r="F46">
        <v>1</v>
      </c>
      <c r="G46">
        <v>1</v>
      </c>
      <c r="H46">
        <v>1</v>
      </c>
      <c r="I46" t="s">
        <v>255</v>
      </c>
      <c r="J46" t="s">
        <v>6</v>
      </c>
      <c r="K46" t="s">
        <v>256</v>
      </c>
      <c r="L46">
        <v>1191</v>
      </c>
      <c r="N46">
        <v>1013</v>
      </c>
      <c r="O46" t="s">
        <v>237</v>
      </c>
      <c r="P46" t="s">
        <v>237</v>
      </c>
      <c r="Q46">
        <v>1</v>
      </c>
      <c r="X46">
        <v>29.74</v>
      </c>
      <c r="Y46">
        <v>0</v>
      </c>
      <c r="Z46">
        <v>0</v>
      </c>
      <c r="AA46">
        <v>0</v>
      </c>
      <c r="AB46">
        <v>14.09</v>
      </c>
      <c r="AC46">
        <v>0</v>
      </c>
      <c r="AD46">
        <v>1</v>
      </c>
      <c r="AE46">
        <v>1</v>
      </c>
      <c r="AF46" t="s">
        <v>6</v>
      </c>
      <c r="AG46">
        <v>29.74</v>
      </c>
      <c r="AH46">
        <v>2</v>
      </c>
      <c r="AI46">
        <v>34641588</v>
      </c>
      <c r="AJ46">
        <v>54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2019-01-21T13:21:50Z</cp:lastPrinted>
  <dcterms:created xsi:type="dcterms:W3CDTF">2019-01-21T13:19:31Z</dcterms:created>
  <dcterms:modified xsi:type="dcterms:W3CDTF">2019-02-25T13:05:32Z</dcterms:modified>
</cp:coreProperties>
</file>