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695" windowHeight="13185" tabRatio="500" activeTab="4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calcPr calcId="144525"/>
</workbook>
</file>

<file path=xl/sharedStrings.xml><?xml version="1.0" encoding="utf-8"?>
<sst xmlns="http://schemas.openxmlformats.org/spreadsheetml/2006/main" count="129">
  <si>
    <t xml:space="preserve">Приложение 3               </t>
  </si>
  <si>
    <t>к программе энергосбережения и повышения энергетической эффективности 2020 г.</t>
  </si>
  <si>
    <t>Расчет энергетической эффективности установки АСКУЭ (автоматизированной системы учета электроэнергии) в сетях 0,4 кВ.</t>
  </si>
  <si>
    <t>1. Затраты на внедрение (ЗВ)</t>
  </si>
  <si>
    <t>Наименование</t>
  </si>
  <si>
    <t>ед. изм.</t>
  </si>
  <si>
    <t>Кол-во</t>
  </si>
  <si>
    <t>Цена, т.руб</t>
  </si>
  <si>
    <t>Сумма, т.руб.</t>
  </si>
  <si>
    <t>1.1</t>
  </si>
  <si>
    <t xml:space="preserve"> Оборудование АСКУЭ</t>
  </si>
  <si>
    <t>шт.</t>
  </si>
  <si>
    <t>1.2</t>
  </si>
  <si>
    <t>Установка, наладка системы АСКУЭ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</si>
  <si>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</si>
  <si>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</si>
  <si>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</si>
  <si>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</si>
  <si>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</si>
  <si>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</si>
  <si>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</si>
  <si>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</si>
  <si>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</si>
  <si>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</si>
  <si>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</si>
  <si>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</si>
  <si>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</si>
  <si>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</si>
  <si>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</si>
  <si>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</si>
  <si>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</si>
  <si>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</si>
  <si>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</si>
  <si>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</si>
  <si>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 xml:space="preserve">ИТОГО </t>
  </si>
  <si>
    <t>2. Эксплуатационные затраты (ЭкспЗ)</t>
  </si>
  <si>
    <t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40 концентратором APLM составит:</t>
  </si>
  <si>
    <t>кол-во объектов</t>
  </si>
  <si>
    <t>цена</t>
  </si>
  <si>
    <t>время соед.</t>
  </si>
  <si>
    <t>дней в году</t>
  </si>
  <si>
    <t>Затраты</t>
  </si>
  <si>
    <t>шт</t>
  </si>
  <si>
    <t>руб</t>
  </si>
  <si>
    <t>мин</t>
  </si>
  <si>
    <t>дней</t>
  </si>
  <si>
    <t>тыс. руб.</t>
  </si>
  <si>
    <t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</si>
  <si>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</si>
  <si>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>срок эксплуатации</t>
  </si>
  <si>
    <t>ИТОГО</t>
  </si>
  <si>
    <t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</si>
  <si>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>Общие эксплуатационные затраты составят (ОЭЗ)</t>
  </si>
  <si>
    <t>Затраты на организацию сбора информации в Центр диспетчеризаци и управления системой</t>
  </si>
  <si>
    <t>Ремонт оборудования</t>
  </si>
  <si>
    <t>ВСЕГО</t>
  </si>
  <si>
    <t>3.Среднегодовые затраты на амортизацию основных средств составят (СрЗАОС)</t>
  </si>
  <si>
    <t>ЗВ</t>
  </si>
  <si>
    <t>ЭкспЗ</t>
  </si>
  <si>
    <t>Экспл. лет</t>
  </si>
  <si>
    <t>тыс. руб</t>
  </si>
  <si>
    <t>Общие затраты (ОЗ)</t>
  </si>
  <si>
    <t>СрЗАОС</t>
  </si>
  <si>
    <t>ОЗ</t>
  </si>
  <si>
    <t>4.Экономический эффект:</t>
  </si>
  <si>
    <t>Среднегодовой пробег автомобиля</t>
  </si>
  <si>
    <t>Расход бензина,л  на 100 км</t>
  </si>
  <si>
    <t>Цена бензина</t>
  </si>
  <si>
    <t>расход на бензина в год на авто (РБ), руб</t>
  </si>
  <si>
    <t>Расход масла, л на 100 км</t>
  </si>
  <si>
    <t>Цена масла</t>
  </si>
  <si>
    <t>расход на масло в год на авто (РМ), руб</t>
  </si>
  <si>
    <t>Примечание: где норма расхода бензина на 100 км пробега 17 л, норма расхода масла на 100 литров топлива 2,2 л, цена бензина 29,28 рублей, цена масла 200 рублей.</t>
  </si>
  <si>
    <t>РБ</t>
  </si>
  <si>
    <t>РМ</t>
  </si>
  <si>
    <t>Всего экономия ГСМ (ЭГСМ=РБ+РМ), тыс руб.</t>
  </si>
  <si>
    <t>5. Экономия на оплату выделенной телефонной линии (ЭТфЛ)</t>
  </si>
  <si>
    <t>стоимость аренды одной телефонной линии (351,69 руб в месяц * 12 месяцев)  в год</t>
  </si>
  <si>
    <t>отказ от 5 выделенных телефонных линий за год (12 месяцев)</t>
  </si>
  <si>
    <t>Стоимость аренда 1 линии,  руб</t>
  </si>
  <si>
    <t>ЭТфЛ, тыс. руб.</t>
  </si>
  <si>
    <t>6. Относительная экономия ФЗП (фонда заработной платы) - электромонтера, водителя и инженера-инспектора</t>
  </si>
  <si>
    <t>ФЗП за 1 час работы электромонтера 4 разряда</t>
  </si>
  <si>
    <t>ФЗП за 1 час работы водителя</t>
  </si>
  <si>
    <t>ФЗП за 1 час работы инспектора</t>
  </si>
  <si>
    <t>Время выполнения работ</t>
  </si>
  <si>
    <t>Количество электромонтеров</t>
  </si>
  <si>
    <t>Количество водителей</t>
  </si>
  <si>
    <t>Количество инспекторов</t>
  </si>
  <si>
    <t>ИТОГО ФЗП</t>
  </si>
  <si>
    <t>ставка социального налога в процентах</t>
  </si>
  <si>
    <t>Экономия единого социального налога (ЭЕСН)</t>
  </si>
  <si>
    <t>Всего относительная экономи ФЗП = ФЗП+ЭЕСН (ОЭФЗП), тыс. руб.</t>
  </si>
  <si>
    <t>7. Снижение затрат  на съем показаний, осмотры электроустановок,  отключение должников.</t>
  </si>
  <si>
    <t>ФЗП одного контролера с учётом всех отчислений за месяц составит:</t>
  </si>
  <si>
    <t>за год (12 месяцев) (ФЗП Контр), тыс. руб.</t>
  </si>
  <si>
    <t>Норма абонентов на 1 контроллера в месяц</t>
  </si>
  <si>
    <t>Количество осмотров абонентов в месяц</t>
  </si>
  <si>
    <t>Количество высвобождающихся контроллеров, единиц</t>
  </si>
  <si>
    <t>Снижение затрат (СЗО), тыс. руб.</t>
  </si>
  <si>
    <t>Экономический эффект ЭЭ=ЭГСМ+ЭТфЛ+ОЭФЗП+СЗО, тыс. руб.</t>
  </si>
  <si>
    <t>8. Снижение коммерческих потерь.</t>
  </si>
  <si>
    <t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</si>
  <si>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>Снижение коммерческих потерь и увеличение полезного отпуска электроэнергии в натуральном выраженииq(СКП)</t>
  </si>
  <si>
    <t>абонентов в среднем на одну трансформаторную подстанцию (А)</t>
  </si>
  <si>
    <t>среднее потребление одного абонента кВт*час (В)</t>
  </si>
  <si>
    <t>рост потребления в процентах (С)</t>
  </si>
  <si>
    <t>количество объектов автоматизированного учета (D)</t>
  </si>
  <si>
    <t>расчетный период год в месяцах (E)</t>
  </si>
  <si>
    <t>СКП=A*B*E*C*D, тыс. кВт*час</t>
  </si>
  <si>
    <t>Снижение затрат на оплату потерь (СЗОП)</t>
  </si>
  <si>
    <t>СКП,тыс. кВт*час</t>
  </si>
  <si>
    <t>тариф, рублей</t>
  </si>
  <si>
    <t>СЗОП=СКП*тариф, тыс. руб.</t>
  </si>
  <si>
    <t>Общий экономический эффект (ОЭЭ)</t>
  </si>
  <si>
    <t>ЭЭ+СЗОП, тыс. руб.</t>
  </si>
  <si>
    <t>Простой период окупаемости (ОЭЭ/ОЗ), лет</t>
  </si>
  <si>
    <t>Дисконтированный период окупаемости, лет</t>
  </si>
  <si>
    <t>Внутренняя норма прибыли, %</t>
  </si>
  <si>
    <t>Главный инженер АО «Орелоблэнерго»</t>
  </si>
  <si>
    <t xml:space="preserve"> Тимохин В.А.</t>
  </si>
  <si>
    <t>к программе энергосбережения и повышения энергетической эффективности 2021 г.</t>
  </si>
  <si>
    <t>1.23</t>
  </si>
  <si>
    <t>1.24</t>
  </si>
  <si>
    <t>1.25</t>
  </si>
  <si>
    <t>1.26</t>
  </si>
  <si>
    <t>к программе энергосбережения и повышения энергетической эффективности 2022 г.</t>
  </si>
  <si>
    <t>к программе энергосбережения и повышения энергетической эффективности 2023 г.</t>
  </si>
  <si>
    <t>к программе энергосбережения и повышения энергетической эффективности 2024 г.</t>
  </si>
</sst>
</file>

<file path=xl/styles.xml><?xml version="1.0" encoding="utf-8"?>
<styleSheet xmlns="http://schemas.openxmlformats.org/spreadsheetml/2006/main">
  <numFmts count="8">
    <numFmt numFmtId="176" formatCode="#,###.00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d/m"/>
    <numFmt numFmtId="41" formatCode="_(* #,##0_);_(* \(#,##0\);_(* &quot;-&quot;_);_(@_)"/>
    <numFmt numFmtId="178" formatCode="0_ "/>
    <numFmt numFmtId="179" formatCode="0.00."/>
    <numFmt numFmtId="42" formatCode="_(&quot;$&quot;* #,##0_);_(&quot;$&quot;* \(#,##0\);_(&quot;$&quot;* &quot;-&quot;_);_(@_)"/>
  </numFmts>
  <fonts count="30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b/>
      <sz val="14"/>
      <color rgb="FF2D4D6A"/>
      <name val="Times New Roman"/>
      <charset val="134"/>
    </font>
    <font>
      <sz val="10"/>
      <color rgb="FF000000"/>
      <name val="Times New Roman"/>
      <charset val="134"/>
    </font>
    <font>
      <sz val="8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3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14"/>
      <color rgb="FF000000"/>
      <name val="Times New Roman"/>
      <charset val="134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AAAAAA"/>
      </patternFill>
    </fill>
    <fill>
      <patternFill patternType="solid">
        <fgColor rgb="FFFFDF7F"/>
        <bgColor rgb="FFFFFF99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4" fontId="18" fillId="0" borderId="0" applyBorder="0" applyAlignment="0" applyProtection="0"/>
    <xf numFmtId="0" fontId="11" fillId="21" borderId="0" applyNumberFormat="0" applyBorder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18" fillId="0" borderId="0" applyBorder="0" applyAlignment="0" applyProtection="0"/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3" fontId="18" fillId="0" borderId="0" applyBorder="0" applyAlignment="0" applyProtection="0"/>
    <xf numFmtId="0" fontId="11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5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8" fillId="0" borderId="0" applyBorder="0" applyAlignment="0" applyProtection="0"/>
    <xf numFmtId="0" fontId="1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2" borderId="17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8" fillId="0" borderId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</cellStyleXfs>
  <cellXfs count="65">
    <xf numFmtId="0" fontId="0" fillId="0" borderId="0" xfId="26">
      <alignment vertical="top"/>
    </xf>
    <xf numFmtId="0" fontId="1" fillId="0" borderId="0" xfId="26" applyFont="1" applyBorder="1" applyAlignment="1" applyProtection="1">
      <alignment vertical="top"/>
    </xf>
    <xf numFmtId="0" fontId="1" fillId="2" borderId="0" xfId="26" applyFont="1" applyFill="1" applyBorder="1" applyAlignment="1" applyProtection="1">
      <alignment vertical="top"/>
    </xf>
    <xf numFmtId="0" fontId="1" fillId="2" borderId="0" xfId="26" applyFont="1" applyFill="1" applyBorder="1" applyAlignment="1" applyProtection="1">
      <alignment vertical="top" wrapText="1"/>
    </xf>
    <xf numFmtId="49" fontId="2" fillId="2" borderId="1" xfId="26" applyNumberFormat="1" applyFont="1" applyFill="1" applyBorder="1" applyAlignment="1" applyProtection="1">
      <alignment horizontal="center" vertical="top" wrapText="1"/>
    </xf>
    <xf numFmtId="49" fontId="1" fillId="2" borderId="2" xfId="26" applyNumberFormat="1" applyFont="1" applyFill="1" applyBorder="1" applyAlignment="1" applyProtection="1">
      <alignment horizontal="left" vertical="top" wrapText="1"/>
    </xf>
    <xf numFmtId="0" fontId="1" fillId="2" borderId="2" xfId="26" applyFont="1" applyFill="1" applyBorder="1" applyAlignment="1" applyProtection="1">
      <alignment vertical="top"/>
    </xf>
    <xf numFmtId="49" fontId="1" fillId="2" borderId="2" xfId="26" applyNumberFormat="1" applyFont="1" applyFill="1" applyBorder="1" applyAlignment="1" applyProtection="1">
      <alignment vertical="top" wrapText="1"/>
    </xf>
    <xf numFmtId="49" fontId="1" fillId="2" borderId="2" xfId="26" applyNumberFormat="1" applyFont="1" applyFill="1" applyBorder="1" applyAlignment="1" applyProtection="1">
      <alignment vertical="top"/>
    </xf>
    <xf numFmtId="49" fontId="1" fillId="2" borderId="2" xfId="26" applyNumberFormat="1" applyFont="1" applyFill="1" applyBorder="1" applyAlignment="1" applyProtection="1">
      <alignment vertical="center" wrapText="1"/>
    </xf>
    <xf numFmtId="0" fontId="1" fillId="3" borderId="2" xfId="26" applyFont="1" applyFill="1" applyBorder="1" applyAlignment="1" applyProtection="1">
      <alignment vertical="top"/>
    </xf>
    <xf numFmtId="49" fontId="1" fillId="2" borderId="0" xfId="26" applyNumberFormat="1" applyFont="1" applyFill="1" applyBorder="1" applyAlignment="1" applyProtection="1">
      <alignment horizontal="left" vertical="top"/>
    </xf>
    <xf numFmtId="49" fontId="3" fillId="2" borderId="3" xfId="26" applyNumberFormat="1" applyFont="1" applyFill="1" applyBorder="1" applyAlignment="1" applyProtection="1">
      <alignment horizontal="left" vertical="top" wrapText="1"/>
    </xf>
    <xf numFmtId="49" fontId="1" fillId="2" borderId="2" xfId="26" applyNumberFormat="1" applyFont="1" applyFill="1" applyBorder="1" applyAlignment="1" applyProtection="1">
      <alignment horizontal="right" vertical="top"/>
    </xf>
    <xf numFmtId="0" fontId="1" fillId="0" borderId="2" xfId="26" applyFont="1" applyBorder="1" applyAlignment="1" applyProtection="1">
      <alignment vertical="top"/>
    </xf>
    <xf numFmtId="0" fontId="1" fillId="4" borderId="2" xfId="26" applyFont="1" applyFill="1" applyBorder="1" applyAlignment="1" applyProtection="1">
      <alignment vertical="top"/>
    </xf>
    <xf numFmtId="49" fontId="3" fillId="2" borderId="4" xfId="26" applyNumberFormat="1" applyFont="1" applyFill="1" applyBorder="1" applyAlignment="1" applyProtection="1">
      <alignment horizontal="left" vertical="top" wrapText="1"/>
    </xf>
    <xf numFmtId="49" fontId="4" fillId="2" borderId="2" xfId="26" applyNumberFormat="1" applyFont="1" applyFill="1" applyBorder="1" applyAlignment="1" applyProtection="1">
      <alignment vertical="top" wrapText="1"/>
    </xf>
    <xf numFmtId="49" fontId="3" fillId="2" borderId="5" xfId="26" applyNumberFormat="1" applyFont="1" applyFill="1" applyBorder="1" applyAlignment="1" applyProtection="1">
      <alignment horizontal="left" vertical="top" wrapText="1"/>
    </xf>
    <xf numFmtId="49" fontId="5" fillId="2" borderId="0" xfId="26" applyNumberFormat="1" applyFont="1" applyFill="1" applyBorder="1" applyAlignment="1" applyProtection="1">
      <alignment horizontal="left" vertical="top"/>
    </xf>
    <xf numFmtId="179" fontId="1" fillId="2" borderId="2" xfId="26" applyNumberFormat="1" applyFont="1" applyFill="1" applyBorder="1" applyAlignment="1" applyProtection="1">
      <alignment vertical="top"/>
    </xf>
    <xf numFmtId="49" fontId="1" fillId="2" borderId="1" xfId="26" applyNumberFormat="1" applyFont="1" applyFill="1" applyBorder="1" applyAlignment="1" applyProtection="1">
      <alignment horizontal="left" vertical="top"/>
    </xf>
    <xf numFmtId="49" fontId="5" fillId="2" borderId="2" xfId="26" applyNumberFormat="1" applyFont="1" applyFill="1" applyBorder="1" applyAlignment="1" applyProtection="1">
      <alignment vertical="top"/>
    </xf>
    <xf numFmtId="2" fontId="1" fillId="2" borderId="2" xfId="26" applyNumberFormat="1" applyFont="1" applyFill="1" applyBorder="1" applyAlignment="1" applyProtection="1">
      <alignment vertical="top"/>
    </xf>
    <xf numFmtId="179" fontId="3" fillId="2" borderId="2" xfId="26" applyNumberFormat="1" applyFont="1" applyFill="1" applyBorder="1" applyAlignment="1" applyProtection="1">
      <alignment vertical="top"/>
    </xf>
    <xf numFmtId="177" fontId="1" fillId="2" borderId="2" xfId="26" applyNumberFormat="1" applyFont="1" applyFill="1" applyBorder="1" applyAlignment="1" applyProtection="1">
      <alignment vertical="top"/>
    </xf>
    <xf numFmtId="49" fontId="5" fillId="2" borderId="2" xfId="26" applyNumberFormat="1" applyFont="1" applyFill="1" applyBorder="1" applyAlignment="1" applyProtection="1">
      <alignment vertical="top" wrapText="1"/>
    </xf>
    <xf numFmtId="49" fontId="3" fillId="2" borderId="1" xfId="26" applyNumberFormat="1" applyFont="1" applyFill="1" applyBorder="1" applyAlignment="1" applyProtection="1">
      <alignment horizontal="left" vertical="top" wrapText="1"/>
    </xf>
    <xf numFmtId="49" fontId="6" fillId="2" borderId="0" xfId="26" applyNumberFormat="1" applyFont="1" applyFill="1" applyBorder="1" applyAlignment="1" applyProtection="1">
      <alignment horizontal="left" vertical="top"/>
    </xf>
    <xf numFmtId="49" fontId="3" fillId="2" borderId="2" xfId="26" applyNumberFormat="1" applyFont="1" applyFill="1" applyBorder="1" applyAlignment="1" applyProtection="1">
      <alignment horizontal="left" vertical="center"/>
    </xf>
    <xf numFmtId="49" fontId="3" fillId="2" borderId="2" xfId="26" applyNumberFormat="1" applyFont="1" applyFill="1" applyBorder="1" applyAlignment="1" applyProtection="1">
      <alignment vertical="top"/>
    </xf>
    <xf numFmtId="49" fontId="1" fillId="2" borderId="0" xfId="26" applyNumberFormat="1" applyFont="1" applyFill="1" applyBorder="1" applyAlignment="1" applyProtection="1">
      <alignment horizontal="left" vertical="center" wrapText="1"/>
    </xf>
    <xf numFmtId="49" fontId="1" fillId="2" borderId="2" xfId="26" applyNumberFormat="1" applyFont="1" applyFill="1" applyBorder="1" applyAlignment="1" applyProtection="1">
      <alignment horizontal="left" vertical="center" wrapText="1"/>
    </xf>
    <xf numFmtId="49" fontId="1" fillId="2" borderId="2" xfId="26" applyNumberFormat="1" applyFont="1" applyFill="1" applyBorder="1" applyAlignment="1" applyProtection="1">
      <alignment horizontal="left" vertical="center"/>
    </xf>
    <xf numFmtId="49" fontId="1" fillId="2" borderId="0" xfId="26" applyNumberFormat="1" applyFont="1" applyFill="1" applyBorder="1" applyAlignment="1" applyProtection="1">
      <alignment vertical="top" wrapText="1"/>
    </xf>
    <xf numFmtId="178" fontId="1" fillId="3" borderId="2" xfId="26" applyNumberFormat="1" applyFont="1" applyFill="1" applyBorder="1" applyAlignment="1" applyProtection="1">
      <alignment vertical="top"/>
    </xf>
    <xf numFmtId="178" fontId="1" fillId="2" borderId="2" xfId="26" applyNumberFormat="1" applyFont="1" applyFill="1" applyBorder="1" applyAlignment="1" applyProtection="1">
      <alignment vertical="top"/>
    </xf>
    <xf numFmtId="2" fontId="5" fillId="2" borderId="2" xfId="26" applyNumberFormat="1" applyFont="1" applyFill="1" applyBorder="1" applyAlignment="1" applyProtection="1">
      <alignment vertical="top"/>
    </xf>
    <xf numFmtId="0" fontId="5" fillId="2" borderId="2" xfId="26" applyFont="1" applyFill="1" applyBorder="1" applyAlignment="1" applyProtection="1">
      <alignment vertical="top"/>
    </xf>
    <xf numFmtId="0" fontId="7" fillId="2" borderId="2" xfId="26" applyFont="1" applyFill="1" applyBorder="1" applyAlignment="1" applyProtection="1">
      <alignment vertical="top"/>
    </xf>
    <xf numFmtId="49" fontId="1" fillId="2" borderId="2" xfId="26" applyNumberFormat="1" applyFont="1" applyFill="1" applyBorder="1" applyAlignment="1" applyProtection="1">
      <alignment horizontal="center" vertical="top"/>
    </xf>
    <xf numFmtId="0" fontId="1" fillId="2" borderId="2" xfId="26" applyFont="1" applyFill="1" applyBorder="1" applyAlignment="1" applyProtection="1">
      <alignment horizontal="center" vertical="top"/>
    </xf>
    <xf numFmtId="0" fontId="1" fillId="2" borderId="2" xfId="26" applyFont="1" applyFill="1" applyBorder="1" applyAlignment="1" applyProtection="1">
      <alignment vertical="center"/>
    </xf>
    <xf numFmtId="49" fontId="3" fillId="2" borderId="2" xfId="26" applyNumberFormat="1" applyFont="1" applyFill="1" applyBorder="1" applyAlignment="1" applyProtection="1">
      <alignment horizontal="left" vertical="center" wrapText="1"/>
    </xf>
    <xf numFmtId="49" fontId="3" fillId="2" borderId="2" xfId="26" applyNumberFormat="1" applyFont="1" applyFill="1" applyBorder="1" applyAlignment="1" applyProtection="1">
      <alignment horizontal="left" vertical="top" wrapText="1"/>
    </xf>
    <xf numFmtId="49" fontId="3" fillId="2" borderId="1" xfId="26" applyNumberFormat="1" applyFont="1" applyFill="1" applyBorder="1" applyAlignment="1" applyProtection="1">
      <alignment horizontal="left" vertical="center" wrapText="1"/>
    </xf>
    <xf numFmtId="49" fontId="1" fillId="2" borderId="2" xfId="26" applyNumberFormat="1" applyFont="1" applyFill="1" applyBorder="1" applyAlignment="1" applyProtection="1">
      <alignment horizontal="left" vertical="top"/>
    </xf>
    <xf numFmtId="49" fontId="7" fillId="2" borderId="6" xfId="26" applyNumberFormat="1" applyFont="1" applyFill="1" applyBorder="1" applyAlignment="1" applyProtection="1">
      <alignment horizontal="left" vertical="center"/>
    </xf>
    <xf numFmtId="49" fontId="3" fillId="2" borderId="7" xfId="26" applyNumberFormat="1" applyFont="1" applyFill="1" applyBorder="1" applyAlignment="1" applyProtection="1">
      <alignment horizontal="left" vertical="top" wrapText="1"/>
    </xf>
    <xf numFmtId="49" fontId="3" fillId="2" borderId="8" xfId="26" applyNumberFormat="1" applyFont="1" applyFill="1" applyBorder="1" applyAlignment="1" applyProtection="1">
      <alignment horizontal="left" vertical="center" wrapText="1"/>
    </xf>
    <xf numFmtId="49" fontId="3" fillId="2" borderId="2" xfId="26" applyNumberFormat="1" applyFont="1" applyFill="1" applyBorder="1" applyAlignment="1" applyProtection="1">
      <alignment vertical="center" wrapText="1"/>
    </xf>
    <xf numFmtId="49" fontId="3" fillId="2" borderId="2" xfId="26" applyNumberFormat="1" applyFont="1" applyFill="1" applyBorder="1" applyAlignment="1" applyProtection="1">
      <alignment vertical="center"/>
    </xf>
    <xf numFmtId="0" fontId="1" fillId="2" borderId="1" xfId="26" applyFont="1" applyFill="1" applyBorder="1" applyAlignment="1" applyProtection="1">
      <alignment vertical="top"/>
    </xf>
    <xf numFmtId="49" fontId="8" fillId="2" borderId="9" xfId="26" applyNumberFormat="1" applyFont="1" applyFill="1" applyBorder="1" applyAlignment="1" applyProtection="1">
      <alignment vertical="top"/>
    </xf>
    <xf numFmtId="49" fontId="1" fillId="2" borderId="0" xfId="26" applyNumberFormat="1" applyFont="1" applyFill="1" applyBorder="1" applyAlignment="1" applyProtection="1">
      <alignment vertical="top"/>
    </xf>
    <xf numFmtId="49" fontId="3" fillId="2" borderId="0" xfId="26" applyNumberFormat="1" applyFont="1" applyFill="1" applyBorder="1" applyAlignment="1" applyProtection="1">
      <alignment vertical="center" wrapText="1"/>
    </xf>
    <xf numFmtId="49" fontId="3" fillId="2" borderId="0" xfId="26" applyNumberFormat="1" applyFont="1" applyFill="1" applyBorder="1" applyAlignment="1" applyProtection="1">
      <alignment vertical="center"/>
    </xf>
    <xf numFmtId="49" fontId="1" fillId="2" borderId="0" xfId="26" applyNumberFormat="1" applyFont="1" applyFill="1" applyBorder="1" applyAlignment="1" applyProtection="1">
      <alignment horizontal="center" vertical="center"/>
    </xf>
    <xf numFmtId="0" fontId="1" fillId="2" borderId="9" xfId="26" applyFont="1" applyFill="1" applyBorder="1" applyAlignment="1" applyProtection="1">
      <alignment vertical="top"/>
    </xf>
    <xf numFmtId="0" fontId="1" fillId="2" borderId="10" xfId="26" applyFont="1" applyFill="1" applyBorder="1" applyAlignment="1" applyProtection="1">
      <alignment vertical="top"/>
    </xf>
    <xf numFmtId="0" fontId="1" fillId="4" borderId="2" xfId="26" applyFont="1" applyFill="1" applyBorder="1" applyAlignment="1" applyProtection="1">
      <alignment horizontal="right" vertical="top"/>
    </xf>
    <xf numFmtId="0" fontId="1" fillId="2" borderId="2" xfId="26" applyFont="1" applyFill="1" applyBorder="1" applyAlignment="1" applyProtection="1">
      <alignment horizontal="right" vertical="top"/>
    </xf>
    <xf numFmtId="0" fontId="5" fillId="2" borderId="0" xfId="26" applyFont="1" applyFill="1" applyBorder="1" applyAlignment="1" applyProtection="1">
      <alignment vertical="top"/>
    </xf>
    <xf numFmtId="176" fontId="5" fillId="2" borderId="0" xfId="26" applyNumberFormat="1" applyFont="1" applyFill="1" applyBorder="1" applyAlignment="1" applyProtection="1">
      <alignment vertical="top"/>
    </xf>
    <xf numFmtId="49" fontId="3" fillId="2" borderId="0" xfId="26" applyNumberFormat="1" applyFont="1" applyFill="1" applyBorder="1" applyAlignment="1" applyProtection="1">
      <alignment horizontal="justify" vertical="center"/>
    </xf>
  </cellXfs>
  <cellStyles count="50">
    <cellStyle name="Обычный" xfId="0" builtinId="0"/>
    <cellStyle name="60% — Акцент6" xfId="1" builtinId="52"/>
    <cellStyle name="40% — Акцент6" xfId="2" builtinId="51"/>
    <cellStyle name="Акцент4" xfId="3" builtinId="41"/>
    <cellStyle name="20% — Акцент6" xfId="4" builtinId="50"/>
    <cellStyle name="Гиперссылка" xfId="5" builtinId="8"/>
    <cellStyle name="40% — Акцент5" xfId="6" builtinId="47"/>
    <cellStyle name="Акцент3" xfId="7" builtinId="37"/>
    <cellStyle name="20% — Акцент5" xfId="8" builtinId="46"/>
    <cellStyle name="Акцент2" xfId="9" builtinId="33"/>
    <cellStyle name="20% — Акцент4" xfId="10" builtinId="42"/>
    <cellStyle name="Акцент1" xfId="11" builtinId="29"/>
    <cellStyle name="20% — Акцент3" xfId="12" builtinId="38"/>
    <cellStyle name="Заголовок 1" xfId="13" builtinId="16"/>
    <cellStyle name="Денежный" xfId="14" builtinId="4"/>
    <cellStyle name="60% — Акцент2" xfId="15" builtinId="36"/>
    <cellStyle name="Ввод" xfId="16" builtinId="20"/>
    <cellStyle name="Акцент6" xfId="17" builtinId="49"/>
    <cellStyle name="Процент" xfId="18" builtinId="5"/>
    <cellStyle name="40% — Акцент2" xfId="19" builtinId="35"/>
    <cellStyle name="20% — Акцент2" xfId="20" builtinId="34"/>
    <cellStyle name="Запятая" xfId="21" builtinId="3"/>
    <cellStyle name="Акцент5" xfId="22" builtinId="45"/>
    <cellStyle name="Нейтральный" xfId="23" builtinId="28"/>
    <cellStyle name="40% — Акцент1" xfId="24" builtinId="31"/>
    <cellStyle name="20% — Акцент1" xfId="25" builtinId="30"/>
    <cellStyle name="Normal" xfId="26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Пояснительный текст" xfId="36" builtinId="53"/>
    <cellStyle name="Денежный[0]" xfId="37" builtinId="7"/>
    <cellStyle name="40% — Акцент3" xfId="38" builtinId="39"/>
    <cellStyle name="Заголовок" xfId="39" builtinId="15"/>
    <cellStyle name="Предупреждающий текст" xfId="40" builtinId="11"/>
    <cellStyle name="Примечание" xfId="41" builtinId="10"/>
    <cellStyle name="Итого" xfId="42" builtinId="25"/>
    <cellStyle name="Заголовок 2" xfId="43" builtinId="17"/>
    <cellStyle name="60% — Акцент3" xfId="44" builtinId="40"/>
    <cellStyle name="Запятая[0]" xfId="45" builtinId="6"/>
    <cellStyle name="60% — Акцент1" xfId="46" builtinId="32"/>
    <cellStyle name="Хороший" xfId="47" builtinId="26"/>
    <cellStyle name="40% — Акцент4" xfId="48" builtinId="43"/>
    <cellStyle name="Вывод" xfId="49" builtin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F7F"/>
      <rgbColor rgb="003366FF"/>
      <rgbColor rgb="0033CCCC"/>
      <rgbColor rgb="0092D05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2D4D6A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222222"/>
      </a:dk1>
      <a:lt1>
        <a:sysClr val="window" lastClr="F9F9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5"/>
  <sheetViews>
    <sheetView showGridLines="0" topLeftCell="A81" workbookViewId="0">
      <selection activeCell="F29" sqref="F29"/>
    </sheetView>
  </sheetViews>
  <sheetFormatPr defaultColWidth="9" defaultRowHeight="13.5" outlineLevelCol="5"/>
  <cols>
    <col min="1" max="1" width="5.83333333333333" style="1" customWidth="1"/>
    <col min="2" max="2" width="37.9833333333333" style="1" customWidth="1"/>
    <col min="3" max="3" width="10.1166666666667" style="1" customWidth="1"/>
    <col min="4" max="4" width="6.94166666666667" style="1" customWidth="1"/>
    <col min="5" max="5" width="12.1" style="1" customWidth="1"/>
    <col min="6" max="6" width="14.8833333333333" style="1" customWidth="1"/>
    <col min="7" max="1025" width="7.13333333333333" style="1" customWidth="1"/>
  </cols>
  <sheetData>
    <row r="1" ht="15.6" customHeight="1" spans="1:6">
      <c r="A1" s="2"/>
      <c r="B1" s="2"/>
      <c r="C1" s="2"/>
      <c r="D1" s="2"/>
      <c r="E1" s="11" t="s">
        <v>0</v>
      </c>
      <c r="F1" s="11"/>
    </row>
    <row r="2" ht="50.45" customHeight="1" spans="1:6">
      <c r="A2" s="3"/>
      <c r="B2" s="2"/>
      <c r="C2" s="2"/>
      <c r="D2" s="2"/>
      <c r="E2" s="34" t="s">
        <v>1</v>
      </c>
      <c r="F2" s="34"/>
    </row>
    <row r="3" ht="37.45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5"/>
      <c r="C4" s="6"/>
      <c r="D4" s="6"/>
      <c r="E4" s="6"/>
      <c r="F4" s="6"/>
    </row>
    <row r="5" ht="30" customHeight="1" spans="1:6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</row>
    <row r="6" ht="30" customHeight="1" spans="1:6">
      <c r="A6" s="8" t="s">
        <v>9</v>
      </c>
      <c r="B6" s="9" t="s">
        <v>10</v>
      </c>
      <c r="C6" s="8" t="s">
        <v>11</v>
      </c>
      <c r="D6" s="10">
        <v>41</v>
      </c>
      <c r="E6" s="35">
        <v>165.609</v>
      </c>
      <c r="F6" s="36">
        <f t="shared" ref="F6:F27" si="0">E6*D6</f>
        <v>6789.969</v>
      </c>
    </row>
    <row r="7" ht="30" customHeight="1" spans="1:6">
      <c r="A7" s="8" t="s">
        <v>12</v>
      </c>
      <c r="B7" s="9" t="s">
        <v>13</v>
      </c>
      <c r="C7" s="8" t="s">
        <v>11</v>
      </c>
      <c r="D7" s="10">
        <v>41</v>
      </c>
      <c r="E7" s="35">
        <v>59.142</v>
      </c>
      <c r="F7" s="36">
        <f t="shared" si="0"/>
        <v>2424.822</v>
      </c>
    </row>
    <row r="8" ht="30" customHeight="1" spans="1:6">
      <c r="A8" s="8" t="s">
        <v>14</v>
      </c>
      <c r="B8" s="9" t="s">
        <v>10</v>
      </c>
      <c r="C8" s="8" t="s">
        <v>11</v>
      </c>
      <c r="D8" s="10">
        <v>1</v>
      </c>
      <c r="E8" s="35">
        <v>6229.685</v>
      </c>
      <c r="F8" s="36">
        <f t="shared" si="0"/>
        <v>6229.685</v>
      </c>
    </row>
    <row r="9" ht="30" customHeight="1" spans="1:6">
      <c r="A9" s="8" t="s">
        <v>15</v>
      </c>
      <c r="B9" s="9" t="s">
        <v>13</v>
      </c>
      <c r="C9" s="8" t="s">
        <v>11</v>
      </c>
      <c r="D9" s="10">
        <v>1</v>
      </c>
      <c r="E9" s="35">
        <v>785.895</v>
      </c>
      <c r="F9" s="36">
        <f t="shared" si="0"/>
        <v>785.895</v>
      </c>
    </row>
    <row r="10" ht="30" customHeight="1" spans="1:6">
      <c r="A10" s="8" t="s">
        <v>16</v>
      </c>
      <c r="B10" s="9" t="s">
        <v>10</v>
      </c>
      <c r="C10" s="8" t="s">
        <v>11</v>
      </c>
      <c r="D10" s="10">
        <v>1</v>
      </c>
      <c r="E10" s="35">
        <v>638.414</v>
      </c>
      <c r="F10" s="36">
        <f t="shared" si="0"/>
        <v>638.414</v>
      </c>
    </row>
    <row r="11" ht="30" customHeight="1" spans="1:6">
      <c r="A11" s="8" t="s">
        <v>17</v>
      </c>
      <c r="B11" s="9" t="s">
        <v>13</v>
      </c>
      <c r="C11" s="8" t="s">
        <v>11</v>
      </c>
      <c r="D11" s="10">
        <v>1</v>
      </c>
      <c r="E11" s="35">
        <v>80.538</v>
      </c>
      <c r="F11" s="36">
        <f t="shared" si="0"/>
        <v>80.538</v>
      </c>
    </row>
    <row r="12" ht="30" customHeight="1" spans="1:6">
      <c r="A12" s="8" t="s">
        <v>18</v>
      </c>
      <c r="B12" s="9" t="s">
        <v>10</v>
      </c>
      <c r="C12" s="8" t="s">
        <v>11</v>
      </c>
      <c r="D12" s="10">
        <v>1</v>
      </c>
      <c r="E12" s="35">
        <v>978.215</v>
      </c>
      <c r="F12" s="36">
        <f t="shared" si="0"/>
        <v>978.215</v>
      </c>
    </row>
    <row r="13" ht="30" customHeight="1" spans="1:6">
      <c r="A13" s="8" t="s">
        <v>19</v>
      </c>
      <c r="B13" s="9" t="s">
        <v>13</v>
      </c>
      <c r="C13" s="8" t="s">
        <v>11</v>
      </c>
      <c r="D13" s="10">
        <v>1</v>
      </c>
      <c r="E13" s="35">
        <v>123.405</v>
      </c>
      <c r="F13" s="36">
        <f t="shared" si="0"/>
        <v>123.405</v>
      </c>
    </row>
    <row r="14" ht="30" customHeight="1" spans="1:6">
      <c r="A14" s="8" t="s">
        <v>20</v>
      </c>
      <c r="B14" s="9" t="s">
        <v>10</v>
      </c>
      <c r="C14" s="8" t="s">
        <v>11</v>
      </c>
      <c r="D14" s="10">
        <v>1</v>
      </c>
      <c r="E14" s="35">
        <v>1060.591</v>
      </c>
      <c r="F14" s="36">
        <f t="shared" si="0"/>
        <v>1060.591</v>
      </c>
    </row>
    <row r="15" ht="30" customHeight="1" spans="1:6">
      <c r="A15" s="8" t="s">
        <v>21</v>
      </c>
      <c r="B15" s="9" t="s">
        <v>13</v>
      </c>
      <c r="C15" s="8" t="s">
        <v>11</v>
      </c>
      <c r="D15" s="10">
        <v>1</v>
      </c>
      <c r="E15" s="35">
        <v>133.797</v>
      </c>
      <c r="F15" s="36">
        <f t="shared" si="0"/>
        <v>133.797</v>
      </c>
    </row>
    <row r="16" ht="30" customHeight="1" spans="1:6">
      <c r="A16" s="8" t="s">
        <v>22</v>
      </c>
      <c r="B16" s="9" t="s">
        <v>10</v>
      </c>
      <c r="C16" s="8" t="s">
        <v>11</v>
      </c>
      <c r="D16" s="10">
        <v>1</v>
      </c>
      <c r="E16" s="35">
        <v>823.76</v>
      </c>
      <c r="F16" s="36">
        <f t="shared" si="0"/>
        <v>823.76</v>
      </c>
    </row>
    <row r="17" ht="30" customHeight="1" spans="1:6">
      <c r="A17" s="8" t="s">
        <v>23</v>
      </c>
      <c r="B17" s="9" t="s">
        <v>13</v>
      </c>
      <c r="C17" s="8" t="s">
        <v>11</v>
      </c>
      <c r="D17" s="10">
        <v>1</v>
      </c>
      <c r="E17" s="35">
        <v>103.92</v>
      </c>
      <c r="F17" s="36">
        <f t="shared" si="0"/>
        <v>103.92</v>
      </c>
    </row>
    <row r="18" ht="30" customHeight="1" spans="1:6">
      <c r="A18" s="8" t="s">
        <v>24</v>
      </c>
      <c r="B18" s="9" t="s">
        <v>10</v>
      </c>
      <c r="C18" s="8" t="s">
        <v>11</v>
      </c>
      <c r="D18" s="10">
        <v>1</v>
      </c>
      <c r="E18" s="35">
        <v>1009.106</v>
      </c>
      <c r="F18" s="36">
        <f t="shared" si="0"/>
        <v>1009.106</v>
      </c>
    </row>
    <row r="19" ht="30" customHeight="1" spans="1:6">
      <c r="A19" s="8" t="s">
        <v>25</v>
      </c>
      <c r="B19" s="9" t="s">
        <v>13</v>
      </c>
      <c r="C19" s="8" t="s">
        <v>11</v>
      </c>
      <c r="D19" s="10">
        <v>1</v>
      </c>
      <c r="E19" s="35">
        <v>127.302</v>
      </c>
      <c r="F19" s="36">
        <f t="shared" si="0"/>
        <v>127.302</v>
      </c>
    </row>
    <row r="20" ht="30" customHeight="1" spans="1:6">
      <c r="A20" s="8" t="s">
        <v>26</v>
      </c>
      <c r="B20" s="9" t="s">
        <v>10</v>
      </c>
      <c r="C20" s="8" t="s">
        <v>11</v>
      </c>
      <c r="D20" s="10">
        <v>1</v>
      </c>
      <c r="E20" s="35">
        <v>1101.779</v>
      </c>
      <c r="F20" s="36">
        <f t="shared" si="0"/>
        <v>1101.779</v>
      </c>
    </row>
    <row r="21" ht="30" customHeight="1" spans="1:6">
      <c r="A21" s="8" t="s">
        <v>27</v>
      </c>
      <c r="B21" s="9" t="s">
        <v>13</v>
      </c>
      <c r="C21" s="8" t="s">
        <v>11</v>
      </c>
      <c r="D21" s="10">
        <v>1</v>
      </c>
      <c r="E21" s="35">
        <v>138.993</v>
      </c>
      <c r="F21" s="36">
        <f t="shared" si="0"/>
        <v>138.993</v>
      </c>
    </row>
    <row r="22" ht="30" customHeight="1" spans="1:6">
      <c r="A22" s="8" t="s">
        <v>28</v>
      </c>
      <c r="B22" s="9" t="s">
        <v>10</v>
      </c>
      <c r="C22" s="8" t="s">
        <v>11</v>
      </c>
      <c r="D22" s="10">
        <v>1</v>
      </c>
      <c r="E22" s="35">
        <v>628.117</v>
      </c>
      <c r="F22" s="36">
        <f t="shared" si="0"/>
        <v>628.117</v>
      </c>
    </row>
    <row r="23" ht="30" customHeight="1" spans="1:6">
      <c r="A23" s="8" t="s">
        <v>29</v>
      </c>
      <c r="B23" s="9" t="s">
        <v>13</v>
      </c>
      <c r="C23" s="8" t="s">
        <v>11</v>
      </c>
      <c r="D23" s="10">
        <v>1</v>
      </c>
      <c r="E23" s="35">
        <v>79.239</v>
      </c>
      <c r="F23" s="36">
        <f t="shared" si="0"/>
        <v>79.239</v>
      </c>
    </row>
    <row r="24" ht="30" customHeight="1" spans="1:6">
      <c r="A24" s="8" t="s">
        <v>30</v>
      </c>
      <c r="B24" s="9" t="s">
        <v>10</v>
      </c>
      <c r="C24" s="8" t="s">
        <v>11</v>
      </c>
      <c r="D24" s="10">
        <v>1</v>
      </c>
      <c r="E24" s="35">
        <v>988.512</v>
      </c>
      <c r="F24" s="36">
        <f t="shared" si="0"/>
        <v>988.512</v>
      </c>
    </row>
    <row r="25" ht="30" customHeight="1" spans="1:6">
      <c r="A25" s="8" t="s">
        <v>31</v>
      </c>
      <c r="B25" s="9" t="s">
        <v>13</v>
      </c>
      <c r="C25" s="8" t="s">
        <v>11</v>
      </c>
      <c r="D25" s="10">
        <v>1</v>
      </c>
      <c r="E25" s="35">
        <v>124.704</v>
      </c>
      <c r="F25" s="36">
        <f t="shared" si="0"/>
        <v>124.704</v>
      </c>
    </row>
    <row r="26" ht="30" customHeight="1" spans="1:6">
      <c r="A26" s="8" t="s">
        <v>32</v>
      </c>
      <c r="B26" s="9" t="s">
        <v>10</v>
      </c>
      <c r="C26" s="8" t="s">
        <v>11</v>
      </c>
      <c r="D26" s="10">
        <v>1</v>
      </c>
      <c r="E26" s="35">
        <v>978.215</v>
      </c>
      <c r="F26" s="36">
        <f t="shared" si="0"/>
        <v>978.215</v>
      </c>
    </row>
    <row r="27" ht="30" customHeight="1" spans="1:6">
      <c r="A27" s="8" t="s">
        <v>33</v>
      </c>
      <c r="B27" s="9" t="s">
        <v>13</v>
      </c>
      <c r="C27" s="8" t="s">
        <v>11</v>
      </c>
      <c r="D27" s="10">
        <v>1</v>
      </c>
      <c r="E27" s="35">
        <v>123.405</v>
      </c>
      <c r="F27" s="36">
        <f t="shared" si="0"/>
        <v>123.405</v>
      </c>
    </row>
    <row r="28" ht="15.95" customHeight="1" spans="1:6">
      <c r="A28" s="6"/>
      <c r="B28" s="7" t="s">
        <v>34</v>
      </c>
      <c r="C28" s="6"/>
      <c r="D28" s="6"/>
      <c r="E28" s="6"/>
      <c r="F28" s="37">
        <f>SUM(F6:F27)</f>
        <v>25472.383</v>
      </c>
    </row>
    <row r="29" ht="15.95" customHeight="1" spans="1:6">
      <c r="A29" s="11" t="s">
        <v>35</v>
      </c>
      <c r="B29" s="11"/>
      <c r="C29" s="2"/>
      <c r="D29" s="2"/>
      <c r="E29" s="2"/>
      <c r="F29" s="2"/>
    </row>
    <row r="30" ht="84.75" customHeight="1" spans="1:6">
      <c r="A30" s="12" t="s">
        <v>36</v>
      </c>
      <c r="B30" s="12"/>
      <c r="C30" s="12"/>
      <c r="D30" s="12"/>
      <c r="E30" s="12"/>
      <c r="F30" s="12"/>
    </row>
    <row r="31" ht="15.95" customHeight="1" spans="1:6">
      <c r="A31" s="6"/>
      <c r="B31" s="8" t="s">
        <v>37</v>
      </c>
      <c r="C31" s="8" t="s">
        <v>38</v>
      </c>
      <c r="D31" s="8" t="s">
        <v>39</v>
      </c>
      <c r="E31" s="8" t="s">
        <v>40</v>
      </c>
      <c r="F31" s="8" t="s">
        <v>41</v>
      </c>
    </row>
    <row r="32" ht="15.95" customHeight="1" spans="1:6">
      <c r="A32" s="6"/>
      <c r="B32" s="13" t="s">
        <v>42</v>
      </c>
      <c r="C32" s="13" t="s">
        <v>43</v>
      </c>
      <c r="D32" s="13" t="s">
        <v>44</v>
      </c>
      <c r="E32" s="13" t="s">
        <v>45</v>
      </c>
      <c r="F32" s="13" t="s">
        <v>46</v>
      </c>
    </row>
    <row r="33" ht="15.95" customHeight="1" spans="1:6">
      <c r="A33" s="6"/>
      <c r="B33" s="14">
        <v>51</v>
      </c>
      <c r="C33" s="15">
        <v>0.6</v>
      </c>
      <c r="D33" s="15">
        <v>5</v>
      </c>
      <c r="E33" s="6">
        <v>365</v>
      </c>
      <c r="F33" s="38">
        <f>(B33*C33*D33*E33)/1000</f>
        <v>55.845</v>
      </c>
    </row>
    <row r="34" ht="40.5" customHeight="1" spans="1:6">
      <c r="A34" s="16" t="s">
        <v>47</v>
      </c>
      <c r="B34" s="16"/>
      <c r="C34" s="16"/>
      <c r="D34" s="16"/>
      <c r="E34" s="16"/>
      <c r="F34" s="16"/>
    </row>
    <row r="35" ht="28.5" customHeight="1" spans="1:6">
      <c r="A35" s="6"/>
      <c r="B35" s="6"/>
      <c r="C35" s="7" t="str">
        <f>B6</f>
        <v> Оборудование АСКУЭ</v>
      </c>
      <c r="D35" s="17" t="s">
        <v>48</v>
      </c>
      <c r="E35" s="7" t="s">
        <v>49</v>
      </c>
      <c r="F35" s="8" t="s">
        <v>50</v>
      </c>
    </row>
    <row r="36" ht="15.95" customHeight="1" spans="1:6">
      <c r="A36" s="6"/>
      <c r="B36" s="6"/>
      <c r="C36" s="6">
        <f>F6</f>
        <v>6789.969</v>
      </c>
      <c r="D36" s="15">
        <v>0.005</v>
      </c>
      <c r="E36" s="15">
        <v>16</v>
      </c>
      <c r="F36" s="37">
        <f>C36*D36/E36</f>
        <v>2.1218653125</v>
      </c>
    </row>
    <row r="37" ht="61" customHeight="1" spans="1:6">
      <c r="A37" s="18" t="s">
        <v>51</v>
      </c>
      <c r="B37" s="18"/>
      <c r="C37" s="18"/>
      <c r="D37" s="18"/>
      <c r="E37" s="18"/>
      <c r="F37" s="18"/>
    </row>
    <row r="38" ht="15.95" customHeight="1" spans="1:6">
      <c r="A38" s="19" t="s">
        <v>52</v>
      </c>
      <c r="B38" s="19"/>
      <c r="C38" s="19"/>
      <c r="D38" s="19"/>
      <c r="E38" s="19"/>
      <c r="F38" s="2"/>
    </row>
    <row r="39" ht="34" customHeight="1" spans="1:6">
      <c r="A39" s="5" t="s">
        <v>53</v>
      </c>
      <c r="B39" s="5"/>
      <c r="C39" s="5"/>
      <c r="D39" s="17" t="s">
        <v>54</v>
      </c>
      <c r="E39" s="8" t="s">
        <v>55</v>
      </c>
      <c r="F39" s="2"/>
    </row>
    <row r="40" ht="15.95" customHeight="1" spans="1:6">
      <c r="A40" s="6"/>
      <c r="B40" s="6"/>
      <c r="C40" s="20">
        <f>F33</f>
        <v>55.845</v>
      </c>
      <c r="D40" s="20">
        <f>F36</f>
        <v>2.1218653125</v>
      </c>
      <c r="E40" s="20">
        <f>C40+D40</f>
        <v>57.9668653125</v>
      </c>
      <c r="F40" s="2"/>
    </row>
    <row r="41" ht="15.95" customHeight="1" spans="1:6">
      <c r="A41" s="2"/>
      <c r="B41" s="2"/>
      <c r="C41" s="2"/>
      <c r="D41" s="2"/>
      <c r="E41" s="2"/>
      <c r="F41" s="2"/>
    </row>
    <row r="42" ht="15.95" customHeight="1" spans="1:6">
      <c r="A42" s="21" t="s">
        <v>56</v>
      </c>
      <c r="B42" s="21"/>
      <c r="C42" s="21"/>
      <c r="D42" s="21"/>
      <c r="E42" s="21"/>
      <c r="F42" s="21"/>
    </row>
    <row r="43" ht="15.95" customHeight="1" spans="1:6">
      <c r="A43" s="6"/>
      <c r="B43" s="6"/>
      <c r="C43" s="22" t="s">
        <v>57</v>
      </c>
      <c r="D43" s="22" t="s">
        <v>58</v>
      </c>
      <c r="E43" s="8" t="s">
        <v>59</v>
      </c>
      <c r="F43" s="8" t="s">
        <v>60</v>
      </c>
    </row>
    <row r="44" ht="15.95" customHeight="1" spans="1:6">
      <c r="A44" s="6"/>
      <c r="B44" s="6"/>
      <c r="C44" s="23">
        <f>F28</f>
        <v>25472.383</v>
      </c>
      <c r="D44" s="24">
        <f>E40</f>
        <v>57.9668653125</v>
      </c>
      <c r="E44" s="15">
        <v>20</v>
      </c>
      <c r="F44" s="6">
        <f>((C44+D44)/E44)</f>
        <v>1276.51749326562</v>
      </c>
    </row>
    <row r="45" ht="15.95" customHeight="1" spans="1:6">
      <c r="A45" s="8" t="s">
        <v>61</v>
      </c>
      <c r="B45" s="6"/>
      <c r="C45" s="22" t="s">
        <v>57</v>
      </c>
      <c r="D45" s="22" t="s">
        <v>58</v>
      </c>
      <c r="E45" s="22" t="s">
        <v>62</v>
      </c>
      <c r="F45" s="22" t="s">
        <v>63</v>
      </c>
    </row>
    <row r="46" ht="15.75" customHeight="1" spans="1:6">
      <c r="A46" s="6"/>
      <c r="B46" s="6"/>
      <c r="C46" s="23">
        <f>F28</f>
        <v>25472.383</v>
      </c>
      <c r="D46" s="24">
        <f>E40</f>
        <v>57.9668653125</v>
      </c>
      <c r="E46" s="6">
        <f>F44</f>
        <v>1276.51749326562</v>
      </c>
      <c r="F46" s="39">
        <f>C46+D46+E46</f>
        <v>26806.8673585781</v>
      </c>
    </row>
    <row r="47" ht="15.95" customHeight="1" spans="1:6">
      <c r="A47" s="11" t="s">
        <v>64</v>
      </c>
      <c r="B47" s="11"/>
      <c r="C47" s="2"/>
      <c r="D47" s="2"/>
      <c r="E47" s="2"/>
      <c r="F47" s="2"/>
    </row>
    <row r="48" ht="15.95" customHeight="1" spans="1:6">
      <c r="A48" s="25">
        <v>43104</v>
      </c>
      <c r="B48" s="8" t="s">
        <v>65</v>
      </c>
      <c r="C48" s="8"/>
      <c r="D48" s="8"/>
      <c r="E48" s="8"/>
      <c r="F48" s="15">
        <v>864</v>
      </c>
    </row>
    <row r="49" ht="15.95" customHeight="1" spans="1:6">
      <c r="A49" s="25">
        <v>43135</v>
      </c>
      <c r="B49" s="8" t="s">
        <v>66</v>
      </c>
      <c r="C49" s="8"/>
      <c r="D49" s="8"/>
      <c r="E49" s="8"/>
      <c r="F49" s="15">
        <v>17</v>
      </c>
    </row>
    <row r="50" ht="15.95" customHeight="1" spans="1:6">
      <c r="A50" s="25">
        <v>43163</v>
      </c>
      <c r="B50" s="8" t="s">
        <v>67</v>
      </c>
      <c r="C50" s="8"/>
      <c r="D50" s="8"/>
      <c r="E50" s="8"/>
      <c r="F50" s="15">
        <v>29.28</v>
      </c>
    </row>
    <row r="51" ht="15.95" customHeight="1" spans="1:6">
      <c r="A51" s="25">
        <v>43194</v>
      </c>
      <c r="B51" s="26" t="s">
        <v>68</v>
      </c>
      <c r="C51" s="26"/>
      <c r="D51" s="26"/>
      <c r="E51" s="26"/>
      <c r="F51" s="6">
        <f>F49/100*F48*F50</f>
        <v>4300.6464</v>
      </c>
    </row>
    <row r="52" ht="15.95" customHeight="1" spans="1:6">
      <c r="A52" s="25">
        <v>43224</v>
      </c>
      <c r="B52" s="8" t="s">
        <v>69</v>
      </c>
      <c r="C52" s="8"/>
      <c r="D52" s="8"/>
      <c r="E52" s="8"/>
      <c r="F52" s="15">
        <v>2.2</v>
      </c>
    </row>
    <row r="53" ht="15.95" customHeight="1" spans="1:6">
      <c r="A53" s="25">
        <v>43255</v>
      </c>
      <c r="B53" s="8" t="s">
        <v>70</v>
      </c>
      <c r="C53" s="8"/>
      <c r="D53" s="8"/>
      <c r="E53" s="8"/>
      <c r="F53" s="15">
        <v>200</v>
      </c>
    </row>
    <row r="54" ht="15.95" customHeight="1" spans="1:6">
      <c r="A54" s="25">
        <v>43285</v>
      </c>
      <c r="B54" s="26" t="s">
        <v>71</v>
      </c>
      <c r="C54" s="26"/>
      <c r="D54" s="26"/>
      <c r="E54" s="26"/>
      <c r="F54" s="6">
        <f>(F52/100)*(F49/100)*F48*F53</f>
        <v>646.272</v>
      </c>
    </row>
    <row r="55" ht="24.6" customHeight="1" spans="1:6">
      <c r="A55" s="27" t="s">
        <v>72</v>
      </c>
      <c r="B55" s="27"/>
      <c r="C55" s="27"/>
      <c r="D55" s="27"/>
      <c r="E55" s="27"/>
      <c r="F55" s="27"/>
    </row>
    <row r="56" ht="15.95" customHeight="1" spans="1:6">
      <c r="A56" s="6"/>
      <c r="B56" s="6"/>
      <c r="C56" s="6"/>
      <c r="D56" s="6"/>
      <c r="E56" s="8" t="s">
        <v>73</v>
      </c>
      <c r="F56" s="40" t="s">
        <v>74</v>
      </c>
    </row>
    <row r="57" ht="15.95" customHeight="1" spans="1:6">
      <c r="A57" s="6"/>
      <c r="B57" s="6"/>
      <c r="C57" s="6"/>
      <c r="D57" s="6"/>
      <c r="E57" s="6">
        <f>F51</f>
        <v>4300.6464</v>
      </c>
      <c r="F57" s="41">
        <f>F54</f>
        <v>646.272</v>
      </c>
    </row>
    <row r="58" ht="17.45" customHeight="1" spans="1:6">
      <c r="A58" s="25">
        <v>43316</v>
      </c>
      <c r="B58" s="7" t="s">
        <v>75</v>
      </c>
      <c r="C58" s="7"/>
      <c r="D58" s="7"/>
      <c r="E58" s="39">
        <f>(E57+F57)/1000</f>
        <v>4.9469184</v>
      </c>
      <c r="F58" s="39"/>
    </row>
    <row r="59" ht="15.95" customHeight="1" spans="1:6">
      <c r="A59" s="2"/>
      <c r="B59" s="2"/>
      <c r="C59" s="2"/>
      <c r="D59" s="2"/>
      <c r="E59" s="2"/>
      <c r="F59" s="2"/>
    </row>
    <row r="60" ht="18.4" customHeight="1" spans="1:6">
      <c r="A60" s="28" t="s">
        <v>76</v>
      </c>
      <c r="B60" s="28"/>
      <c r="C60" s="28"/>
      <c r="D60" s="28"/>
      <c r="E60" s="28"/>
      <c r="F60" s="28"/>
    </row>
    <row r="61" ht="15.95" customHeight="1" spans="1:6">
      <c r="A61" s="29" t="s">
        <v>77</v>
      </c>
      <c r="B61" s="29"/>
      <c r="C61" s="29"/>
      <c r="D61" s="29"/>
      <c r="E61" s="29"/>
      <c r="F61" s="6"/>
    </row>
    <row r="62" ht="15.95" customHeight="1" spans="1:6">
      <c r="A62" s="25">
        <v>43105</v>
      </c>
      <c r="B62" s="30" t="s">
        <v>78</v>
      </c>
      <c r="C62" s="30"/>
      <c r="D62" s="30"/>
      <c r="E62" s="6">
        <v>12</v>
      </c>
      <c r="F62" s="6">
        <f>D6</f>
        <v>41</v>
      </c>
    </row>
    <row r="63" ht="15.95" customHeight="1" spans="1:6">
      <c r="A63" s="25">
        <v>43136</v>
      </c>
      <c r="B63" s="8" t="s">
        <v>79</v>
      </c>
      <c r="C63" s="8"/>
      <c r="D63" s="8"/>
      <c r="E63" s="6"/>
      <c r="F63" s="15">
        <v>351.69</v>
      </c>
    </row>
    <row r="64" ht="15.75" customHeight="1" spans="1:6">
      <c r="A64" s="25">
        <v>43164</v>
      </c>
      <c r="B64" s="22" t="s">
        <v>80</v>
      </c>
      <c r="C64" s="22"/>
      <c r="D64" s="22"/>
      <c r="E64" s="6"/>
      <c r="F64" s="39">
        <f>(F62*E62*F63)/1000</f>
        <v>173.03148</v>
      </c>
    </row>
    <row r="65" ht="27" customHeight="1" spans="1:6">
      <c r="A65" s="31" t="s">
        <v>81</v>
      </c>
      <c r="B65" s="31"/>
      <c r="C65" s="31"/>
      <c r="D65" s="31"/>
      <c r="E65" s="31"/>
      <c r="F65" s="31"/>
    </row>
    <row r="66" ht="31.5" customHeight="1" spans="1:6">
      <c r="A66" s="6"/>
      <c r="B66" s="32" t="s">
        <v>82</v>
      </c>
      <c r="C66" s="32"/>
      <c r="D66" s="32"/>
      <c r="E66" s="32"/>
      <c r="F66" s="15">
        <v>128.97</v>
      </c>
    </row>
    <row r="67" ht="15.75" customHeight="1" spans="1:6">
      <c r="A67" s="6"/>
      <c r="B67" s="32" t="s">
        <v>83</v>
      </c>
      <c r="C67" s="32"/>
      <c r="D67" s="32"/>
      <c r="E67" s="32"/>
      <c r="F67" s="15">
        <v>109.79</v>
      </c>
    </row>
    <row r="68" ht="15.95" customHeight="1" spans="1:6">
      <c r="A68" s="6"/>
      <c r="B68" s="33" t="s">
        <v>84</v>
      </c>
      <c r="C68" s="33"/>
      <c r="D68" s="33"/>
      <c r="E68" s="33"/>
      <c r="F68" s="15">
        <v>134.5</v>
      </c>
    </row>
    <row r="69" ht="38.45" customHeight="1" spans="1:6">
      <c r="A69" s="42"/>
      <c r="B69" s="6"/>
      <c r="C69" s="6"/>
      <c r="D69" s="6"/>
      <c r="E69" s="6"/>
      <c r="F69" s="7" t="s">
        <v>85</v>
      </c>
    </row>
    <row r="70" ht="15.95" customHeight="1" spans="1:6">
      <c r="A70" s="6"/>
      <c r="B70" s="8" t="s">
        <v>86</v>
      </c>
      <c r="C70" s="8"/>
      <c r="D70" s="8"/>
      <c r="E70" s="15">
        <v>4</v>
      </c>
      <c r="F70" s="15">
        <v>48</v>
      </c>
    </row>
    <row r="71" ht="15.95" customHeight="1" spans="1:6">
      <c r="A71" s="6"/>
      <c r="B71" s="8" t="s">
        <v>87</v>
      </c>
      <c r="C71" s="8"/>
      <c r="D71" s="8"/>
      <c r="E71" s="15">
        <v>2</v>
      </c>
      <c r="F71" s="15">
        <v>84</v>
      </c>
    </row>
    <row r="72" ht="15.95" customHeight="1" spans="1:6">
      <c r="A72" s="6"/>
      <c r="B72" s="8" t="s">
        <v>88</v>
      </c>
      <c r="C72" s="8"/>
      <c r="D72" s="8"/>
      <c r="E72" s="15">
        <v>2</v>
      </c>
      <c r="F72" s="15">
        <v>36</v>
      </c>
    </row>
    <row r="73" ht="30" customHeight="1" spans="1:6">
      <c r="A73" s="6"/>
      <c r="B73" s="7" t="s">
        <v>89</v>
      </c>
      <c r="C73" s="6"/>
      <c r="D73" s="6"/>
      <c r="E73" s="6"/>
      <c r="F73" s="38">
        <f>F66*E70*F70+F67*E71*F71+F68*E72*F72</f>
        <v>52890.96</v>
      </c>
    </row>
    <row r="74" ht="15.95" customHeight="1" spans="1:6">
      <c r="A74" s="6"/>
      <c r="B74" s="13" t="s">
        <v>90</v>
      </c>
      <c r="C74" s="13"/>
      <c r="D74" s="13"/>
      <c r="E74" s="13"/>
      <c r="F74" s="6">
        <v>30.4</v>
      </c>
    </row>
    <row r="75" ht="15.95" customHeight="1" spans="1:6">
      <c r="A75" s="6"/>
      <c r="B75" s="43" t="s">
        <v>91</v>
      </c>
      <c r="C75" s="43"/>
      <c r="D75" s="43"/>
      <c r="E75" s="43"/>
      <c r="F75" s="38">
        <f>F73*F74/100</f>
        <v>16078.85184</v>
      </c>
    </row>
    <row r="76" ht="15.95" customHeight="1" spans="1:6">
      <c r="A76" s="6"/>
      <c r="B76" s="44" t="s">
        <v>92</v>
      </c>
      <c r="C76" s="44"/>
      <c r="D76" s="44"/>
      <c r="E76" s="44"/>
      <c r="F76" s="38">
        <f>(F73+F75)/1000</f>
        <v>68.96981184</v>
      </c>
    </row>
    <row r="77" ht="27" customHeight="1" spans="1:6">
      <c r="A77" s="45" t="s">
        <v>93</v>
      </c>
      <c r="B77" s="45"/>
      <c r="C77" s="45"/>
      <c r="D77" s="45"/>
      <c r="E77" s="45"/>
      <c r="F77" s="58"/>
    </row>
    <row r="78" ht="24" customHeight="1" spans="1:6">
      <c r="A78" s="6"/>
      <c r="B78" s="43" t="s">
        <v>94</v>
      </c>
      <c r="C78" s="43"/>
      <c r="D78" s="43"/>
      <c r="E78" s="6"/>
      <c r="F78" s="15">
        <v>17.75</v>
      </c>
    </row>
    <row r="79" ht="15.95" customHeight="1" spans="1:6">
      <c r="A79" s="6"/>
      <c r="B79" s="44" t="s">
        <v>95</v>
      </c>
      <c r="C79" s="44"/>
      <c r="D79" s="44"/>
      <c r="E79" s="15">
        <v>12</v>
      </c>
      <c r="F79" s="38">
        <f>F78*E79</f>
        <v>213</v>
      </c>
    </row>
    <row r="80" ht="15.95" customHeight="1" spans="1:6">
      <c r="A80" s="6"/>
      <c r="B80" s="44" t="s">
        <v>96</v>
      </c>
      <c r="C80" s="44"/>
      <c r="D80" s="44"/>
      <c r="E80" s="6"/>
      <c r="F80" s="15">
        <v>3125</v>
      </c>
    </row>
    <row r="81" ht="15.95" customHeight="1" spans="1:6">
      <c r="A81" s="6"/>
      <c r="B81" s="44" t="s">
        <v>97</v>
      </c>
      <c r="C81" s="44"/>
      <c r="D81" s="44"/>
      <c r="E81" s="6"/>
      <c r="F81" s="15">
        <v>1500</v>
      </c>
    </row>
    <row r="82" ht="15.95" customHeight="1" spans="1:6">
      <c r="A82" s="6"/>
      <c r="B82" s="44" t="s">
        <v>98</v>
      </c>
      <c r="C82" s="44"/>
      <c r="D82" s="44"/>
      <c r="E82" s="6"/>
      <c r="F82" s="38">
        <f>F81/F80</f>
        <v>0.48</v>
      </c>
    </row>
    <row r="83" ht="15.95" customHeight="1" spans="1:6">
      <c r="A83" s="6"/>
      <c r="B83" s="46" t="s">
        <v>99</v>
      </c>
      <c r="C83" s="46"/>
      <c r="D83" s="46"/>
      <c r="E83" s="6"/>
      <c r="F83" s="38">
        <f>F79*F82</f>
        <v>102.24</v>
      </c>
    </row>
    <row r="84" ht="31" customHeight="1" spans="1:6">
      <c r="A84" s="6"/>
      <c r="B84" s="7" t="s">
        <v>100</v>
      </c>
      <c r="C84" s="7"/>
      <c r="D84" s="7"/>
      <c r="E84" s="6"/>
      <c r="F84" s="38">
        <f>E58+F64+F76+F83</f>
        <v>349.18821024</v>
      </c>
    </row>
    <row r="85" ht="26.1" customHeight="1" spans="1:6">
      <c r="A85" s="47" t="s">
        <v>101</v>
      </c>
      <c r="B85" s="47"/>
      <c r="C85" s="47"/>
      <c r="D85" s="47"/>
      <c r="E85" s="47"/>
      <c r="F85" s="59"/>
    </row>
    <row r="86" ht="35.65" customHeight="1" spans="1:6">
      <c r="A86" s="48" t="s">
        <v>102</v>
      </c>
      <c r="B86" s="48"/>
      <c r="C86" s="48"/>
      <c r="D86" s="48"/>
      <c r="E86" s="48"/>
      <c r="F86" s="48"/>
    </row>
    <row r="87" ht="27.75" customHeight="1" spans="1:6">
      <c r="A87" s="49" t="s">
        <v>103</v>
      </c>
      <c r="B87" s="49"/>
      <c r="C87" s="49"/>
      <c r="D87" s="49"/>
      <c r="E87" s="49"/>
      <c r="F87" s="49"/>
    </row>
    <row r="88" ht="15.95" customHeight="1" spans="1:6">
      <c r="A88" s="6"/>
      <c r="B88" s="50" t="s">
        <v>104</v>
      </c>
      <c r="C88" s="50"/>
      <c r="D88" s="50"/>
      <c r="E88" s="50"/>
      <c r="F88" s="60">
        <v>105</v>
      </c>
    </row>
    <row r="89" ht="15.95" customHeight="1" spans="1:6">
      <c r="A89" s="6"/>
      <c r="B89" s="50" t="s">
        <v>105</v>
      </c>
      <c r="C89" s="50"/>
      <c r="D89" s="50"/>
      <c r="E89" s="50"/>
      <c r="F89" s="60">
        <v>115</v>
      </c>
    </row>
    <row r="90" ht="15.95" customHeight="1" spans="1:6">
      <c r="A90" s="6"/>
      <c r="B90" s="51" t="s">
        <v>106</v>
      </c>
      <c r="C90" s="51"/>
      <c r="D90" s="51"/>
      <c r="E90" s="51"/>
      <c r="F90" s="60">
        <v>3.7</v>
      </c>
    </row>
    <row r="91" ht="15.95" customHeight="1" spans="1:6">
      <c r="A91" s="6"/>
      <c r="B91" s="50" t="s">
        <v>107</v>
      </c>
      <c r="C91" s="50"/>
      <c r="D91" s="50"/>
      <c r="E91" s="50"/>
      <c r="F91" s="61">
        <v>51</v>
      </c>
    </row>
    <row r="92" ht="15.95" customHeight="1" spans="1:6">
      <c r="A92" s="6"/>
      <c r="B92" s="30" t="s">
        <v>108</v>
      </c>
      <c r="C92" s="30"/>
      <c r="D92" s="30"/>
      <c r="E92" s="30"/>
      <c r="F92" s="60">
        <v>12</v>
      </c>
    </row>
    <row r="93" ht="15.95" customHeight="1" spans="1:6">
      <c r="A93" s="6"/>
      <c r="B93" s="8" t="s">
        <v>109</v>
      </c>
      <c r="C93" s="8"/>
      <c r="D93" s="8"/>
      <c r="E93" s="8"/>
      <c r="F93" s="6">
        <f>(F88*F89*F92*(F90/100)*F91)/1000</f>
        <v>273.4263</v>
      </c>
    </row>
    <row r="94" ht="15.95" customHeight="1" spans="1:6">
      <c r="A94" s="6"/>
      <c r="B94" s="7" t="s">
        <v>110</v>
      </c>
      <c r="C94" s="7"/>
      <c r="D94" s="7"/>
      <c r="E94" s="7"/>
      <c r="F94" s="6"/>
    </row>
    <row r="95" ht="15.95" customHeight="1" spans="1:6">
      <c r="A95" s="6"/>
      <c r="B95" s="8" t="s">
        <v>111</v>
      </c>
      <c r="C95" s="8"/>
      <c r="D95" s="8"/>
      <c r="E95" s="8"/>
      <c r="F95" s="38">
        <f>F93</f>
        <v>273.4263</v>
      </c>
    </row>
    <row r="96" ht="15.95" customHeight="1" spans="1:6">
      <c r="A96" s="6"/>
      <c r="B96" s="8" t="s">
        <v>112</v>
      </c>
      <c r="C96" s="8"/>
      <c r="D96" s="8"/>
      <c r="E96" s="8"/>
      <c r="F96" s="15">
        <v>2.2538</v>
      </c>
    </row>
    <row r="97" ht="15.95" customHeight="1" spans="1:6">
      <c r="A97" s="6"/>
      <c r="B97" s="8" t="s">
        <v>113</v>
      </c>
      <c r="C97" s="8"/>
      <c r="D97" s="8"/>
      <c r="E97" s="8"/>
      <c r="F97" s="37">
        <f>F95*F96</f>
        <v>616.24819494</v>
      </c>
    </row>
    <row r="98" ht="18.75" customHeight="1" spans="1:6">
      <c r="A98" s="52"/>
      <c r="B98" s="53" t="s">
        <v>114</v>
      </c>
      <c r="C98" s="53"/>
      <c r="D98" s="53"/>
      <c r="E98" s="53"/>
      <c r="F98" s="58"/>
    </row>
    <row r="99" ht="15.95" customHeight="1" spans="1:6">
      <c r="A99" s="2"/>
      <c r="B99" s="54" t="s">
        <v>115</v>
      </c>
      <c r="C99" s="54"/>
      <c r="D99" s="54"/>
      <c r="E99" s="54"/>
      <c r="F99" s="62">
        <f>F97+F84</f>
        <v>965.43640518</v>
      </c>
    </row>
    <row r="100" ht="15.95" customHeight="1" spans="1:6">
      <c r="A100" s="2"/>
      <c r="B100" s="55" t="s">
        <v>116</v>
      </c>
      <c r="C100" s="55"/>
      <c r="D100" s="55"/>
      <c r="E100" s="55"/>
      <c r="F100" s="63">
        <f>F46/F99</f>
        <v>27.766580185652</v>
      </c>
    </row>
    <row r="101" ht="15.95" customHeight="1" spans="1:6">
      <c r="A101" s="2"/>
      <c r="B101" s="55" t="s">
        <v>117</v>
      </c>
      <c r="C101" s="55"/>
      <c r="D101" s="55"/>
      <c r="E101" s="55"/>
      <c r="F101" s="2"/>
    </row>
    <row r="102" ht="15.95" customHeight="1" spans="1:6">
      <c r="A102" s="2"/>
      <c r="B102" s="56" t="s">
        <v>118</v>
      </c>
      <c r="C102" s="56"/>
      <c r="D102" s="56"/>
      <c r="E102" s="56"/>
      <c r="F102" s="2"/>
    </row>
    <row r="103" ht="15.95" customHeight="1" spans="1:6">
      <c r="A103" s="2"/>
      <c r="B103" s="2"/>
      <c r="C103" s="2"/>
      <c r="D103" s="2"/>
      <c r="E103" s="2"/>
      <c r="F103" s="2"/>
    </row>
    <row r="104" ht="15.95" customHeight="1" spans="1:6">
      <c r="A104" s="2"/>
      <c r="B104" s="2"/>
      <c r="C104" s="2"/>
      <c r="D104" s="2"/>
      <c r="E104" s="2"/>
      <c r="F104" s="2"/>
    </row>
    <row r="105" ht="30" customHeight="1" spans="1:6">
      <c r="A105" s="2"/>
      <c r="B105" s="57" t="s">
        <v>119</v>
      </c>
      <c r="C105" s="57"/>
      <c r="D105" s="2"/>
      <c r="E105" s="64" t="s">
        <v>120</v>
      </c>
      <c r="F105" s="2"/>
    </row>
  </sheetData>
  <mergeCells count="66">
    <mergeCell ref="E1:F1"/>
    <mergeCell ref="E2:F2"/>
    <mergeCell ref="A3:F3"/>
    <mergeCell ref="A4:B4"/>
    <mergeCell ref="A29:B29"/>
    <mergeCell ref="A30:F30"/>
    <mergeCell ref="A34:F34"/>
    <mergeCell ref="A37:F37"/>
    <mergeCell ref="A38:E38"/>
    <mergeCell ref="A39:C39"/>
    <mergeCell ref="A42:F42"/>
    <mergeCell ref="A47:B47"/>
    <mergeCell ref="B48:E48"/>
    <mergeCell ref="B49:E49"/>
    <mergeCell ref="B50:E50"/>
    <mergeCell ref="B51:E51"/>
    <mergeCell ref="B52:E52"/>
    <mergeCell ref="B53:E53"/>
    <mergeCell ref="B54:E54"/>
    <mergeCell ref="A55:F55"/>
    <mergeCell ref="A56:D56"/>
    <mergeCell ref="A57:D57"/>
    <mergeCell ref="B58:D58"/>
    <mergeCell ref="E58:F58"/>
    <mergeCell ref="A60:F60"/>
    <mergeCell ref="A61:E61"/>
    <mergeCell ref="B62:D62"/>
    <mergeCell ref="B63:D63"/>
    <mergeCell ref="B64:D64"/>
    <mergeCell ref="A65:F65"/>
    <mergeCell ref="B66:E66"/>
    <mergeCell ref="B67:E67"/>
    <mergeCell ref="B68:E68"/>
    <mergeCell ref="B70:D70"/>
    <mergeCell ref="B71:D71"/>
    <mergeCell ref="B72:D72"/>
    <mergeCell ref="B74:E74"/>
    <mergeCell ref="B75:E75"/>
    <mergeCell ref="B76:E76"/>
    <mergeCell ref="A77:E77"/>
    <mergeCell ref="B78:D78"/>
    <mergeCell ref="B79:D79"/>
    <mergeCell ref="B80:D80"/>
    <mergeCell ref="B81:D81"/>
    <mergeCell ref="B82:D82"/>
    <mergeCell ref="B83:D83"/>
    <mergeCell ref="B84:D84"/>
    <mergeCell ref="A85:E85"/>
    <mergeCell ref="A86:F86"/>
    <mergeCell ref="A87:F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5:C105"/>
  </mergeCells>
  <pageMargins left="0.196527777777778" right="0.196527777777778" top="0.747916666666667" bottom="0.747916666666667" header="0.510416666666667" footer="0.510416666666667"/>
  <pageSetup paperSize="1" firstPageNumber="0" orientation="portrait" useFirstPageNumber="1" horizontalDpi="300" verticalDpi="300"/>
  <headerFooter>
    <oddFooter>&amp;C&amp;"Helvetica Neue,Обычный"&amp;P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9"/>
  <sheetViews>
    <sheetView showGridLines="0" topLeftCell="A19" workbookViewId="0">
      <selection activeCell="F33" sqref="F33"/>
    </sheetView>
  </sheetViews>
  <sheetFormatPr defaultColWidth="9" defaultRowHeight="13.5" outlineLevelCol="5"/>
  <cols>
    <col min="1" max="1" width="5.83333333333333" style="1" customWidth="1"/>
    <col min="2" max="2" width="37.9833333333333" style="1" customWidth="1"/>
    <col min="3" max="3" width="10.1166666666667" style="1" customWidth="1"/>
    <col min="4" max="4" width="6.94166666666667" style="1" customWidth="1"/>
    <col min="5" max="5" width="12.1" style="1" customWidth="1"/>
    <col min="6" max="6" width="14.8833333333333" style="1" customWidth="1"/>
    <col min="7" max="1025" width="7.13333333333333" style="1" customWidth="1"/>
  </cols>
  <sheetData>
    <row r="1" ht="15.6" customHeight="1" spans="1:6">
      <c r="A1" s="2"/>
      <c r="B1" s="2"/>
      <c r="C1" s="2"/>
      <c r="D1" s="2"/>
      <c r="E1" s="11" t="s">
        <v>0</v>
      </c>
      <c r="F1" s="11"/>
    </row>
    <row r="2" ht="50.45" customHeight="1" spans="1:6">
      <c r="A2" s="3"/>
      <c r="B2" s="2"/>
      <c r="C2" s="2"/>
      <c r="D2" s="2"/>
      <c r="E2" s="34" t="s">
        <v>121</v>
      </c>
      <c r="F2" s="34"/>
    </row>
    <row r="3" ht="37.45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5"/>
      <c r="C4" s="6"/>
      <c r="D4" s="6"/>
      <c r="E4" s="6"/>
      <c r="F4" s="6"/>
    </row>
    <row r="5" ht="30" customHeight="1" spans="1:6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</row>
    <row r="6" ht="30" customHeight="1" spans="1:6">
      <c r="A6" s="8" t="s">
        <v>9</v>
      </c>
      <c r="B6" s="9" t="s">
        <v>10</v>
      </c>
      <c r="C6" s="8" t="s">
        <v>11</v>
      </c>
      <c r="D6" s="10">
        <v>44</v>
      </c>
      <c r="E6" s="35">
        <v>172.233</v>
      </c>
      <c r="F6" s="36">
        <f t="shared" ref="F6:F31" si="0">E6*D6</f>
        <v>7578.252</v>
      </c>
    </row>
    <row r="7" ht="30" customHeight="1" spans="1:6">
      <c r="A7" s="8" t="s">
        <v>12</v>
      </c>
      <c r="B7" s="9" t="s">
        <v>13</v>
      </c>
      <c r="C7" s="8" t="s">
        <v>11</v>
      </c>
      <c r="D7" s="10">
        <v>44</v>
      </c>
      <c r="E7" s="35">
        <v>61.507</v>
      </c>
      <c r="F7" s="36">
        <f t="shared" si="0"/>
        <v>2706.308</v>
      </c>
    </row>
    <row r="8" ht="30" customHeight="1" spans="1:6">
      <c r="A8" s="8" t="s">
        <v>14</v>
      </c>
      <c r="B8" s="9" t="s">
        <v>10</v>
      </c>
      <c r="C8" s="8" t="s">
        <v>11</v>
      </c>
      <c r="D8" s="10">
        <v>1</v>
      </c>
      <c r="E8" s="35">
        <v>6296.304</v>
      </c>
      <c r="F8" s="36">
        <f t="shared" si="0"/>
        <v>6296.304</v>
      </c>
    </row>
    <row r="9" ht="30" customHeight="1" spans="1:6">
      <c r="A9" s="8" t="s">
        <v>15</v>
      </c>
      <c r="B9" s="9" t="s">
        <v>13</v>
      </c>
      <c r="C9" s="8" t="s">
        <v>11</v>
      </c>
      <c r="D9" s="10">
        <v>1</v>
      </c>
      <c r="E9" s="35">
        <v>794.388</v>
      </c>
      <c r="F9" s="36">
        <f t="shared" si="0"/>
        <v>794.388</v>
      </c>
    </row>
    <row r="10" ht="30" customHeight="1" spans="1:6">
      <c r="A10" s="8" t="s">
        <v>16</v>
      </c>
      <c r="B10" s="9" t="s">
        <v>10</v>
      </c>
      <c r="C10" s="8" t="s">
        <v>11</v>
      </c>
      <c r="D10" s="10">
        <v>1</v>
      </c>
      <c r="E10" s="35">
        <v>599.648</v>
      </c>
      <c r="F10" s="36">
        <f t="shared" si="0"/>
        <v>599.648</v>
      </c>
    </row>
    <row r="11" ht="30" customHeight="1" spans="1:6">
      <c r="A11" s="8" t="s">
        <v>17</v>
      </c>
      <c r="B11" s="9" t="s">
        <v>13</v>
      </c>
      <c r="C11" s="8" t="s">
        <v>11</v>
      </c>
      <c r="D11" s="10">
        <v>1</v>
      </c>
      <c r="E11" s="35">
        <v>75.656</v>
      </c>
      <c r="F11" s="36">
        <f t="shared" si="0"/>
        <v>75.656</v>
      </c>
    </row>
    <row r="12" ht="30" customHeight="1" spans="1:6">
      <c r="A12" s="8" t="s">
        <v>18</v>
      </c>
      <c r="B12" s="9" t="s">
        <v>10</v>
      </c>
      <c r="C12" s="8" t="s">
        <v>11</v>
      </c>
      <c r="D12" s="10">
        <v>1</v>
      </c>
      <c r="E12" s="35">
        <v>974.428</v>
      </c>
      <c r="F12" s="36">
        <f t="shared" si="0"/>
        <v>974.428</v>
      </c>
    </row>
    <row r="13" ht="30" customHeight="1" spans="1:6">
      <c r="A13" s="8" t="s">
        <v>19</v>
      </c>
      <c r="B13" s="9" t="s">
        <v>13</v>
      </c>
      <c r="C13" s="8" t="s">
        <v>11</v>
      </c>
      <c r="D13" s="10">
        <v>1</v>
      </c>
      <c r="E13" s="35">
        <v>122.941</v>
      </c>
      <c r="F13" s="36">
        <f t="shared" si="0"/>
        <v>122.941</v>
      </c>
    </row>
    <row r="14" ht="30" customHeight="1" spans="1:6">
      <c r="A14" s="8" t="s">
        <v>20</v>
      </c>
      <c r="B14" s="9" t="s">
        <v>10</v>
      </c>
      <c r="C14" s="8" t="s">
        <v>11</v>
      </c>
      <c r="D14" s="10">
        <v>1</v>
      </c>
      <c r="E14" s="35">
        <v>1027.968</v>
      </c>
      <c r="F14" s="36">
        <f t="shared" si="0"/>
        <v>1027.968</v>
      </c>
    </row>
    <row r="15" ht="30" customHeight="1" spans="1:6">
      <c r="A15" s="8" t="s">
        <v>21</v>
      </c>
      <c r="B15" s="9" t="s">
        <v>13</v>
      </c>
      <c r="C15" s="8" t="s">
        <v>11</v>
      </c>
      <c r="D15" s="10">
        <v>1</v>
      </c>
      <c r="E15" s="35">
        <v>129.696</v>
      </c>
      <c r="F15" s="36">
        <f t="shared" si="0"/>
        <v>129.696</v>
      </c>
    </row>
    <row r="16" ht="30" customHeight="1" spans="1:6">
      <c r="A16" s="8" t="s">
        <v>22</v>
      </c>
      <c r="B16" s="9" t="s">
        <v>10</v>
      </c>
      <c r="C16" s="8" t="s">
        <v>11</v>
      </c>
      <c r="D16" s="10">
        <v>1</v>
      </c>
      <c r="E16" s="35">
        <v>974.428</v>
      </c>
      <c r="F16" s="36">
        <f t="shared" si="0"/>
        <v>974.428</v>
      </c>
    </row>
    <row r="17" ht="30" customHeight="1" spans="1:6">
      <c r="A17" s="8" t="s">
        <v>23</v>
      </c>
      <c r="B17" s="9" t="s">
        <v>13</v>
      </c>
      <c r="C17" s="8" t="s">
        <v>11</v>
      </c>
      <c r="D17" s="10">
        <v>1</v>
      </c>
      <c r="E17" s="35">
        <v>122.941</v>
      </c>
      <c r="F17" s="36">
        <f t="shared" si="0"/>
        <v>122.941</v>
      </c>
    </row>
    <row r="18" ht="30" customHeight="1" spans="1:6">
      <c r="A18" s="8" t="s">
        <v>24</v>
      </c>
      <c r="B18" s="9" t="s">
        <v>10</v>
      </c>
      <c r="C18" s="8" t="s">
        <v>11</v>
      </c>
      <c r="D18" s="10">
        <v>1</v>
      </c>
      <c r="E18" s="35">
        <v>1006.552</v>
      </c>
      <c r="F18" s="36">
        <f t="shared" si="0"/>
        <v>1006.552</v>
      </c>
    </row>
    <row r="19" ht="30" customHeight="1" spans="1:6">
      <c r="A19" s="8" t="s">
        <v>25</v>
      </c>
      <c r="B19" s="9" t="s">
        <v>13</v>
      </c>
      <c r="C19" s="8" t="s">
        <v>11</v>
      </c>
      <c r="D19" s="10">
        <v>1</v>
      </c>
      <c r="E19" s="35">
        <v>126.994</v>
      </c>
      <c r="F19" s="36">
        <f t="shared" si="0"/>
        <v>126.994</v>
      </c>
    </row>
    <row r="20" ht="30" customHeight="1" spans="1:6">
      <c r="A20" s="8" t="s">
        <v>26</v>
      </c>
      <c r="B20" s="9" t="s">
        <v>10</v>
      </c>
      <c r="C20" s="8" t="s">
        <v>11</v>
      </c>
      <c r="D20" s="10">
        <v>1</v>
      </c>
      <c r="E20" s="35">
        <v>867.348</v>
      </c>
      <c r="F20" s="36">
        <f t="shared" si="0"/>
        <v>867.348</v>
      </c>
    </row>
    <row r="21" ht="30" customHeight="1" spans="1:6">
      <c r="A21" s="8" t="s">
        <v>27</v>
      </c>
      <c r="B21" s="9" t="s">
        <v>13</v>
      </c>
      <c r="C21" s="8" t="s">
        <v>11</v>
      </c>
      <c r="D21" s="10">
        <v>1</v>
      </c>
      <c r="E21" s="35">
        <v>109.431</v>
      </c>
      <c r="F21" s="36">
        <f t="shared" si="0"/>
        <v>109.431</v>
      </c>
    </row>
    <row r="22" ht="30" customHeight="1" spans="1:6">
      <c r="A22" s="8" t="s">
        <v>28</v>
      </c>
      <c r="B22" s="9" t="s">
        <v>10</v>
      </c>
      <c r="C22" s="8" t="s">
        <v>11</v>
      </c>
      <c r="D22" s="10">
        <v>1</v>
      </c>
      <c r="E22" s="35">
        <v>738.852</v>
      </c>
      <c r="F22" s="36">
        <f t="shared" si="0"/>
        <v>738.852</v>
      </c>
    </row>
    <row r="23" ht="30" customHeight="1" spans="1:6">
      <c r="A23" s="8" t="s">
        <v>29</v>
      </c>
      <c r="B23" s="9" t="s">
        <v>13</v>
      </c>
      <c r="C23" s="8" t="s">
        <v>11</v>
      </c>
      <c r="D23" s="10">
        <v>1</v>
      </c>
      <c r="E23" s="35">
        <v>93.219</v>
      </c>
      <c r="F23" s="36">
        <f t="shared" si="0"/>
        <v>93.219</v>
      </c>
    </row>
    <row r="24" ht="30" customHeight="1" spans="1:6">
      <c r="A24" s="8" t="s">
        <v>30</v>
      </c>
      <c r="B24" s="9" t="s">
        <v>10</v>
      </c>
      <c r="C24" s="8" t="s">
        <v>11</v>
      </c>
      <c r="D24" s="10">
        <v>1</v>
      </c>
      <c r="E24" s="35">
        <v>567.524</v>
      </c>
      <c r="F24" s="36">
        <f t="shared" si="0"/>
        <v>567.524</v>
      </c>
    </row>
    <row r="25" ht="30" customHeight="1" spans="1:6">
      <c r="A25" s="8" t="s">
        <v>31</v>
      </c>
      <c r="B25" s="9" t="s">
        <v>13</v>
      </c>
      <c r="C25" s="8" t="s">
        <v>11</v>
      </c>
      <c r="D25" s="10">
        <v>1</v>
      </c>
      <c r="E25" s="35">
        <v>71.603</v>
      </c>
      <c r="F25" s="36">
        <f t="shared" si="0"/>
        <v>71.603</v>
      </c>
    </row>
    <row r="26" ht="30" customHeight="1" spans="1:6">
      <c r="A26" s="8" t="s">
        <v>32</v>
      </c>
      <c r="B26" s="9" t="s">
        <v>10</v>
      </c>
      <c r="C26" s="8" t="s">
        <v>11</v>
      </c>
      <c r="D26" s="10">
        <v>1</v>
      </c>
      <c r="E26" s="35">
        <v>844.354</v>
      </c>
      <c r="F26" s="36">
        <f t="shared" si="0"/>
        <v>844.354</v>
      </c>
    </row>
    <row r="27" ht="30" customHeight="1" spans="1:6">
      <c r="A27" s="8" t="s">
        <v>33</v>
      </c>
      <c r="B27" s="9" t="s">
        <v>13</v>
      </c>
      <c r="C27" s="8" t="s">
        <v>11</v>
      </c>
      <c r="D27" s="10">
        <v>1</v>
      </c>
      <c r="E27" s="35">
        <v>110.782</v>
      </c>
      <c r="F27" s="36">
        <f t="shared" si="0"/>
        <v>110.782</v>
      </c>
    </row>
    <row r="28" ht="30" customHeight="1" spans="1:6">
      <c r="A28" s="8" t="s">
        <v>122</v>
      </c>
      <c r="B28" s="9" t="s">
        <v>10</v>
      </c>
      <c r="C28" s="8" t="s">
        <v>11</v>
      </c>
      <c r="D28" s="10">
        <v>1</v>
      </c>
      <c r="E28" s="35">
        <v>985.136</v>
      </c>
      <c r="F28" s="36">
        <f t="shared" si="0"/>
        <v>985.136</v>
      </c>
    </row>
    <row r="29" ht="30" customHeight="1" spans="1:6">
      <c r="A29" s="8" t="s">
        <v>123</v>
      </c>
      <c r="B29" s="9" t="s">
        <v>13</v>
      </c>
      <c r="C29" s="8" t="s">
        <v>11</v>
      </c>
      <c r="D29" s="10">
        <v>1</v>
      </c>
      <c r="E29" s="35">
        <v>124.292</v>
      </c>
      <c r="F29" s="36">
        <f t="shared" si="0"/>
        <v>124.292</v>
      </c>
    </row>
    <row r="30" ht="30" customHeight="1" spans="1:6">
      <c r="A30" s="8" t="s">
        <v>124</v>
      </c>
      <c r="B30" s="9" t="s">
        <v>10</v>
      </c>
      <c r="C30" s="8" t="s">
        <v>11</v>
      </c>
      <c r="D30" s="10">
        <v>1</v>
      </c>
      <c r="E30" s="35">
        <v>1006.552</v>
      </c>
      <c r="F30" s="36">
        <f t="shared" si="0"/>
        <v>1006.552</v>
      </c>
    </row>
    <row r="31" ht="30" customHeight="1" spans="1:6">
      <c r="A31" s="8" t="s">
        <v>125</v>
      </c>
      <c r="B31" s="9" t="s">
        <v>13</v>
      </c>
      <c r="C31" s="8" t="s">
        <v>11</v>
      </c>
      <c r="D31" s="10">
        <v>1</v>
      </c>
      <c r="E31" s="35">
        <v>126.994</v>
      </c>
      <c r="F31" s="36">
        <f t="shared" si="0"/>
        <v>126.994</v>
      </c>
    </row>
    <row r="32" ht="15.95" customHeight="1" spans="1:6">
      <c r="A32" s="6"/>
      <c r="B32" s="7" t="s">
        <v>34</v>
      </c>
      <c r="C32" s="6"/>
      <c r="D32" s="6"/>
      <c r="E32" s="6"/>
      <c r="F32" s="37">
        <f>SUM(F6:F31)</f>
        <v>28182.591</v>
      </c>
    </row>
    <row r="33" ht="15.95" customHeight="1" spans="1:6">
      <c r="A33" s="11" t="s">
        <v>35</v>
      </c>
      <c r="B33" s="11"/>
      <c r="C33" s="2"/>
      <c r="D33" s="2"/>
      <c r="E33" s="2"/>
      <c r="F33" s="2"/>
    </row>
    <row r="34" ht="84.75" customHeight="1" spans="1:6">
      <c r="A34" s="12" t="s">
        <v>36</v>
      </c>
      <c r="B34" s="12"/>
      <c r="C34" s="12"/>
      <c r="D34" s="12"/>
      <c r="E34" s="12"/>
      <c r="F34" s="12"/>
    </row>
    <row r="35" ht="15.95" customHeight="1" spans="1:6">
      <c r="A35" s="6"/>
      <c r="B35" s="8" t="s">
        <v>37</v>
      </c>
      <c r="C35" s="8" t="s">
        <v>38</v>
      </c>
      <c r="D35" s="8" t="s">
        <v>39</v>
      </c>
      <c r="E35" s="8" t="s">
        <v>40</v>
      </c>
      <c r="F35" s="8" t="s">
        <v>41</v>
      </c>
    </row>
    <row r="36" ht="15.95" customHeight="1" spans="1:6">
      <c r="A36" s="6"/>
      <c r="B36" s="13" t="s">
        <v>42</v>
      </c>
      <c r="C36" s="13" t="s">
        <v>43</v>
      </c>
      <c r="D36" s="13" t="s">
        <v>44</v>
      </c>
      <c r="E36" s="13" t="s">
        <v>45</v>
      </c>
      <c r="F36" s="13" t="s">
        <v>46</v>
      </c>
    </row>
    <row r="37" ht="15.95" customHeight="1" spans="1:6">
      <c r="A37" s="6"/>
      <c r="B37" s="14">
        <v>56</v>
      </c>
      <c r="C37" s="15">
        <v>0.6</v>
      </c>
      <c r="D37" s="15">
        <v>5</v>
      </c>
      <c r="E37" s="6">
        <v>365</v>
      </c>
      <c r="F37" s="38">
        <f>(B37*C37*D37*E37)/1000</f>
        <v>61.32</v>
      </c>
    </row>
    <row r="38" ht="40.5" customHeight="1" spans="1:6">
      <c r="A38" s="16" t="s">
        <v>47</v>
      </c>
      <c r="B38" s="16"/>
      <c r="C38" s="16"/>
      <c r="D38" s="16"/>
      <c r="E38" s="16"/>
      <c r="F38" s="16"/>
    </row>
    <row r="39" ht="28.5" customHeight="1" spans="1:6">
      <c r="A39" s="6"/>
      <c r="B39" s="6"/>
      <c r="C39" s="7" t="str">
        <f>B6</f>
        <v> Оборудование АСКУЭ</v>
      </c>
      <c r="D39" s="17" t="s">
        <v>48</v>
      </c>
      <c r="E39" s="7" t="s">
        <v>49</v>
      </c>
      <c r="F39" s="8" t="s">
        <v>50</v>
      </c>
    </row>
    <row r="40" ht="15.95" customHeight="1" spans="1:6">
      <c r="A40" s="6"/>
      <c r="B40" s="6"/>
      <c r="C40" s="6">
        <f>F6</f>
        <v>7578.252</v>
      </c>
      <c r="D40" s="15">
        <v>0.005</v>
      </c>
      <c r="E40" s="15">
        <v>16</v>
      </c>
      <c r="F40" s="37">
        <f>C40*D40/E40</f>
        <v>2.36820375</v>
      </c>
    </row>
    <row r="41" ht="61" customHeight="1" spans="1:6">
      <c r="A41" s="18" t="s">
        <v>51</v>
      </c>
      <c r="B41" s="18"/>
      <c r="C41" s="18"/>
      <c r="D41" s="18"/>
      <c r="E41" s="18"/>
      <c r="F41" s="18"/>
    </row>
    <row r="42" ht="15.95" customHeight="1" spans="1:6">
      <c r="A42" s="19" t="s">
        <v>52</v>
      </c>
      <c r="B42" s="19"/>
      <c r="C42" s="19"/>
      <c r="D42" s="19"/>
      <c r="E42" s="19"/>
      <c r="F42" s="2"/>
    </row>
    <row r="43" ht="34" customHeight="1" spans="1:6">
      <c r="A43" s="5" t="s">
        <v>53</v>
      </c>
      <c r="B43" s="5"/>
      <c r="C43" s="5"/>
      <c r="D43" s="17" t="s">
        <v>54</v>
      </c>
      <c r="E43" s="8" t="s">
        <v>55</v>
      </c>
      <c r="F43" s="2"/>
    </row>
    <row r="44" ht="15.95" customHeight="1" spans="1:6">
      <c r="A44" s="6"/>
      <c r="B44" s="6"/>
      <c r="C44" s="20">
        <f>F37</f>
        <v>61.32</v>
      </c>
      <c r="D44" s="20">
        <f>F40</f>
        <v>2.36820375</v>
      </c>
      <c r="E44" s="20">
        <f>C44+D44</f>
        <v>63.68820375</v>
      </c>
      <c r="F44" s="2"/>
    </row>
    <row r="45" ht="15.95" customHeight="1" spans="1:6">
      <c r="A45" s="2"/>
      <c r="B45" s="2"/>
      <c r="C45" s="2"/>
      <c r="D45" s="2"/>
      <c r="E45" s="2"/>
      <c r="F45" s="2"/>
    </row>
    <row r="46" ht="15.95" customHeight="1" spans="1:6">
      <c r="A46" s="21" t="s">
        <v>56</v>
      </c>
      <c r="B46" s="21"/>
      <c r="C46" s="21"/>
      <c r="D46" s="21"/>
      <c r="E46" s="21"/>
      <c r="F46" s="21"/>
    </row>
    <row r="47" ht="15.95" customHeight="1" spans="1:6">
      <c r="A47" s="6"/>
      <c r="B47" s="6"/>
      <c r="C47" s="22" t="s">
        <v>57</v>
      </c>
      <c r="D47" s="22" t="s">
        <v>58</v>
      </c>
      <c r="E47" s="8" t="s">
        <v>59</v>
      </c>
      <c r="F47" s="8" t="s">
        <v>60</v>
      </c>
    </row>
    <row r="48" ht="15.95" customHeight="1" spans="1:6">
      <c r="A48" s="6"/>
      <c r="B48" s="6"/>
      <c r="C48" s="23">
        <f>F32</f>
        <v>28182.591</v>
      </c>
      <c r="D48" s="24">
        <f>E44</f>
        <v>63.68820375</v>
      </c>
      <c r="E48" s="15">
        <v>20</v>
      </c>
      <c r="F48" s="6">
        <f>((C48+D48)/E48)</f>
        <v>1412.3139601875</v>
      </c>
    </row>
    <row r="49" ht="15.95" customHeight="1" spans="1:6">
      <c r="A49" s="8" t="s">
        <v>61</v>
      </c>
      <c r="B49" s="6"/>
      <c r="C49" s="22" t="s">
        <v>57</v>
      </c>
      <c r="D49" s="22" t="s">
        <v>58</v>
      </c>
      <c r="E49" s="22" t="s">
        <v>62</v>
      </c>
      <c r="F49" s="22" t="s">
        <v>63</v>
      </c>
    </row>
    <row r="50" ht="15.75" customHeight="1" spans="1:6">
      <c r="A50" s="6"/>
      <c r="B50" s="6"/>
      <c r="C50" s="23">
        <f>F32</f>
        <v>28182.591</v>
      </c>
      <c r="D50" s="24">
        <f>E44</f>
        <v>63.68820375</v>
      </c>
      <c r="E50" s="6">
        <f>F48</f>
        <v>1412.3139601875</v>
      </c>
      <c r="F50" s="39">
        <f>C50+D50+E50</f>
        <v>29658.5931639375</v>
      </c>
    </row>
    <row r="51" ht="15.95" customHeight="1" spans="1:6">
      <c r="A51" s="11" t="s">
        <v>64</v>
      </c>
      <c r="B51" s="11"/>
      <c r="C51" s="2"/>
      <c r="D51" s="2"/>
      <c r="E51" s="2"/>
      <c r="F51" s="2"/>
    </row>
    <row r="52" ht="15.95" customHeight="1" spans="1:6">
      <c r="A52" s="25">
        <v>43104</v>
      </c>
      <c r="B52" s="8" t="s">
        <v>65</v>
      </c>
      <c r="C52" s="8"/>
      <c r="D52" s="8"/>
      <c r="E52" s="8"/>
      <c r="F52" s="15">
        <v>864</v>
      </c>
    </row>
    <row r="53" ht="15.95" customHeight="1" spans="1:6">
      <c r="A53" s="25">
        <v>43135</v>
      </c>
      <c r="B53" s="8" t="s">
        <v>66</v>
      </c>
      <c r="C53" s="8"/>
      <c r="D53" s="8"/>
      <c r="E53" s="8"/>
      <c r="F53" s="15">
        <v>17</v>
      </c>
    </row>
    <row r="54" ht="15.95" customHeight="1" spans="1:6">
      <c r="A54" s="25">
        <v>43163</v>
      </c>
      <c r="B54" s="8" t="s">
        <v>67</v>
      </c>
      <c r="C54" s="8"/>
      <c r="D54" s="8"/>
      <c r="E54" s="8"/>
      <c r="F54" s="15">
        <v>29.28</v>
      </c>
    </row>
    <row r="55" ht="15.95" customHeight="1" spans="1:6">
      <c r="A55" s="25">
        <v>43194</v>
      </c>
      <c r="B55" s="26" t="s">
        <v>68</v>
      </c>
      <c r="C55" s="26"/>
      <c r="D55" s="26"/>
      <c r="E55" s="26"/>
      <c r="F55" s="6">
        <f>F53/100*F52*F54</f>
        <v>4300.6464</v>
      </c>
    </row>
    <row r="56" ht="15.95" customHeight="1" spans="1:6">
      <c r="A56" s="25">
        <v>43224</v>
      </c>
      <c r="B56" s="8" t="s">
        <v>69</v>
      </c>
      <c r="C56" s="8"/>
      <c r="D56" s="8"/>
      <c r="E56" s="8"/>
      <c r="F56" s="15">
        <v>2.2</v>
      </c>
    </row>
    <row r="57" ht="15.95" customHeight="1" spans="1:6">
      <c r="A57" s="25">
        <v>43255</v>
      </c>
      <c r="B57" s="8" t="s">
        <v>70</v>
      </c>
      <c r="C57" s="8"/>
      <c r="D57" s="8"/>
      <c r="E57" s="8"/>
      <c r="F57" s="15">
        <v>200</v>
      </c>
    </row>
    <row r="58" ht="15.95" customHeight="1" spans="1:6">
      <c r="A58" s="25">
        <v>43285</v>
      </c>
      <c r="B58" s="26" t="s">
        <v>71</v>
      </c>
      <c r="C58" s="26"/>
      <c r="D58" s="26"/>
      <c r="E58" s="26"/>
      <c r="F58" s="6">
        <f>(F56/100)*(F53/100)*F52*F57</f>
        <v>646.272</v>
      </c>
    </row>
    <row r="59" ht="24.6" customHeight="1" spans="1:6">
      <c r="A59" s="27" t="s">
        <v>72</v>
      </c>
      <c r="B59" s="27"/>
      <c r="C59" s="27"/>
      <c r="D59" s="27"/>
      <c r="E59" s="27"/>
      <c r="F59" s="27"/>
    </row>
    <row r="60" ht="15.95" customHeight="1" spans="1:6">
      <c r="A60" s="6"/>
      <c r="B60" s="6"/>
      <c r="C60" s="6"/>
      <c r="D60" s="6"/>
      <c r="E60" s="8" t="s">
        <v>73</v>
      </c>
      <c r="F60" s="40" t="s">
        <v>74</v>
      </c>
    </row>
    <row r="61" ht="15.95" customHeight="1" spans="1:6">
      <c r="A61" s="6"/>
      <c r="B61" s="6"/>
      <c r="C61" s="6"/>
      <c r="D61" s="6"/>
      <c r="E61" s="6">
        <f>F55</f>
        <v>4300.6464</v>
      </c>
      <c r="F61" s="41">
        <f>F58</f>
        <v>646.272</v>
      </c>
    </row>
    <row r="62" ht="17.45" customHeight="1" spans="1:6">
      <c r="A62" s="25">
        <v>43316</v>
      </c>
      <c r="B62" s="7" t="s">
        <v>75</v>
      </c>
      <c r="C62" s="7"/>
      <c r="D62" s="7"/>
      <c r="E62" s="39">
        <f>(E61+F61)/1000</f>
        <v>4.9469184</v>
      </c>
      <c r="F62" s="39"/>
    </row>
    <row r="63" ht="15.95" customHeight="1" spans="1:6">
      <c r="A63" s="2"/>
      <c r="B63" s="2"/>
      <c r="C63" s="2"/>
      <c r="D63" s="2"/>
      <c r="E63" s="2"/>
      <c r="F63" s="2"/>
    </row>
    <row r="64" ht="18.4" customHeight="1" spans="1:6">
      <c r="A64" s="28" t="s">
        <v>76</v>
      </c>
      <c r="B64" s="28"/>
      <c r="C64" s="28"/>
      <c r="D64" s="28"/>
      <c r="E64" s="28"/>
      <c r="F64" s="28"/>
    </row>
    <row r="65" ht="15.95" customHeight="1" spans="1:6">
      <c r="A65" s="29" t="s">
        <v>77</v>
      </c>
      <c r="B65" s="29"/>
      <c r="C65" s="29"/>
      <c r="D65" s="29"/>
      <c r="E65" s="29"/>
      <c r="F65" s="6"/>
    </row>
    <row r="66" ht="15.95" customHeight="1" spans="1:6">
      <c r="A66" s="25">
        <v>43105</v>
      </c>
      <c r="B66" s="30" t="s">
        <v>78</v>
      </c>
      <c r="C66" s="30"/>
      <c r="D66" s="30"/>
      <c r="E66" s="6">
        <v>12</v>
      </c>
      <c r="F66" s="6">
        <f>D6</f>
        <v>44</v>
      </c>
    </row>
    <row r="67" ht="15.95" customHeight="1" spans="1:6">
      <c r="A67" s="25">
        <v>43136</v>
      </c>
      <c r="B67" s="8" t="s">
        <v>79</v>
      </c>
      <c r="C67" s="8"/>
      <c r="D67" s="8"/>
      <c r="E67" s="6"/>
      <c r="F67" s="15">
        <v>351.69</v>
      </c>
    </row>
    <row r="68" ht="15.75" customHeight="1" spans="1:6">
      <c r="A68" s="25">
        <v>43164</v>
      </c>
      <c r="B68" s="22" t="s">
        <v>80</v>
      </c>
      <c r="C68" s="22"/>
      <c r="D68" s="22"/>
      <c r="E68" s="6"/>
      <c r="F68" s="39">
        <f>(F66*E66*F67)/1000</f>
        <v>185.69232</v>
      </c>
    </row>
    <row r="69" ht="27" customHeight="1" spans="1:6">
      <c r="A69" s="31" t="s">
        <v>81</v>
      </c>
      <c r="B69" s="31"/>
      <c r="C69" s="31"/>
      <c r="D69" s="31"/>
      <c r="E69" s="31"/>
      <c r="F69" s="31"/>
    </row>
    <row r="70" ht="31.5" customHeight="1" spans="1:6">
      <c r="A70" s="6"/>
      <c r="B70" s="32" t="s">
        <v>82</v>
      </c>
      <c r="C70" s="32"/>
      <c r="D70" s="32"/>
      <c r="E70" s="32"/>
      <c r="F70" s="15">
        <v>128.97</v>
      </c>
    </row>
    <row r="71" ht="15.75" customHeight="1" spans="1:6">
      <c r="A71" s="6"/>
      <c r="B71" s="32" t="s">
        <v>83</v>
      </c>
      <c r="C71" s="32"/>
      <c r="D71" s="32"/>
      <c r="E71" s="32"/>
      <c r="F71" s="15">
        <v>109.79</v>
      </c>
    </row>
    <row r="72" ht="15.95" customHeight="1" spans="1:6">
      <c r="A72" s="6"/>
      <c r="B72" s="33" t="s">
        <v>84</v>
      </c>
      <c r="C72" s="33"/>
      <c r="D72" s="33"/>
      <c r="E72" s="33"/>
      <c r="F72" s="15">
        <v>134.5</v>
      </c>
    </row>
    <row r="73" ht="38.45" customHeight="1" spans="1:6">
      <c r="A73" s="42"/>
      <c r="B73" s="6"/>
      <c r="C73" s="6"/>
      <c r="D73" s="6"/>
      <c r="E73" s="6"/>
      <c r="F73" s="7" t="s">
        <v>85</v>
      </c>
    </row>
    <row r="74" ht="15.95" customHeight="1" spans="1:6">
      <c r="A74" s="6"/>
      <c r="B74" s="8" t="s">
        <v>86</v>
      </c>
      <c r="C74" s="8"/>
      <c r="D74" s="8"/>
      <c r="E74" s="15">
        <v>4</v>
      </c>
      <c r="F74" s="15">
        <v>48</v>
      </c>
    </row>
    <row r="75" ht="15.95" customHeight="1" spans="1:6">
      <c r="A75" s="6"/>
      <c r="B75" s="8" t="s">
        <v>87</v>
      </c>
      <c r="C75" s="8"/>
      <c r="D75" s="8"/>
      <c r="E75" s="15">
        <v>2</v>
      </c>
      <c r="F75" s="15">
        <v>84</v>
      </c>
    </row>
    <row r="76" ht="15.95" customHeight="1" spans="1:6">
      <c r="A76" s="6"/>
      <c r="B76" s="8" t="s">
        <v>88</v>
      </c>
      <c r="C76" s="8"/>
      <c r="D76" s="8"/>
      <c r="E76" s="15">
        <v>2</v>
      </c>
      <c r="F76" s="15">
        <v>36</v>
      </c>
    </row>
    <row r="77" ht="30" customHeight="1" spans="1:6">
      <c r="A77" s="6"/>
      <c r="B77" s="7" t="s">
        <v>89</v>
      </c>
      <c r="C77" s="6"/>
      <c r="D77" s="6"/>
      <c r="E77" s="6"/>
      <c r="F77" s="38">
        <f>F70*E74*F74+F71*E75*F75+F72*E76*F76</f>
        <v>52890.96</v>
      </c>
    </row>
    <row r="78" ht="15.95" customHeight="1" spans="1:6">
      <c r="A78" s="6"/>
      <c r="B78" s="13" t="s">
        <v>90</v>
      </c>
      <c r="C78" s="13"/>
      <c r="D78" s="13"/>
      <c r="E78" s="13"/>
      <c r="F78" s="6">
        <v>30.4</v>
      </c>
    </row>
    <row r="79" ht="15.95" customHeight="1" spans="1:6">
      <c r="A79" s="6"/>
      <c r="B79" s="43" t="s">
        <v>91</v>
      </c>
      <c r="C79" s="43"/>
      <c r="D79" s="43"/>
      <c r="E79" s="43"/>
      <c r="F79" s="38">
        <f>F77*F78/100</f>
        <v>16078.85184</v>
      </c>
    </row>
    <row r="80" ht="15.95" customHeight="1" spans="1:6">
      <c r="A80" s="6"/>
      <c r="B80" s="44" t="s">
        <v>92</v>
      </c>
      <c r="C80" s="44"/>
      <c r="D80" s="44"/>
      <c r="E80" s="44"/>
      <c r="F80" s="38">
        <f>(F77+F79)/1000</f>
        <v>68.96981184</v>
      </c>
    </row>
    <row r="81" ht="27" customHeight="1" spans="1:6">
      <c r="A81" s="45" t="s">
        <v>93</v>
      </c>
      <c r="B81" s="45"/>
      <c r="C81" s="45"/>
      <c r="D81" s="45"/>
      <c r="E81" s="45"/>
      <c r="F81" s="58"/>
    </row>
    <row r="82" ht="24" customHeight="1" spans="1:6">
      <c r="A82" s="6"/>
      <c r="B82" s="43" t="s">
        <v>94</v>
      </c>
      <c r="C82" s="43"/>
      <c r="D82" s="43"/>
      <c r="E82" s="6"/>
      <c r="F82" s="15">
        <v>17.75</v>
      </c>
    </row>
    <row r="83" ht="15.95" customHeight="1" spans="1:6">
      <c r="A83" s="6"/>
      <c r="B83" s="44" t="s">
        <v>95</v>
      </c>
      <c r="C83" s="44"/>
      <c r="D83" s="44"/>
      <c r="E83" s="15">
        <v>12</v>
      </c>
      <c r="F83" s="38">
        <f>F82*E83</f>
        <v>213</v>
      </c>
    </row>
    <row r="84" ht="15.95" customHeight="1" spans="1:6">
      <c r="A84" s="6"/>
      <c r="B84" s="44" t="s">
        <v>96</v>
      </c>
      <c r="C84" s="44"/>
      <c r="D84" s="44"/>
      <c r="E84" s="6"/>
      <c r="F84" s="15">
        <v>3125</v>
      </c>
    </row>
    <row r="85" ht="15.95" customHeight="1" spans="1:6">
      <c r="A85" s="6"/>
      <c r="B85" s="44" t="s">
        <v>97</v>
      </c>
      <c r="C85" s="44"/>
      <c r="D85" s="44"/>
      <c r="E85" s="6"/>
      <c r="F85" s="15">
        <v>1500</v>
      </c>
    </row>
    <row r="86" ht="15.95" customHeight="1" spans="1:6">
      <c r="A86" s="6"/>
      <c r="B86" s="44" t="s">
        <v>98</v>
      </c>
      <c r="C86" s="44"/>
      <c r="D86" s="44"/>
      <c r="E86" s="6"/>
      <c r="F86" s="38">
        <f>F85/F84</f>
        <v>0.48</v>
      </c>
    </row>
    <row r="87" ht="15.95" customHeight="1" spans="1:6">
      <c r="A87" s="6"/>
      <c r="B87" s="46" t="s">
        <v>99</v>
      </c>
      <c r="C87" s="46"/>
      <c r="D87" s="46"/>
      <c r="E87" s="6"/>
      <c r="F87" s="38">
        <f>F83*F86</f>
        <v>102.24</v>
      </c>
    </row>
    <row r="88" ht="31" customHeight="1" spans="1:6">
      <c r="A88" s="6"/>
      <c r="B88" s="7" t="s">
        <v>100</v>
      </c>
      <c r="C88" s="7"/>
      <c r="D88" s="7"/>
      <c r="E88" s="6"/>
      <c r="F88" s="38">
        <f>E62+F68+F80+F87</f>
        <v>361.84905024</v>
      </c>
    </row>
    <row r="89" ht="26.1" customHeight="1" spans="1:6">
      <c r="A89" s="47" t="s">
        <v>101</v>
      </c>
      <c r="B89" s="47"/>
      <c r="C89" s="47"/>
      <c r="D89" s="47"/>
      <c r="E89" s="47"/>
      <c r="F89" s="59"/>
    </row>
    <row r="90" ht="35.65" customHeight="1" spans="1:6">
      <c r="A90" s="48" t="s">
        <v>102</v>
      </c>
      <c r="B90" s="48"/>
      <c r="C90" s="48"/>
      <c r="D90" s="48"/>
      <c r="E90" s="48"/>
      <c r="F90" s="48"/>
    </row>
    <row r="91" ht="27.75" customHeight="1" spans="1:6">
      <c r="A91" s="49" t="s">
        <v>103</v>
      </c>
      <c r="B91" s="49"/>
      <c r="C91" s="49"/>
      <c r="D91" s="49"/>
      <c r="E91" s="49"/>
      <c r="F91" s="49"/>
    </row>
    <row r="92" ht="15.95" customHeight="1" spans="1:6">
      <c r="A92" s="6"/>
      <c r="B92" s="50" t="s">
        <v>104</v>
      </c>
      <c r="C92" s="50"/>
      <c r="D92" s="50"/>
      <c r="E92" s="50"/>
      <c r="F92" s="60">
        <v>105</v>
      </c>
    </row>
    <row r="93" ht="15.95" customHeight="1" spans="1:6">
      <c r="A93" s="6"/>
      <c r="B93" s="50" t="s">
        <v>105</v>
      </c>
      <c r="C93" s="50"/>
      <c r="D93" s="50"/>
      <c r="E93" s="50"/>
      <c r="F93" s="60">
        <v>115</v>
      </c>
    </row>
    <row r="94" ht="15.95" customHeight="1" spans="1:6">
      <c r="A94" s="6"/>
      <c r="B94" s="51" t="s">
        <v>106</v>
      </c>
      <c r="C94" s="51"/>
      <c r="D94" s="51"/>
      <c r="E94" s="51"/>
      <c r="F94" s="60">
        <v>3.7</v>
      </c>
    </row>
    <row r="95" ht="15.95" customHeight="1" spans="1:6">
      <c r="A95" s="6"/>
      <c r="B95" s="50" t="s">
        <v>107</v>
      </c>
      <c r="C95" s="50"/>
      <c r="D95" s="50"/>
      <c r="E95" s="50"/>
      <c r="F95" s="61">
        <v>56</v>
      </c>
    </row>
    <row r="96" ht="15.95" customHeight="1" spans="1:6">
      <c r="A96" s="6"/>
      <c r="B96" s="30" t="s">
        <v>108</v>
      </c>
      <c r="C96" s="30"/>
      <c r="D96" s="30"/>
      <c r="E96" s="30"/>
      <c r="F96" s="60">
        <v>12</v>
      </c>
    </row>
    <row r="97" ht="15.95" customHeight="1" spans="1:6">
      <c r="A97" s="6"/>
      <c r="B97" s="8" t="s">
        <v>109</v>
      </c>
      <c r="C97" s="8"/>
      <c r="D97" s="8"/>
      <c r="E97" s="8"/>
      <c r="F97" s="6">
        <f>(F92*F93*F96*(F94/100)*F95)/1000</f>
        <v>300.2328</v>
      </c>
    </row>
    <row r="98" ht="15.95" customHeight="1" spans="1:6">
      <c r="A98" s="6"/>
      <c r="B98" s="7" t="s">
        <v>110</v>
      </c>
      <c r="C98" s="7"/>
      <c r="D98" s="7"/>
      <c r="E98" s="7"/>
      <c r="F98" s="6"/>
    </row>
    <row r="99" ht="15.95" customHeight="1" spans="1:6">
      <c r="A99" s="6"/>
      <c r="B99" s="8" t="s">
        <v>111</v>
      </c>
      <c r="C99" s="8"/>
      <c r="D99" s="8"/>
      <c r="E99" s="8"/>
      <c r="F99" s="38">
        <f>F97</f>
        <v>300.2328</v>
      </c>
    </row>
    <row r="100" ht="15.95" customHeight="1" spans="1:6">
      <c r="A100" s="6"/>
      <c r="B100" s="8" t="s">
        <v>112</v>
      </c>
      <c r="C100" s="8"/>
      <c r="D100" s="8"/>
      <c r="E100" s="8"/>
      <c r="F100" s="15">
        <v>2.2538</v>
      </c>
    </row>
    <row r="101" ht="15.95" customHeight="1" spans="1:6">
      <c r="A101" s="6"/>
      <c r="B101" s="8" t="s">
        <v>113</v>
      </c>
      <c r="C101" s="8"/>
      <c r="D101" s="8"/>
      <c r="E101" s="8"/>
      <c r="F101" s="37">
        <f>F99*F100</f>
        <v>676.66468464</v>
      </c>
    </row>
    <row r="102" ht="18.75" customHeight="1" spans="1:6">
      <c r="A102" s="52"/>
      <c r="B102" s="53" t="s">
        <v>114</v>
      </c>
      <c r="C102" s="53"/>
      <c r="D102" s="53"/>
      <c r="E102" s="53"/>
      <c r="F102" s="58"/>
    </row>
    <row r="103" ht="15.95" customHeight="1" spans="1:6">
      <c r="A103" s="2"/>
      <c r="B103" s="54" t="s">
        <v>115</v>
      </c>
      <c r="C103" s="54"/>
      <c r="D103" s="54"/>
      <c r="E103" s="54"/>
      <c r="F103" s="62">
        <f>F101+F88</f>
        <v>1038.51373488</v>
      </c>
    </row>
    <row r="104" ht="15.95" customHeight="1" spans="1:6">
      <c r="A104" s="2"/>
      <c r="B104" s="55" t="s">
        <v>116</v>
      </c>
      <c r="C104" s="55"/>
      <c r="D104" s="55"/>
      <c r="E104" s="55"/>
      <c r="F104" s="63">
        <f>F50/F103</f>
        <v>28.5586912987381</v>
      </c>
    </row>
    <row r="105" ht="15.95" customHeight="1" spans="1:6">
      <c r="A105" s="2"/>
      <c r="B105" s="55" t="s">
        <v>117</v>
      </c>
      <c r="C105" s="55"/>
      <c r="D105" s="55"/>
      <c r="E105" s="55"/>
      <c r="F105" s="2"/>
    </row>
    <row r="106" ht="15.95" customHeight="1" spans="1:6">
      <c r="A106" s="2"/>
      <c r="B106" s="56" t="s">
        <v>118</v>
      </c>
      <c r="C106" s="56"/>
      <c r="D106" s="56"/>
      <c r="E106" s="56"/>
      <c r="F106" s="2"/>
    </row>
    <row r="107" ht="15.95" customHeight="1" spans="1:6">
      <c r="A107" s="2"/>
      <c r="B107" s="2"/>
      <c r="C107" s="2"/>
      <c r="D107" s="2"/>
      <c r="E107" s="2"/>
      <c r="F107" s="2"/>
    </row>
    <row r="108" ht="15.95" customHeight="1" spans="1:6">
      <c r="A108" s="2"/>
      <c r="B108" s="2"/>
      <c r="C108" s="2"/>
      <c r="D108" s="2"/>
      <c r="E108" s="2"/>
      <c r="F108" s="2"/>
    </row>
    <row r="109" ht="30" customHeight="1" spans="1:6">
      <c r="A109" s="2"/>
      <c r="B109" s="57" t="s">
        <v>119</v>
      </c>
      <c r="C109" s="57"/>
      <c r="D109" s="2"/>
      <c r="E109" s="64" t="s">
        <v>120</v>
      </c>
      <c r="F109" s="2"/>
    </row>
  </sheetData>
  <mergeCells count="66">
    <mergeCell ref="E1:F1"/>
    <mergeCell ref="E2:F2"/>
    <mergeCell ref="A3:F3"/>
    <mergeCell ref="A4:B4"/>
    <mergeCell ref="A33:B33"/>
    <mergeCell ref="A34:F34"/>
    <mergeCell ref="A38:F38"/>
    <mergeCell ref="A41:F41"/>
    <mergeCell ref="A42:E42"/>
    <mergeCell ref="A43:C43"/>
    <mergeCell ref="A46:F46"/>
    <mergeCell ref="A51:B51"/>
    <mergeCell ref="B52:E52"/>
    <mergeCell ref="B53:E53"/>
    <mergeCell ref="B54:E54"/>
    <mergeCell ref="B55:E55"/>
    <mergeCell ref="B56:E56"/>
    <mergeCell ref="B57:E57"/>
    <mergeCell ref="B58:E58"/>
    <mergeCell ref="A59:F59"/>
    <mergeCell ref="A60:D60"/>
    <mergeCell ref="A61:D61"/>
    <mergeCell ref="B62:D62"/>
    <mergeCell ref="E62:F62"/>
    <mergeCell ref="A64:F64"/>
    <mergeCell ref="A65:E65"/>
    <mergeCell ref="B66:D66"/>
    <mergeCell ref="B67:D67"/>
    <mergeCell ref="B68:D68"/>
    <mergeCell ref="A69:F69"/>
    <mergeCell ref="B70:E70"/>
    <mergeCell ref="B71:E71"/>
    <mergeCell ref="B72:E72"/>
    <mergeCell ref="B74:D74"/>
    <mergeCell ref="B75:D75"/>
    <mergeCell ref="B76:D76"/>
    <mergeCell ref="B78:E78"/>
    <mergeCell ref="B79:E79"/>
    <mergeCell ref="B80:E80"/>
    <mergeCell ref="A81:E81"/>
    <mergeCell ref="B82:D82"/>
    <mergeCell ref="B83:D83"/>
    <mergeCell ref="B84:D84"/>
    <mergeCell ref="B85:D85"/>
    <mergeCell ref="B86:D86"/>
    <mergeCell ref="B87:D87"/>
    <mergeCell ref="B88:D88"/>
    <mergeCell ref="A89:E89"/>
    <mergeCell ref="A90:F90"/>
    <mergeCell ref="A91:F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9:C109"/>
  </mergeCells>
  <pageMargins left="0.196527777777778" right="0.196527777777778" top="0.747916666666667" bottom="0.747916666666667" header="0.510416666666667" footer="0.510416666666667"/>
  <pageSetup paperSize="1" firstPageNumber="0" orientation="portrait" useFirstPageNumber="1" horizontalDpi="300" verticalDpi="300"/>
  <headerFooter>
    <oddFooter>&amp;C&amp;"Helvetica Neue,Обычный"&amp;P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7"/>
  <sheetViews>
    <sheetView showGridLines="0" topLeftCell="A63" workbookViewId="0">
      <selection activeCell="C38" sqref="C38"/>
    </sheetView>
  </sheetViews>
  <sheetFormatPr defaultColWidth="9" defaultRowHeight="13.5" outlineLevelCol="5"/>
  <cols>
    <col min="1" max="1" width="5.83333333333333" style="1" customWidth="1"/>
    <col min="2" max="2" width="37.9833333333333" style="1" customWidth="1"/>
    <col min="3" max="3" width="10.1166666666667" style="1" customWidth="1"/>
    <col min="4" max="4" width="6.94166666666667" style="1" customWidth="1"/>
    <col min="5" max="5" width="12.1" style="1" customWidth="1"/>
    <col min="6" max="6" width="14.8833333333333" style="1" customWidth="1"/>
    <col min="7" max="1025" width="7.13333333333333" style="1" customWidth="1"/>
  </cols>
  <sheetData>
    <row r="1" ht="15.6" customHeight="1" spans="1:6">
      <c r="A1" s="2"/>
      <c r="B1" s="2"/>
      <c r="C1" s="2"/>
      <c r="D1" s="2"/>
      <c r="E1" s="11" t="s">
        <v>0</v>
      </c>
      <c r="F1" s="11"/>
    </row>
    <row r="2" ht="50.45" customHeight="1" spans="1:6">
      <c r="A2" s="3"/>
      <c r="B2" s="2"/>
      <c r="C2" s="2"/>
      <c r="D2" s="2"/>
      <c r="E2" s="34" t="s">
        <v>126</v>
      </c>
      <c r="F2" s="34"/>
    </row>
    <row r="3" ht="37.45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5"/>
      <c r="C4" s="6"/>
      <c r="D4" s="6"/>
      <c r="E4" s="6"/>
      <c r="F4" s="6"/>
    </row>
    <row r="5" ht="30" customHeight="1" spans="1:6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</row>
    <row r="6" ht="30" customHeight="1" spans="1:6">
      <c r="A6" s="8" t="s">
        <v>9</v>
      </c>
      <c r="B6" s="9" t="s">
        <v>10</v>
      </c>
      <c r="C6" s="8" t="s">
        <v>11</v>
      </c>
      <c r="D6" s="10">
        <v>44</v>
      </c>
      <c r="E6" s="35">
        <v>179.122</v>
      </c>
      <c r="F6" s="36">
        <f t="shared" ref="F6:F31" si="0">E6*D6</f>
        <v>7881.368</v>
      </c>
    </row>
    <row r="7" ht="30" customHeight="1" spans="1:6">
      <c r="A7" s="8" t="s">
        <v>12</v>
      </c>
      <c r="B7" s="9" t="s">
        <v>13</v>
      </c>
      <c r="C7" s="8" t="s">
        <v>11</v>
      </c>
      <c r="D7" s="10">
        <v>44</v>
      </c>
      <c r="E7" s="35">
        <v>63.968</v>
      </c>
      <c r="F7" s="36">
        <f t="shared" si="0"/>
        <v>2814.592</v>
      </c>
    </row>
    <row r="8" ht="30" customHeight="1" spans="1:6">
      <c r="A8" s="8" t="s">
        <v>14</v>
      </c>
      <c r="B8" s="9" t="s">
        <v>10</v>
      </c>
      <c r="C8" s="8" t="s">
        <v>11</v>
      </c>
      <c r="D8" s="10">
        <v>1</v>
      </c>
      <c r="E8" s="35">
        <v>6815.844</v>
      </c>
      <c r="F8" s="36">
        <f t="shared" si="0"/>
        <v>6815.844</v>
      </c>
    </row>
    <row r="9" ht="30" customHeight="1" spans="1:6">
      <c r="A9" s="8" t="s">
        <v>15</v>
      </c>
      <c r="B9" s="9" t="s">
        <v>13</v>
      </c>
      <c r="C9" s="8" t="s">
        <v>11</v>
      </c>
      <c r="D9" s="10">
        <v>1</v>
      </c>
      <c r="E9" s="35">
        <v>85.986</v>
      </c>
      <c r="F9" s="36">
        <f t="shared" si="0"/>
        <v>85.986</v>
      </c>
    </row>
    <row r="10" ht="30" customHeight="1" spans="1:6">
      <c r="A10" s="8" t="s">
        <v>16</v>
      </c>
      <c r="B10" s="9" t="s">
        <v>10</v>
      </c>
      <c r="C10" s="8" t="s">
        <v>11</v>
      </c>
      <c r="D10" s="10">
        <v>1</v>
      </c>
      <c r="E10" s="35">
        <v>712.768</v>
      </c>
      <c r="F10" s="36">
        <f t="shared" si="0"/>
        <v>712.768</v>
      </c>
    </row>
    <row r="11" ht="30" customHeight="1" spans="1:6">
      <c r="A11" s="8" t="s">
        <v>17</v>
      </c>
      <c r="B11" s="9" t="s">
        <v>13</v>
      </c>
      <c r="C11" s="8" t="s">
        <v>11</v>
      </c>
      <c r="D11" s="10">
        <v>1</v>
      </c>
      <c r="E11" s="35">
        <v>89.92</v>
      </c>
      <c r="F11" s="36">
        <f t="shared" si="0"/>
        <v>89.92</v>
      </c>
    </row>
    <row r="12" ht="30" customHeight="1" spans="1:6">
      <c r="A12" s="8" t="s">
        <v>18</v>
      </c>
      <c r="B12" s="9" t="s">
        <v>10</v>
      </c>
      <c r="C12" s="8" t="s">
        <v>11</v>
      </c>
      <c r="D12" s="10">
        <v>1</v>
      </c>
      <c r="E12" s="35">
        <v>1058.015</v>
      </c>
      <c r="F12" s="36">
        <f t="shared" si="0"/>
        <v>1058.015</v>
      </c>
    </row>
    <row r="13" ht="30" customHeight="1" spans="1:6">
      <c r="A13" s="8" t="s">
        <v>19</v>
      </c>
      <c r="B13" s="9" t="s">
        <v>13</v>
      </c>
      <c r="C13" s="8" t="s">
        <v>11</v>
      </c>
      <c r="D13" s="10">
        <v>1</v>
      </c>
      <c r="E13" s="35">
        <v>133.475</v>
      </c>
      <c r="F13" s="36">
        <f t="shared" si="0"/>
        <v>133.475</v>
      </c>
    </row>
    <row r="14" ht="30" customHeight="1" spans="1:6">
      <c r="A14" s="8" t="s">
        <v>20</v>
      </c>
      <c r="B14" s="9" t="s">
        <v>10</v>
      </c>
      <c r="C14" s="8" t="s">
        <v>11</v>
      </c>
      <c r="D14" s="10">
        <v>1</v>
      </c>
      <c r="E14" s="35">
        <v>1102.563</v>
      </c>
      <c r="F14" s="36">
        <f t="shared" si="0"/>
        <v>1102.563</v>
      </c>
    </row>
    <row r="15" ht="30" customHeight="1" spans="1:6">
      <c r="A15" s="8" t="s">
        <v>21</v>
      </c>
      <c r="B15" s="9" t="s">
        <v>13</v>
      </c>
      <c r="C15" s="8" t="s">
        <v>11</v>
      </c>
      <c r="D15" s="10">
        <v>1</v>
      </c>
      <c r="E15" s="35">
        <v>139.095</v>
      </c>
      <c r="F15" s="36">
        <f t="shared" si="0"/>
        <v>139.095</v>
      </c>
    </row>
    <row r="16" ht="30" customHeight="1" spans="1:6">
      <c r="A16" s="8" t="s">
        <v>22</v>
      </c>
      <c r="B16" s="9" t="s">
        <v>10</v>
      </c>
      <c r="C16" s="8" t="s">
        <v>11</v>
      </c>
      <c r="D16" s="10">
        <v>1</v>
      </c>
      <c r="E16" s="35">
        <v>1046.878</v>
      </c>
      <c r="F16" s="36">
        <f t="shared" si="0"/>
        <v>1046.878</v>
      </c>
    </row>
    <row r="17" ht="30" customHeight="1" spans="1:6">
      <c r="A17" s="8" t="s">
        <v>23</v>
      </c>
      <c r="B17" s="9" t="s">
        <v>13</v>
      </c>
      <c r="C17" s="8" t="s">
        <v>11</v>
      </c>
      <c r="D17" s="10">
        <v>1</v>
      </c>
      <c r="E17" s="35">
        <v>132.07</v>
      </c>
      <c r="F17" s="36">
        <f t="shared" si="0"/>
        <v>132.07</v>
      </c>
    </row>
    <row r="18" ht="30" customHeight="1" spans="1:6">
      <c r="A18" s="8" t="s">
        <v>24</v>
      </c>
      <c r="B18" s="9" t="s">
        <v>10</v>
      </c>
      <c r="C18" s="8" t="s">
        <v>11</v>
      </c>
      <c r="D18" s="10">
        <v>1</v>
      </c>
      <c r="E18" s="35">
        <v>1080.289</v>
      </c>
      <c r="F18" s="36">
        <f t="shared" si="0"/>
        <v>1080.289</v>
      </c>
    </row>
    <row r="19" ht="30" customHeight="1" spans="1:6">
      <c r="A19" s="8" t="s">
        <v>25</v>
      </c>
      <c r="B19" s="9" t="s">
        <v>13</v>
      </c>
      <c r="C19" s="8" t="s">
        <v>11</v>
      </c>
      <c r="D19" s="10">
        <v>1</v>
      </c>
      <c r="E19" s="35">
        <v>136.285</v>
      </c>
      <c r="F19" s="36">
        <f t="shared" si="0"/>
        <v>136.285</v>
      </c>
    </row>
    <row r="20" ht="30" customHeight="1" spans="1:6">
      <c r="A20" s="8" t="s">
        <v>26</v>
      </c>
      <c r="B20" s="9" t="s">
        <v>10</v>
      </c>
      <c r="C20" s="8" t="s">
        <v>11</v>
      </c>
      <c r="D20" s="10">
        <v>1</v>
      </c>
      <c r="E20" s="35">
        <v>445.48</v>
      </c>
      <c r="F20" s="36">
        <f t="shared" si="0"/>
        <v>445.48</v>
      </c>
    </row>
    <row r="21" ht="30" customHeight="1" spans="1:6">
      <c r="A21" s="8" t="s">
        <v>27</v>
      </c>
      <c r="B21" s="9" t="s">
        <v>13</v>
      </c>
      <c r="C21" s="8" t="s">
        <v>11</v>
      </c>
      <c r="D21" s="10">
        <v>1</v>
      </c>
      <c r="E21" s="35">
        <v>56.2</v>
      </c>
      <c r="F21" s="36">
        <f t="shared" si="0"/>
        <v>56.2</v>
      </c>
    </row>
    <row r="22" ht="30" customHeight="1" spans="1:6">
      <c r="A22" s="8" t="s">
        <v>28</v>
      </c>
      <c r="B22" s="9" t="s">
        <v>10</v>
      </c>
      <c r="C22" s="8" t="s">
        <v>11</v>
      </c>
      <c r="D22" s="10">
        <v>1</v>
      </c>
      <c r="E22" s="35">
        <v>111.37</v>
      </c>
      <c r="F22" s="36">
        <f t="shared" si="0"/>
        <v>111.37</v>
      </c>
    </row>
    <row r="23" ht="30" customHeight="1" spans="1:6">
      <c r="A23" s="8" t="s">
        <v>29</v>
      </c>
      <c r="B23" s="9" t="s">
        <v>13</v>
      </c>
      <c r="C23" s="8" t="s">
        <v>11</v>
      </c>
      <c r="D23" s="10">
        <v>1</v>
      </c>
      <c r="E23" s="35">
        <v>14.05</v>
      </c>
      <c r="F23" s="36">
        <f t="shared" si="0"/>
        <v>14.05</v>
      </c>
    </row>
    <row r="24" ht="30" customHeight="1" spans="1:6">
      <c r="A24" s="8" t="s">
        <v>30</v>
      </c>
      <c r="B24" s="9" t="s">
        <v>10</v>
      </c>
      <c r="C24" s="8" t="s">
        <v>11</v>
      </c>
      <c r="D24" s="10">
        <v>1</v>
      </c>
      <c r="E24" s="35">
        <v>400.932</v>
      </c>
      <c r="F24" s="36">
        <f t="shared" si="0"/>
        <v>400.932</v>
      </c>
    </row>
    <row r="25" ht="30" customHeight="1" spans="1:6">
      <c r="A25" s="8" t="s">
        <v>31</v>
      </c>
      <c r="B25" s="9" t="s">
        <v>13</v>
      </c>
      <c r="C25" s="8" t="s">
        <v>11</v>
      </c>
      <c r="D25" s="10">
        <v>1</v>
      </c>
      <c r="E25" s="35">
        <v>50.58</v>
      </c>
      <c r="F25" s="36">
        <f t="shared" si="0"/>
        <v>50.58</v>
      </c>
    </row>
    <row r="26" ht="30" customHeight="1" spans="1:6">
      <c r="A26" s="8" t="s">
        <v>32</v>
      </c>
      <c r="B26" s="9" t="s">
        <v>10</v>
      </c>
      <c r="C26" s="8" t="s">
        <v>11</v>
      </c>
      <c r="D26" s="10">
        <v>1</v>
      </c>
      <c r="E26" s="35">
        <v>1013.467</v>
      </c>
      <c r="F26" s="36">
        <f t="shared" si="0"/>
        <v>1013.467</v>
      </c>
    </row>
    <row r="27" ht="30" customHeight="1" spans="1:6">
      <c r="A27" s="8" t="s">
        <v>33</v>
      </c>
      <c r="B27" s="9" t="s">
        <v>13</v>
      </c>
      <c r="C27" s="8" t="s">
        <v>11</v>
      </c>
      <c r="D27" s="10">
        <v>1</v>
      </c>
      <c r="E27" s="35">
        <v>127.855</v>
      </c>
      <c r="F27" s="36">
        <f t="shared" si="0"/>
        <v>127.855</v>
      </c>
    </row>
    <row r="28" ht="30" customHeight="1" spans="1:6">
      <c r="A28" s="8" t="s">
        <v>122</v>
      </c>
      <c r="B28" s="9" t="s">
        <v>10</v>
      </c>
      <c r="C28" s="8" t="s">
        <v>11</v>
      </c>
      <c r="D28" s="10">
        <v>1</v>
      </c>
      <c r="E28" s="35">
        <v>1035.741</v>
      </c>
      <c r="F28" s="36">
        <f t="shared" si="0"/>
        <v>1035.741</v>
      </c>
    </row>
    <row r="29" ht="30" customHeight="1" spans="1:6">
      <c r="A29" s="8" t="s">
        <v>123</v>
      </c>
      <c r="B29" s="9" t="s">
        <v>13</v>
      </c>
      <c r="C29" s="8" t="s">
        <v>11</v>
      </c>
      <c r="D29" s="10">
        <v>1</v>
      </c>
      <c r="E29" s="35">
        <v>130.665</v>
      </c>
      <c r="F29" s="36">
        <f t="shared" si="0"/>
        <v>130.665</v>
      </c>
    </row>
    <row r="30" ht="15.95" customHeight="1" spans="1:6">
      <c r="A30" s="6"/>
      <c r="B30" s="7" t="s">
        <v>34</v>
      </c>
      <c r="C30" s="6"/>
      <c r="D30" s="6"/>
      <c r="E30" s="6"/>
      <c r="F30" s="37">
        <f>SUM(F6:F29)</f>
        <v>26615.488</v>
      </c>
    </row>
    <row r="31" ht="15.95" customHeight="1" spans="1:6">
      <c r="A31" s="11" t="s">
        <v>35</v>
      </c>
      <c r="B31" s="11"/>
      <c r="C31" s="2"/>
      <c r="D31" s="2"/>
      <c r="E31" s="2"/>
      <c r="F31" s="2"/>
    </row>
    <row r="32" ht="84.75" customHeight="1" spans="1:6">
      <c r="A32" s="12" t="s">
        <v>36</v>
      </c>
      <c r="B32" s="12"/>
      <c r="C32" s="12"/>
      <c r="D32" s="12"/>
      <c r="E32" s="12"/>
      <c r="F32" s="12"/>
    </row>
    <row r="33" ht="15.95" customHeight="1" spans="1:6">
      <c r="A33" s="6"/>
      <c r="B33" s="8" t="s">
        <v>37</v>
      </c>
      <c r="C33" s="8" t="s">
        <v>38</v>
      </c>
      <c r="D33" s="8" t="s">
        <v>39</v>
      </c>
      <c r="E33" s="8" t="s">
        <v>40</v>
      </c>
      <c r="F33" s="8" t="s">
        <v>41</v>
      </c>
    </row>
    <row r="34" ht="15.95" customHeight="1" spans="1:6">
      <c r="A34" s="6"/>
      <c r="B34" s="13" t="s">
        <v>42</v>
      </c>
      <c r="C34" s="13" t="s">
        <v>43</v>
      </c>
      <c r="D34" s="13" t="s">
        <v>44</v>
      </c>
      <c r="E34" s="13" t="s">
        <v>45</v>
      </c>
      <c r="F34" s="13" t="s">
        <v>46</v>
      </c>
    </row>
    <row r="35" ht="15.95" customHeight="1" spans="1:6">
      <c r="A35" s="6"/>
      <c r="B35" s="14">
        <v>55</v>
      </c>
      <c r="C35" s="15">
        <v>0.6</v>
      </c>
      <c r="D35" s="15">
        <v>5</v>
      </c>
      <c r="E35" s="6">
        <v>365</v>
      </c>
      <c r="F35" s="38">
        <f>(B35*C35*D35*E35)/1000</f>
        <v>60.225</v>
      </c>
    </row>
    <row r="36" ht="40.5" customHeight="1" spans="1:6">
      <c r="A36" s="16" t="s">
        <v>47</v>
      </c>
      <c r="B36" s="16"/>
      <c r="C36" s="16"/>
      <c r="D36" s="16"/>
      <c r="E36" s="16"/>
      <c r="F36" s="16"/>
    </row>
    <row r="37" ht="28.5" customHeight="1" spans="1:6">
      <c r="A37" s="6"/>
      <c r="B37" s="6"/>
      <c r="C37" s="7" t="str">
        <f>B6</f>
        <v> Оборудование АСКУЭ</v>
      </c>
      <c r="D37" s="17" t="s">
        <v>48</v>
      </c>
      <c r="E37" s="7" t="s">
        <v>49</v>
      </c>
      <c r="F37" s="8" t="s">
        <v>50</v>
      </c>
    </row>
    <row r="38" ht="15.95" customHeight="1" spans="1:6">
      <c r="A38" s="6"/>
      <c r="B38" s="6"/>
      <c r="C38" s="6">
        <f>F6</f>
        <v>7881.368</v>
      </c>
      <c r="D38" s="15">
        <v>0.005</v>
      </c>
      <c r="E38" s="15">
        <v>16</v>
      </c>
      <c r="F38" s="37">
        <f>C38*D38/E38</f>
        <v>2.4629275</v>
      </c>
    </row>
    <row r="39" ht="61" customHeight="1" spans="1:6">
      <c r="A39" s="18" t="s">
        <v>51</v>
      </c>
      <c r="B39" s="18"/>
      <c r="C39" s="18"/>
      <c r="D39" s="18"/>
      <c r="E39" s="18"/>
      <c r="F39" s="18"/>
    </row>
    <row r="40" ht="15.95" customHeight="1" spans="1:6">
      <c r="A40" s="19" t="s">
        <v>52</v>
      </c>
      <c r="B40" s="19"/>
      <c r="C40" s="19"/>
      <c r="D40" s="19"/>
      <c r="E40" s="19"/>
      <c r="F40" s="2"/>
    </row>
    <row r="41" ht="34" customHeight="1" spans="1:6">
      <c r="A41" s="5" t="s">
        <v>53</v>
      </c>
      <c r="B41" s="5"/>
      <c r="C41" s="5"/>
      <c r="D41" s="17" t="s">
        <v>54</v>
      </c>
      <c r="E41" s="8" t="s">
        <v>55</v>
      </c>
      <c r="F41" s="2"/>
    </row>
    <row r="42" ht="15.95" customHeight="1" spans="1:6">
      <c r="A42" s="6"/>
      <c r="B42" s="6"/>
      <c r="C42" s="20">
        <f>F35</f>
        <v>60.225</v>
      </c>
      <c r="D42" s="20">
        <f>F38</f>
        <v>2.4629275</v>
      </c>
      <c r="E42" s="20">
        <f>C42+D42</f>
        <v>62.6879275</v>
      </c>
      <c r="F42" s="2"/>
    </row>
    <row r="43" ht="15.95" customHeight="1" spans="1:6">
      <c r="A43" s="2"/>
      <c r="B43" s="2"/>
      <c r="C43" s="2"/>
      <c r="D43" s="2"/>
      <c r="E43" s="2"/>
      <c r="F43" s="2"/>
    </row>
    <row r="44" ht="15.95" customHeight="1" spans="1:6">
      <c r="A44" s="21" t="s">
        <v>56</v>
      </c>
      <c r="B44" s="21"/>
      <c r="C44" s="21"/>
      <c r="D44" s="21"/>
      <c r="E44" s="21"/>
      <c r="F44" s="21"/>
    </row>
    <row r="45" ht="15.95" customHeight="1" spans="1:6">
      <c r="A45" s="6"/>
      <c r="B45" s="6"/>
      <c r="C45" s="22" t="s">
        <v>57</v>
      </c>
      <c r="D45" s="22" t="s">
        <v>58</v>
      </c>
      <c r="E45" s="8" t="s">
        <v>59</v>
      </c>
      <c r="F45" s="8" t="s">
        <v>60</v>
      </c>
    </row>
    <row r="46" ht="15.95" customHeight="1" spans="1:6">
      <c r="A46" s="6"/>
      <c r="B46" s="6"/>
      <c r="C46" s="23">
        <f>F30</f>
        <v>26615.488</v>
      </c>
      <c r="D46" s="24">
        <f>E42</f>
        <v>62.6879275</v>
      </c>
      <c r="E46" s="15">
        <v>20</v>
      </c>
      <c r="F46" s="6">
        <f>((C46+D46)/E46)</f>
        <v>1333.908796375</v>
      </c>
    </row>
    <row r="47" ht="15.95" customHeight="1" spans="1:6">
      <c r="A47" s="8" t="s">
        <v>61</v>
      </c>
      <c r="B47" s="6"/>
      <c r="C47" s="22" t="s">
        <v>57</v>
      </c>
      <c r="D47" s="22" t="s">
        <v>58</v>
      </c>
      <c r="E47" s="22" t="s">
        <v>62</v>
      </c>
      <c r="F47" s="22" t="s">
        <v>63</v>
      </c>
    </row>
    <row r="48" ht="15.75" customHeight="1" spans="1:6">
      <c r="A48" s="6"/>
      <c r="B48" s="6"/>
      <c r="C48" s="23">
        <f>F30</f>
        <v>26615.488</v>
      </c>
      <c r="D48" s="24">
        <f>E42</f>
        <v>62.6879275</v>
      </c>
      <c r="E48" s="6">
        <f>F46</f>
        <v>1333.908796375</v>
      </c>
      <c r="F48" s="39">
        <f>C48+D48+E48</f>
        <v>28012.084723875</v>
      </c>
    </row>
    <row r="49" ht="15.95" customHeight="1" spans="1:6">
      <c r="A49" s="11" t="s">
        <v>64</v>
      </c>
      <c r="B49" s="11"/>
      <c r="C49" s="2"/>
      <c r="D49" s="2"/>
      <c r="E49" s="2"/>
      <c r="F49" s="2"/>
    </row>
    <row r="50" ht="15.95" customHeight="1" spans="1:6">
      <c r="A50" s="25">
        <v>43104</v>
      </c>
      <c r="B50" s="8" t="s">
        <v>65</v>
      </c>
      <c r="C50" s="8"/>
      <c r="D50" s="8"/>
      <c r="E50" s="8"/>
      <c r="F50" s="15">
        <v>864</v>
      </c>
    </row>
    <row r="51" ht="15.95" customHeight="1" spans="1:6">
      <c r="A51" s="25">
        <v>43135</v>
      </c>
      <c r="B51" s="8" t="s">
        <v>66</v>
      </c>
      <c r="C51" s="8"/>
      <c r="D51" s="8"/>
      <c r="E51" s="8"/>
      <c r="F51" s="15">
        <v>17</v>
      </c>
    </row>
    <row r="52" ht="15.95" customHeight="1" spans="1:6">
      <c r="A52" s="25">
        <v>43163</v>
      </c>
      <c r="B52" s="8" t="s">
        <v>67</v>
      </c>
      <c r="C52" s="8"/>
      <c r="D52" s="8"/>
      <c r="E52" s="8"/>
      <c r="F52" s="15">
        <v>29.28</v>
      </c>
    </row>
    <row r="53" ht="15.95" customHeight="1" spans="1:6">
      <c r="A53" s="25">
        <v>43194</v>
      </c>
      <c r="B53" s="26" t="s">
        <v>68</v>
      </c>
      <c r="C53" s="26"/>
      <c r="D53" s="26"/>
      <c r="E53" s="26"/>
      <c r="F53" s="6">
        <f>F51/100*F50*F52</f>
        <v>4300.6464</v>
      </c>
    </row>
    <row r="54" ht="15.95" customHeight="1" spans="1:6">
      <c r="A54" s="25">
        <v>43224</v>
      </c>
      <c r="B54" s="8" t="s">
        <v>69</v>
      </c>
      <c r="C54" s="8"/>
      <c r="D54" s="8"/>
      <c r="E54" s="8"/>
      <c r="F54" s="15">
        <v>2.2</v>
      </c>
    </row>
    <row r="55" ht="15.95" customHeight="1" spans="1:6">
      <c r="A55" s="25">
        <v>43255</v>
      </c>
      <c r="B55" s="8" t="s">
        <v>70</v>
      </c>
      <c r="C55" s="8"/>
      <c r="D55" s="8"/>
      <c r="E55" s="8"/>
      <c r="F55" s="15">
        <v>200</v>
      </c>
    </row>
    <row r="56" ht="15.95" customHeight="1" spans="1:6">
      <c r="A56" s="25">
        <v>43285</v>
      </c>
      <c r="B56" s="26" t="s">
        <v>71</v>
      </c>
      <c r="C56" s="26"/>
      <c r="D56" s="26"/>
      <c r="E56" s="26"/>
      <c r="F56" s="6">
        <f>(F54/100)*(F51/100)*F50*F55</f>
        <v>646.272</v>
      </c>
    </row>
    <row r="57" ht="24.6" customHeight="1" spans="1:6">
      <c r="A57" s="27" t="s">
        <v>72</v>
      </c>
      <c r="B57" s="27"/>
      <c r="C57" s="27"/>
      <c r="D57" s="27"/>
      <c r="E57" s="27"/>
      <c r="F57" s="27"/>
    </row>
    <row r="58" ht="15.95" customHeight="1" spans="1:6">
      <c r="A58" s="6"/>
      <c r="B58" s="6"/>
      <c r="C58" s="6"/>
      <c r="D58" s="6"/>
      <c r="E58" s="8" t="s">
        <v>73</v>
      </c>
      <c r="F58" s="40" t="s">
        <v>74</v>
      </c>
    </row>
    <row r="59" ht="15.95" customHeight="1" spans="1:6">
      <c r="A59" s="6"/>
      <c r="B59" s="6"/>
      <c r="C59" s="6"/>
      <c r="D59" s="6"/>
      <c r="E59" s="6">
        <f>F53</f>
        <v>4300.6464</v>
      </c>
      <c r="F59" s="41">
        <f>F56</f>
        <v>646.272</v>
      </c>
    </row>
    <row r="60" ht="17.45" customHeight="1" spans="1:6">
      <c r="A60" s="25">
        <v>43316</v>
      </c>
      <c r="B60" s="7" t="s">
        <v>75</v>
      </c>
      <c r="C60" s="7"/>
      <c r="D60" s="7"/>
      <c r="E60" s="39">
        <f>(E59+F59)/1000</f>
        <v>4.9469184</v>
      </c>
      <c r="F60" s="39"/>
    </row>
    <row r="61" ht="15.95" customHeight="1" spans="1:6">
      <c r="A61" s="2"/>
      <c r="B61" s="2"/>
      <c r="C61" s="2"/>
      <c r="D61" s="2"/>
      <c r="E61" s="2"/>
      <c r="F61" s="2"/>
    </row>
    <row r="62" ht="18.4" customHeight="1" spans="1:6">
      <c r="A62" s="28" t="s">
        <v>76</v>
      </c>
      <c r="B62" s="28"/>
      <c r="C62" s="28"/>
      <c r="D62" s="28"/>
      <c r="E62" s="28"/>
      <c r="F62" s="28"/>
    </row>
    <row r="63" ht="15.95" customHeight="1" spans="1:6">
      <c r="A63" s="29" t="s">
        <v>77</v>
      </c>
      <c r="B63" s="29"/>
      <c r="C63" s="29"/>
      <c r="D63" s="29"/>
      <c r="E63" s="29"/>
      <c r="F63" s="6"/>
    </row>
    <row r="64" ht="15.95" customHeight="1" spans="1:6">
      <c r="A64" s="25">
        <v>43105</v>
      </c>
      <c r="B64" s="30" t="s">
        <v>78</v>
      </c>
      <c r="C64" s="30"/>
      <c r="D64" s="30"/>
      <c r="E64" s="6">
        <v>12</v>
      </c>
      <c r="F64" s="6">
        <f>D6</f>
        <v>44</v>
      </c>
    </row>
    <row r="65" ht="15.95" customHeight="1" spans="1:6">
      <c r="A65" s="25">
        <v>43136</v>
      </c>
      <c r="B65" s="8" t="s">
        <v>79</v>
      </c>
      <c r="C65" s="8"/>
      <c r="D65" s="8"/>
      <c r="E65" s="6"/>
      <c r="F65" s="15">
        <v>351.69</v>
      </c>
    </row>
    <row r="66" ht="15.75" customHeight="1" spans="1:6">
      <c r="A66" s="25">
        <v>43164</v>
      </c>
      <c r="B66" s="22" t="s">
        <v>80</v>
      </c>
      <c r="C66" s="22"/>
      <c r="D66" s="22"/>
      <c r="E66" s="6"/>
      <c r="F66" s="39">
        <f>(F64*E64*F65)/1000</f>
        <v>185.69232</v>
      </c>
    </row>
    <row r="67" ht="27" customHeight="1" spans="1:6">
      <c r="A67" s="31" t="s">
        <v>81</v>
      </c>
      <c r="B67" s="31"/>
      <c r="C67" s="31"/>
      <c r="D67" s="31"/>
      <c r="E67" s="31"/>
      <c r="F67" s="31"/>
    </row>
    <row r="68" ht="31.5" customHeight="1" spans="1:6">
      <c r="A68" s="6"/>
      <c r="B68" s="32" t="s">
        <v>82</v>
      </c>
      <c r="C68" s="32"/>
      <c r="D68" s="32"/>
      <c r="E68" s="32"/>
      <c r="F68" s="15">
        <v>128.97</v>
      </c>
    </row>
    <row r="69" ht="15.75" customHeight="1" spans="1:6">
      <c r="A69" s="6"/>
      <c r="B69" s="32" t="s">
        <v>83</v>
      </c>
      <c r="C69" s="32"/>
      <c r="D69" s="32"/>
      <c r="E69" s="32"/>
      <c r="F69" s="15">
        <v>109.79</v>
      </c>
    </row>
    <row r="70" ht="15.95" customHeight="1" spans="1:6">
      <c r="A70" s="6"/>
      <c r="B70" s="33" t="s">
        <v>84</v>
      </c>
      <c r="C70" s="33"/>
      <c r="D70" s="33"/>
      <c r="E70" s="33"/>
      <c r="F70" s="15">
        <v>134.5</v>
      </c>
    </row>
    <row r="71" ht="38.45" customHeight="1" spans="1:6">
      <c r="A71" s="42"/>
      <c r="B71" s="6"/>
      <c r="C71" s="6"/>
      <c r="D71" s="6"/>
      <c r="E71" s="6"/>
      <c r="F71" s="7" t="s">
        <v>85</v>
      </c>
    </row>
    <row r="72" ht="15.95" customHeight="1" spans="1:6">
      <c r="A72" s="6"/>
      <c r="B72" s="8" t="s">
        <v>86</v>
      </c>
      <c r="C72" s="8"/>
      <c r="D72" s="8"/>
      <c r="E72" s="15">
        <v>4</v>
      </c>
      <c r="F72" s="15">
        <v>48</v>
      </c>
    </row>
    <row r="73" ht="15.95" customHeight="1" spans="1:6">
      <c r="A73" s="6"/>
      <c r="B73" s="8" t="s">
        <v>87</v>
      </c>
      <c r="C73" s="8"/>
      <c r="D73" s="8"/>
      <c r="E73" s="15">
        <v>2</v>
      </c>
      <c r="F73" s="15">
        <v>84</v>
      </c>
    </row>
    <row r="74" ht="15.95" customHeight="1" spans="1:6">
      <c r="A74" s="6"/>
      <c r="B74" s="8" t="s">
        <v>88</v>
      </c>
      <c r="C74" s="8"/>
      <c r="D74" s="8"/>
      <c r="E74" s="15">
        <v>2</v>
      </c>
      <c r="F74" s="15">
        <v>36</v>
      </c>
    </row>
    <row r="75" ht="30" customHeight="1" spans="1:6">
      <c r="A75" s="6"/>
      <c r="B75" s="7" t="s">
        <v>89</v>
      </c>
      <c r="C75" s="6"/>
      <c r="D75" s="6"/>
      <c r="E75" s="6"/>
      <c r="F75" s="38">
        <f>F68*E72*F72+F69*E73*F73+F70*E74*F74</f>
        <v>52890.96</v>
      </c>
    </row>
    <row r="76" ht="15.95" customHeight="1" spans="1:6">
      <c r="A76" s="6"/>
      <c r="B76" s="13" t="s">
        <v>90</v>
      </c>
      <c r="C76" s="13"/>
      <c r="D76" s="13"/>
      <c r="E76" s="13"/>
      <c r="F76" s="6">
        <v>30.4</v>
      </c>
    </row>
    <row r="77" ht="15.95" customHeight="1" spans="1:6">
      <c r="A77" s="6"/>
      <c r="B77" s="43" t="s">
        <v>91</v>
      </c>
      <c r="C77" s="43"/>
      <c r="D77" s="43"/>
      <c r="E77" s="43"/>
      <c r="F77" s="38">
        <f>F75*F76/100</f>
        <v>16078.85184</v>
      </c>
    </row>
    <row r="78" ht="15.95" customHeight="1" spans="1:6">
      <c r="A78" s="6"/>
      <c r="B78" s="44" t="s">
        <v>92</v>
      </c>
      <c r="C78" s="44"/>
      <c r="D78" s="44"/>
      <c r="E78" s="44"/>
      <c r="F78" s="38">
        <f>(F75+F77)/1000</f>
        <v>68.96981184</v>
      </c>
    </row>
    <row r="79" ht="27" customHeight="1" spans="1:6">
      <c r="A79" s="45" t="s">
        <v>93</v>
      </c>
      <c r="B79" s="45"/>
      <c r="C79" s="45"/>
      <c r="D79" s="45"/>
      <c r="E79" s="45"/>
      <c r="F79" s="58"/>
    </row>
    <row r="80" ht="24" customHeight="1" spans="1:6">
      <c r="A80" s="6"/>
      <c r="B80" s="43" t="s">
        <v>94</v>
      </c>
      <c r="C80" s="43"/>
      <c r="D80" s="43"/>
      <c r="E80" s="6"/>
      <c r="F80" s="15">
        <v>17.75</v>
      </c>
    </row>
    <row r="81" ht="15.95" customHeight="1" spans="1:6">
      <c r="A81" s="6"/>
      <c r="B81" s="44" t="s">
        <v>95</v>
      </c>
      <c r="C81" s="44"/>
      <c r="D81" s="44"/>
      <c r="E81" s="15">
        <v>12</v>
      </c>
      <c r="F81" s="38">
        <f>F80*E81</f>
        <v>213</v>
      </c>
    </row>
    <row r="82" ht="15.95" customHeight="1" spans="1:6">
      <c r="A82" s="6"/>
      <c r="B82" s="44" t="s">
        <v>96</v>
      </c>
      <c r="C82" s="44"/>
      <c r="D82" s="44"/>
      <c r="E82" s="6"/>
      <c r="F82" s="15">
        <v>3125</v>
      </c>
    </row>
    <row r="83" ht="15.95" customHeight="1" spans="1:6">
      <c r="A83" s="6"/>
      <c r="B83" s="44" t="s">
        <v>97</v>
      </c>
      <c r="C83" s="44"/>
      <c r="D83" s="44"/>
      <c r="E83" s="6"/>
      <c r="F83" s="15">
        <v>1500</v>
      </c>
    </row>
    <row r="84" ht="15.95" customHeight="1" spans="1:6">
      <c r="A84" s="6"/>
      <c r="B84" s="44" t="s">
        <v>98</v>
      </c>
      <c r="C84" s="44"/>
      <c r="D84" s="44"/>
      <c r="E84" s="6"/>
      <c r="F84" s="38">
        <f>F83/F82</f>
        <v>0.48</v>
      </c>
    </row>
    <row r="85" ht="15.95" customHeight="1" spans="1:6">
      <c r="A85" s="6"/>
      <c r="B85" s="46" t="s">
        <v>99</v>
      </c>
      <c r="C85" s="46"/>
      <c r="D85" s="46"/>
      <c r="E85" s="6"/>
      <c r="F85" s="38">
        <f>F81*F84</f>
        <v>102.24</v>
      </c>
    </row>
    <row r="86" ht="31" customHeight="1" spans="1:6">
      <c r="A86" s="6"/>
      <c r="B86" s="7" t="s">
        <v>100</v>
      </c>
      <c r="C86" s="7"/>
      <c r="D86" s="7"/>
      <c r="E86" s="6"/>
      <c r="F86" s="38">
        <f>E60+F66+F78+F85</f>
        <v>361.84905024</v>
      </c>
    </row>
    <row r="87" ht="26.1" customHeight="1" spans="1:6">
      <c r="A87" s="47" t="s">
        <v>101</v>
      </c>
      <c r="B87" s="47"/>
      <c r="C87" s="47"/>
      <c r="D87" s="47"/>
      <c r="E87" s="47"/>
      <c r="F87" s="59"/>
    </row>
    <row r="88" ht="35.65" customHeight="1" spans="1:6">
      <c r="A88" s="48" t="s">
        <v>102</v>
      </c>
      <c r="B88" s="48"/>
      <c r="C88" s="48"/>
      <c r="D88" s="48"/>
      <c r="E88" s="48"/>
      <c r="F88" s="48"/>
    </row>
    <row r="89" ht="27.75" customHeight="1" spans="1:6">
      <c r="A89" s="49" t="s">
        <v>103</v>
      </c>
      <c r="B89" s="49"/>
      <c r="C89" s="49"/>
      <c r="D89" s="49"/>
      <c r="E89" s="49"/>
      <c r="F89" s="49"/>
    </row>
    <row r="90" ht="15.95" customHeight="1" spans="1:6">
      <c r="A90" s="6"/>
      <c r="B90" s="50" t="s">
        <v>104</v>
      </c>
      <c r="C90" s="50"/>
      <c r="D90" s="50"/>
      <c r="E90" s="50"/>
      <c r="F90" s="60">
        <v>105</v>
      </c>
    </row>
    <row r="91" ht="15.95" customHeight="1" spans="1:6">
      <c r="A91" s="6"/>
      <c r="B91" s="50" t="s">
        <v>105</v>
      </c>
      <c r="C91" s="50"/>
      <c r="D91" s="50"/>
      <c r="E91" s="50"/>
      <c r="F91" s="60">
        <v>115</v>
      </c>
    </row>
    <row r="92" ht="15.95" customHeight="1" spans="1:6">
      <c r="A92" s="6"/>
      <c r="B92" s="51" t="s">
        <v>106</v>
      </c>
      <c r="C92" s="51"/>
      <c r="D92" s="51"/>
      <c r="E92" s="51"/>
      <c r="F92" s="60">
        <v>3.7</v>
      </c>
    </row>
    <row r="93" ht="15.95" customHeight="1" spans="1:6">
      <c r="A93" s="6"/>
      <c r="B93" s="50" t="s">
        <v>107</v>
      </c>
      <c r="C93" s="50"/>
      <c r="D93" s="50"/>
      <c r="E93" s="50"/>
      <c r="F93" s="61">
        <v>55</v>
      </c>
    </row>
    <row r="94" ht="15.95" customHeight="1" spans="1:6">
      <c r="A94" s="6"/>
      <c r="B94" s="30" t="s">
        <v>108</v>
      </c>
      <c r="C94" s="30"/>
      <c r="D94" s="30"/>
      <c r="E94" s="30"/>
      <c r="F94" s="60">
        <v>12</v>
      </c>
    </row>
    <row r="95" ht="15.95" customHeight="1" spans="1:6">
      <c r="A95" s="6"/>
      <c r="B95" s="8" t="s">
        <v>109</v>
      </c>
      <c r="C95" s="8"/>
      <c r="D95" s="8"/>
      <c r="E95" s="8"/>
      <c r="F95" s="6">
        <f>(F90*F91*F94*(F92/100)*F93)/1000</f>
        <v>294.8715</v>
      </c>
    </row>
    <row r="96" ht="15.95" customHeight="1" spans="1:6">
      <c r="A96" s="6"/>
      <c r="B96" s="7" t="s">
        <v>110</v>
      </c>
      <c r="C96" s="7"/>
      <c r="D96" s="7"/>
      <c r="E96" s="7"/>
      <c r="F96" s="6"/>
    </row>
    <row r="97" ht="15.95" customHeight="1" spans="1:6">
      <c r="A97" s="6"/>
      <c r="B97" s="8" t="s">
        <v>111</v>
      </c>
      <c r="C97" s="8"/>
      <c r="D97" s="8"/>
      <c r="E97" s="8"/>
      <c r="F97" s="38">
        <f>F95</f>
        <v>294.8715</v>
      </c>
    </row>
    <row r="98" ht="15.95" customHeight="1" spans="1:6">
      <c r="A98" s="6"/>
      <c r="B98" s="8" t="s">
        <v>112</v>
      </c>
      <c r="C98" s="8"/>
      <c r="D98" s="8"/>
      <c r="E98" s="8"/>
      <c r="F98" s="15">
        <v>2.2538</v>
      </c>
    </row>
    <row r="99" ht="15.95" customHeight="1" spans="1:6">
      <c r="A99" s="6"/>
      <c r="B99" s="8" t="s">
        <v>113</v>
      </c>
      <c r="C99" s="8"/>
      <c r="D99" s="8"/>
      <c r="E99" s="8"/>
      <c r="F99" s="37">
        <f>F97*F98</f>
        <v>664.5813867</v>
      </c>
    </row>
    <row r="100" ht="18.75" customHeight="1" spans="1:6">
      <c r="A100" s="52"/>
      <c r="B100" s="53" t="s">
        <v>114</v>
      </c>
      <c r="C100" s="53"/>
      <c r="D100" s="53"/>
      <c r="E100" s="53"/>
      <c r="F100" s="58"/>
    </row>
    <row r="101" ht="15.95" customHeight="1" spans="1:6">
      <c r="A101" s="2"/>
      <c r="B101" s="54" t="s">
        <v>115</v>
      </c>
      <c r="C101" s="54"/>
      <c r="D101" s="54"/>
      <c r="E101" s="54"/>
      <c r="F101" s="62">
        <f>F99+F86</f>
        <v>1026.43043694</v>
      </c>
    </row>
    <row r="102" ht="15.95" customHeight="1" spans="1:6">
      <c r="A102" s="2"/>
      <c r="B102" s="55" t="s">
        <v>116</v>
      </c>
      <c r="C102" s="55"/>
      <c r="D102" s="55"/>
      <c r="E102" s="55"/>
      <c r="F102" s="63">
        <f>F48/F101</f>
        <v>27.2907775488271</v>
      </c>
    </row>
    <row r="103" ht="15.95" customHeight="1" spans="1:6">
      <c r="A103" s="2"/>
      <c r="B103" s="55" t="s">
        <v>117</v>
      </c>
      <c r="C103" s="55"/>
      <c r="D103" s="55"/>
      <c r="E103" s="55"/>
      <c r="F103" s="2"/>
    </row>
    <row r="104" ht="15.95" customHeight="1" spans="1:6">
      <c r="A104" s="2"/>
      <c r="B104" s="56" t="s">
        <v>118</v>
      </c>
      <c r="C104" s="56"/>
      <c r="D104" s="56"/>
      <c r="E104" s="56"/>
      <c r="F104" s="2"/>
    </row>
    <row r="105" ht="15.95" customHeight="1" spans="1:6">
      <c r="A105" s="2"/>
      <c r="B105" s="2"/>
      <c r="C105" s="2"/>
      <c r="D105" s="2"/>
      <c r="E105" s="2"/>
      <c r="F105" s="2"/>
    </row>
    <row r="106" ht="15.95" customHeight="1" spans="1:6">
      <c r="A106" s="2"/>
      <c r="B106" s="2"/>
      <c r="C106" s="2"/>
      <c r="D106" s="2"/>
      <c r="E106" s="2"/>
      <c r="F106" s="2"/>
    </row>
    <row r="107" ht="30" customHeight="1" spans="1:6">
      <c r="A107" s="2"/>
      <c r="B107" s="57" t="s">
        <v>119</v>
      </c>
      <c r="C107" s="57"/>
      <c r="D107" s="2"/>
      <c r="E107" s="64" t="s">
        <v>120</v>
      </c>
      <c r="F107" s="2"/>
    </row>
  </sheetData>
  <mergeCells count="66">
    <mergeCell ref="E1:F1"/>
    <mergeCell ref="E2:F2"/>
    <mergeCell ref="A3:F3"/>
    <mergeCell ref="A4:B4"/>
    <mergeCell ref="A31:B31"/>
    <mergeCell ref="A32:F32"/>
    <mergeCell ref="A36:F36"/>
    <mergeCell ref="A39:F39"/>
    <mergeCell ref="A40:E40"/>
    <mergeCell ref="A41:C41"/>
    <mergeCell ref="A44:F44"/>
    <mergeCell ref="A49:B49"/>
    <mergeCell ref="B50:E50"/>
    <mergeCell ref="B51:E51"/>
    <mergeCell ref="B52:E52"/>
    <mergeCell ref="B53:E53"/>
    <mergeCell ref="B54:E54"/>
    <mergeCell ref="B55:E55"/>
    <mergeCell ref="B56:E56"/>
    <mergeCell ref="A57:F57"/>
    <mergeCell ref="A58:D58"/>
    <mergeCell ref="A59:D59"/>
    <mergeCell ref="B60:D60"/>
    <mergeCell ref="E60:F60"/>
    <mergeCell ref="A62:F62"/>
    <mergeCell ref="A63:E63"/>
    <mergeCell ref="B64:D64"/>
    <mergeCell ref="B65:D65"/>
    <mergeCell ref="B66:D66"/>
    <mergeCell ref="A67:F67"/>
    <mergeCell ref="B68:E68"/>
    <mergeCell ref="B69:E69"/>
    <mergeCell ref="B70:E70"/>
    <mergeCell ref="B72:D72"/>
    <mergeCell ref="B73:D73"/>
    <mergeCell ref="B74:D74"/>
    <mergeCell ref="B76:E76"/>
    <mergeCell ref="B77:E77"/>
    <mergeCell ref="B78:E78"/>
    <mergeCell ref="A79:E79"/>
    <mergeCell ref="B80:D80"/>
    <mergeCell ref="B81:D81"/>
    <mergeCell ref="B82:D82"/>
    <mergeCell ref="B83:D83"/>
    <mergeCell ref="B84:D84"/>
    <mergeCell ref="B85:D85"/>
    <mergeCell ref="B86:D86"/>
    <mergeCell ref="A87:E87"/>
    <mergeCell ref="A88:F88"/>
    <mergeCell ref="A89:F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7:C107"/>
  </mergeCells>
  <pageMargins left="0.196527777777778" right="0.196527777777778" top="0.747916666666667" bottom="0.747916666666667" header="0.510416666666667" footer="0.510416666666667"/>
  <pageSetup paperSize="1" firstPageNumber="0" orientation="portrait" useFirstPageNumber="1" horizontalDpi="300" verticalDpi="300"/>
  <headerFooter>
    <oddFooter>&amp;C&amp;"Helvetica Neue,Обычный"&amp;P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9"/>
  <sheetViews>
    <sheetView showGridLines="0" topLeftCell="A75" workbookViewId="0">
      <selection activeCell="C40" sqref="C40"/>
    </sheetView>
  </sheetViews>
  <sheetFormatPr defaultColWidth="9" defaultRowHeight="13.5" outlineLevelCol="5"/>
  <cols>
    <col min="1" max="1" width="5.83333333333333" style="1" customWidth="1"/>
    <col min="2" max="2" width="37.9833333333333" style="1" customWidth="1"/>
    <col min="3" max="3" width="10.1166666666667" style="1" customWidth="1"/>
    <col min="4" max="4" width="6.94166666666667" style="1" customWidth="1"/>
    <col min="5" max="5" width="12.1" style="1" customWidth="1"/>
    <col min="6" max="6" width="14.8833333333333" style="1" customWidth="1"/>
    <col min="7" max="1025" width="7.13333333333333" style="1" customWidth="1"/>
  </cols>
  <sheetData>
    <row r="1" ht="15.6" customHeight="1" spans="1:6">
      <c r="A1" s="2"/>
      <c r="B1" s="2"/>
      <c r="C1" s="2"/>
      <c r="D1" s="2"/>
      <c r="E1" s="11" t="s">
        <v>0</v>
      </c>
      <c r="F1" s="11"/>
    </row>
    <row r="2" ht="50.45" customHeight="1" spans="1:6">
      <c r="A2" s="3"/>
      <c r="B2" s="2"/>
      <c r="C2" s="2"/>
      <c r="D2" s="2"/>
      <c r="E2" s="34" t="s">
        <v>127</v>
      </c>
      <c r="F2" s="34"/>
    </row>
    <row r="3" ht="37.45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5"/>
      <c r="C4" s="6"/>
      <c r="D4" s="6"/>
      <c r="E4" s="6"/>
      <c r="F4" s="6"/>
    </row>
    <row r="5" ht="30" customHeight="1" spans="1:6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</row>
    <row r="6" ht="30" customHeight="1" spans="1:6">
      <c r="A6" s="8" t="s">
        <v>9</v>
      </c>
      <c r="B6" s="9" t="s">
        <v>10</v>
      </c>
      <c r="C6" s="8" t="s">
        <v>11</v>
      </c>
      <c r="D6" s="10">
        <v>38</v>
      </c>
      <c r="E6" s="35">
        <v>186.287</v>
      </c>
      <c r="F6" s="36">
        <f t="shared" ref="F6:F29" si="0">E6*D6</f>
        <v>7078.906</v>
      </c>
    </row>
    <row r="7" ht="30" customHeight="1" spans="1:6">
      <c r="A7" s="8" t="s">
        <v>12</v>
      </c>
      <c r="B7" s="9" t="s">
        <v>13</v>
      </c>
      <c r="C7" s="8" t="s">
        <v>11</v>
      </c>
      <c r="D7" s="10">
        <v>38</v>
      </c>
      <c r="E7" s="35">
        <v>66.526</v>
      </c>
      <c r="F7" s="36">
        <f t="shared" si="0"/>
        <v>2527.988</v>
      </c>
    </row>
    <row r="8" ht="30" customHeight="1" spans="1:6">
      <c r="A8" s="8" t="s">
        <v>14</v>
      </c>
      <c r="B8" s="9" t="s">
        <v>10</v>
      </c>
      <c r="C8" s="8" t="s">
        <v>11</v>
      </c>
      <c r="D8" s="10">
        <v>1</v>
      </c>
      <c r="E8" s="35">
        <v>13620.432</v>
      </c>
      <c r="F8" s="36">
        <f t="shared" si="0"/>
        <v>13620.432</v>
      </c>
    </row>
    <row r="9" ht="30" customHeight="1" spans="1:6">
      <c r="A9" s="8" t="s">
        <v>15</v>
      </c>
      <c r="B9" s="9" t="s">
        <v>13</v>
      </c>
      <c r="C9" s="8" t="s">
        <v>11</v>
      </c>
      <c r="D9" s="10">
        <v>1</v>
      </c>
      <c r="E9" s="35">
        <v>1718.136</v>
      </c>
      <c r="F9" s="36">
        <f t="shared" si="0"/>
        <v>1718.136</v>
      </c>
    </row>
    <row r="10" ht="30" customHeight="1" spans="1:6">
      <c r="A10" s="8" t="s">
        <v>16</v>
      </c>
      <c r="B10" s="9" t="s">
        <v>10</v>
      </c>
      <c r="C10" s="8" t="s">
        <v>11</v>
      </c>
      <c r="D10" s="10">
        <v>1</v>
      </c>
      <c r="E10" s="35">
        <v>868.65</v>
      </c>
      <c r="F10" s="36">
        <f t="shared" si="0"/>
        <v>868.65</v>
      </c>
    </row>
    <row r="11" ht="30" customHeight="1" spans="1:6">
      <c r="A11" s="8" t="s">
        <v>17</v>
      </c>
      <c r="B11" s="9" t="s">
        <v>13</v>
      </c>
      <c r="C11" s="8" t="s">
        <v>11</v>
      </c>
      <c r="D11" s="10">
        <v>1</v>
      </c>
      <c r="E11" s="35">
        <v>109.575</v>
      </c>
      <c r="F11" s="36">
        <f t="shared" si="0"/>
        <v>109.575</v>
      </c>
    </row>
    <row r="12" ht="30" customHeight="1" spans="1:6">
      <c r="A12" s="8" t="s">
        <v>18</v>
      </c>
      <c r="B12" s="9" t="s">
        <v>10</v>
      </c>
      <c r="C12" s="8" t="s">
        <v>11</v>
      </c>
      <c r="D12" s="10">
        <v>1</v>
      </c>
      <c r="E12" s="35">
        <v>2316.4</v>
      </c>
      <c r="F12" s="36">
        <f t="shared" si="0"/>
        <v>2316.4</v>
      </c>
    </row>
    <row r="13" ht="30" customHeight="1" spans="1:6">
      <c r="A13" s="8" t="s">
        <v>19</v>
      </c>
      <c r="B13" s="9" t="s">
        <v>13</v>
      </c>
      <c r="C13" s="8" t="s">
        <v>11</v>
      </c>
      <c r="D13" s="10">
        <v>1</v>
      </c>
      <c r="E13" s="35">
        <v>292.2</v>
      </c>
      <c r="F13" s="36">
        <f t="shared" si="0"/>
        <v>292.2</v>
      </c>
    </row>
    <row r="14" ht="30" customHeight="1" spans="1:6">
      <c r="A14" s="8" t="s">
        <v>20</v>
      </c>
      <c r="B14" s="9" t="s">
        <v>10</v>
      </c>
      <c r="C14" s="8" t="s">
        <v>11</v>
      </c>
      <c r="D14" s="10">
        <v>1</v>
      </c>
      <c r="E14" s="35">
        <v>2802.811</v>
      </c>
      <c r="F14" s="36">
        <f t="shared" si="0"/>
        <v>2802.811</v>
      </c>
    </row>
    <row r="15" ht="30" customHeight="1" spans="1:6">
      <c r="A15" s="8" t="s">
        <v>21</v>
      </c>
      <c r="B15" s="9" t="s">
        <v>13</v>
      </c>
      <c r="C15" s="8" t="s">
        <v>11</v>
      </c>
      <c r="D15" s="10">
        <v>1</v>
      </c>
      <c r="E15" s="35">
        <v>353.562</v>
      </c>
      <c r="F15" s="36">
        <f t="shared" si="0"/>
        <v>353.562</v>
      </c>
    </row>
    <row r="16" ht="30" customHeight="1" spans="1:6">
      <c r="A16" s="8" t="s">
        <v>22</v>
      </c>
      <c r="B16" s="9" t="s">
        <v>10</v>
      </c>
      <c r="C16" s="8" t="s">
        <v>11</v>
      </c>
      <c r="D16" s="10">
        <v>1</v>
      </c>
      <c r="E16" s="35">
        <v>1528.824</v>
      </c>
      <c r="F16" s="36">
        <f t="shared" si="0"/>
        <v>1528.824</v>
      </c>
    </row>
    <row r="17" ht="30" customHeight="1" spans="1:6">
      <c r="A17" s="8" t="s">
        <v>23</v>
      </c>
      <c r="B17" s="9" t="s">
        <v>13</v>
      </c>
      <c r="C17" s="8" t="s">
        <v>11</v>
      </c>
      <c r="D17" s="10">
        <v>1</v>
      </c>
      <c r="E17" s="35">
        <v>192.852</v>
      </c>
      <c r="F17" s="36">
        <f t="shared" si="0"/>
        <v>192.852</v>
      </c>
    </row>
    <row r="18" ht="30" customHeight="1" spans="1:6">
      <c r="A18" s="8" t="s">
        <v>24</v>
      </c>
      <c r="B18" s="9" t="s">
        <v>10</v>
      </c>
      <c r="C18" s="8" t="s">
        <v>11</v>
      </c>
      <c r="D18" s="10">
        <v>1</v>
      </c>
      <c r="E18" s="35">
        <v>590.682</v>
      </c>
      <c r="F18" s="36">
        <f t="shared" si="0"/>
        <v>590.682</v>
      </c>
    </row>
    <row r="19" ht="30" customHeight="1" spans="1:6">
      <c r="A19" s="8" t="s">
        <v>25</v>
      </c>
      <c r="B19" s="9" t="s">
        <v>13</v>
      </c>
      <c r="C19" s="8" t="s">
        <v>11</v>
      </c>
      <c r="D19" s="10">
        <v>1</v>
      </c>
      <c r="E19" s="35">
        <v>74.511</v>
      </c>
      <c r="F19" s="36">
        <f t="shared" si="0"/>
        <v>74.511</v>
      </c>
    </row>
    <row r="20" ht="30" customHeight="1" spans="1:6">
      <c r="A20" s="8" t="s">
        <v>26</v>
      </c>
      <c r="B20" s="9" t="s">
        <v>10</v>
      </c>
      <c r="C20" s="8" t="s">
        <v>11</v>
      </c>
      <c r="D20" s="10">
        <v>1</v>
      </c>
      <c r="E20" s="35">
        <v>301.132</v>
      </c>
      <c r="F20" s="36">
        <f t="shared" si="0"/>
        <v>301.132</v>
      </c>
    </row>
    <row r="21" ht="30" customHeight="1" spans="1:6">
      <c r="A21" s="8" t="s">
        <v>27</v>
      </c>
      <c r="B21" s="9" t="s">
        <v>13</v>
      </c>
      <c r="C21" s="8" t="s">
        <v>11</v>
      </c>
      <c r="D21" s="10">
        <v>1</v>
      </c>
      <c r="E21" s="35">
        <v>37.986</v>
      </c>
      <c r="F21" s="36">
        <f t="shared" si="0"/>
        <v>37.986</v>
      </c>
    </row>
    <row r="22" ht="30" customHeight="1" spans="1:6">
      <c r="A22" s="8" t="s">
        <v>28</v>
      </c>
      <c r="B22" s="9" t="s">
        <v>10</v>
      </c>
      <c r="C22" s="8" t="s">
        <v>11</v>
      </c>
      <c r="D22" s="10">
        <v>1</v>
      </c>
      <c r="E22" s="35">
        <v>162.148</v>
      </c>
      <c r="F22" s="36">
        <f t="shared" si="0"/>
        <v>162.148</v>
      </c>
    </row>
    <row r="23" ht="30" customHeight="1" spans="1:6">
      <c r="A23" s="8" t="s">
        <v>29</v>
      </c>
      <c r="B23" s="9" t="s">
        <v>13</v>
      </c>
      <c r="C23" s="8" t="s">
        <v>11</v>
      </c>
      <c r="D23" s="10">
        <v>1</v>
      </c>
      <c r="E23" s="35">
        <v>20.454</v>
      </c>
      <c r="F23" s="36">
        <f t="shared" si="0"/>
        <v>20.454</v>
      </c>
    </row>
    <row r="24" ht="30" customHeight="1" spans="1:6">
      <c r="A24" s="8" t="s">
        <v>30</v>
      </c>
      <c r="B24" s="9" t="s">
        <v>10</v>
      </c>
      <c r="C24" s="8" t="s">
        <v>11</v>
      </c>
      <c r="D24" s="10">
        <v>1</v>
      </c>
      <c r="E24" s="35">
        <v>752.83</v>
      </c>
      <c r="F24" s="36">
        <f t="shared" si="0"/>
        <v>752.83</v>
      </c>
    </row>
    <row r="25" ht="30" customHeight="1" spans="1:6">
      <c r="A25" s="8" t="s">
        <v>31</v>
      </c>
      <c r="B25" s="9" t="s">
        <v>13</v>
      </c>
      <c r="C25" s="8" t="s">
        <v>11</v>
      </c>
      <c r="D25" s="10">
        <v>1</v>
      </c>
      <c r="E25" s="35">
        <v>94.965</v>
      </c>
      <c r="F25" s="36">
        <f t="shared" si="0"/>
        <v>94.965</v>
      </c>
    </row>
    <row r="26" ht="30" customHeight="1" spans="1:6">
      <c r="A26" s="8" t="s">
        <v>32</v>
      </c>
      <c r="B26" s="9" t="s">
        <v>10</v>
      </c>
      <c r="C26" s="8" t="s">
        <v>11</v>
      </c>
      <c r="D26" s="10">
        <v>1</v>
      </c>
      <c r="E26" s="35">
        <v>347.46</v>
      </c>
      <c r="F26" s="36">
        <f t="shared" si="0"/>
        <v>347.46</v>
      </c>
    </row>
    <row r="27" ht="30" customHeight="1" spans="1:6">
      <c r="A27" s="8" t="s">
        <v>33</v>
      </c>
      <c r="B27" s="9" t="s">
        <v>13</v>
      </c>
      <c r="C27" s="8" t="s">
        <v>11</v>
      </c>
      <c r="D27" s="10">
        <v>1</v>
      </c>
      <c r="E27" s="35">
        <v>43.83</v>
      </c>
      <c r="F27" s="36">
        <f t="shared" si="0"/>
        <v>43.83</v>
      </c>
    </row>
    <row r="28" ht="30" customHeight="1" spans="1:6">
      <c r="A28" s="8" t="s">
        <v>122</v>
      </c>
      <c r="B28" s="9" t="s">
        <v>10</v>
      </c>
      <c r="C28" s="8" t="s">
        <v>11</v>
      </c>
      <c r="D28" s="10">
        <v>1</v>
      </c>
      <c r="E28" s="35">
        <v>1436.168</v>
      </c>
      <c r="F28" s="36">
        <f t="shared" si="0"/>
        <v>1436.168</v>
      </c>
    </row>
    <row r="29" ht="30" customHeight="1" spans="1:6">
      <c r="A29" s="8" t="s">
        <v>123</v>
      </c>
      <c r="B29" s="9" t="s">
        <v>13</v>
      </c>
      <c r="C29" s="8" t="s">
        <v>11</v>
      </c>
      <c r="D29" s="10">
        <v>1</v>
      </c>
      <c r="E29" s="35">
        <v>181.164</v>
      </c>
      <c r="F29" s="36">
        <f t="shared" si="0"/>
        <v>181.164</v>
      </c>
    </row>
    <row r="30" ht="30" customHeight="1" spans="1:6">
      <c r="A30" s="8" t="s">
        <v>124</v>
      </c>
      <c r="B30" s="9" t="s">
        <v>10</v>
      </c>
      <c r="C30" s="8" t="s">
        <v>11</v>
      </c>
      <c r="D30" s="10">
        <v>1</v>
      </c>
      <c r="E30" s="35">
        <v>1459.332</v>
      </c>
      <c r="F30" s="36">
        <f>E30*D30</f>
        <v>1459.332</v>
      </c>
    </row>
    <row r="31" ht="30" customHeight="1" spans="1:6">
      <c r="A31" s="8" t="s">
        <v>125</v>
      </c>
      <c r="B31" s="9" t="s">
        <v>13</v>
      </c>
      <c r="C31" s="8" t="s">
        <v>11</v>
      </c>
      <c r="D31" s="10">
        <v>1</v>
      </c>
      <c r="E31" s="35">
        <v>184.086</v>
      </c>
      <c r="F31" s="36">
        <f>E31*D31</f>
        <v>184.086</v>
      </c>
    </row>
    <row r="32" ht="15.95" customHeight="1" spans="1:6">
      <c r="A32" s="6"/>
      <c r="B32" s="7" t="s">
        <v>34</v>
      </c>
      <c r="C32" s="6"/>
      <c r="D32" s="6"/>
      <c r="E32" s="6"/>
      <c r="F32" s="37">
        <f>SUM(F6:F31)</f>
        <v>39097.084</v>
      </c>
    </row>
    <row r="33" ht="15.95" customHeight="1" spans="1:6">
      <c r="A33" s="11" t="s">
        <v>35</v>
      </c>
      <c r="B33" s="11"/>
      <c r="C33" s="2"/>
      <c r="D33" s="2"/>
      <c r="E33" s="2"/>
      <c r="F33" s="2"/>
    </row>
    <row r="34" ht="84.75" customHeight="1" spans="1:6">
      <c r="A34" s="12" t="s">
        <v>36</v>
      </c>
      <c r="B34" s="12"/>
      <c r="C34" s="12"/>
      <c r="D34" s="12"/>
      <c r="E34" s="12"/>
      <c r="F34" s="12"/>
    </row>
    <row r="35" ht="15.95" customHeight="1" spans="1:6">
      <c r="A35" s="6"/>
      <c r="B35" s="8" t="s">
        <v>37</v>
      </c>
      <c r="C35" s="8" t="s">
        <v>38</v>
      </c>
      <c r="D35" s="8" t="s">
        <v>39</v>
      </c>
      <c r="E35" s="8" t="s">
        <v>40</v>
      </c>
      <c r="F35" s="8" t="s">
        <v>41</v>
      </c>
    </row>
    <row r="36" ht="15.95" customHeight="1" spans="1:6">
      <c r="A36" s="6"/>
      <c r="B36" s="13" t="s">
        <v>42</v>
      </c>
      <c r="C36" s="13" t="s">
        <v>43</v>
      </c>
      <c r="D36" s="13" t="s">
        <v>44</v>
      </c>
      <c r="E36" s="13" t="s">
        <v>45</v>
      </c>
      <c r="F36" s="13" t="s">
        <v>46</v>
      </c>
    </row>
    <row r="37" ht="15.95" customHeight="1" spans="1:6">
      <c r="A37" s="6"/>
      <c r="B37" s="14">
        <v>50</v>
      </c>
      <c r="C37" s="15">
        <v>0.6</v>
      </c>
      <c r="D37" s="15">
        <v>5</v>
      </c>
      <c r="E37" s="6">
        <v>365</v>
      </c>
      <c r="F37" s="38">
        <f>(B37*C37*D37*E37)/1000</f>
        <v>54.75</v>
      </c>
    </row>
    <row r="38" ht="40.5" customHeight="1" spans="1:6">
      <c r="A38" s="16" t="s">
        <v>47</v>
      </c>
      <c r="B38" s="16"/>
      <c r="C38" s="16"/>
      <c r="D38" s="16"/>
      <c r="E38" s="16"/>
      <c r="F38" s="16"/>
    </row>
    <row r="39" ht="28.5" customHeight="1" spans="1:6">
      <c r="A39" s="6"/>
      <c r="B39" s="6"/>
      <c r="C39" s="7" t="str">
        <f>B6</f>
        <v> Оборудование АСКУЭ</v>
      </c>
      <c r="D39" s="17" t="s">
        <v>48</v>
      </c>
      <c r="E39" s="7" t="s">
        <v>49</v>
      </c>
      <c r="F39" s="8" t="s">
        <v>50</v>
      </c>
    </row>
    <row r="40" ht="15.95" customHeight="1" spans="1:6">
      <c r="A40" s="6"/>
      <c r="B40" s="6"/>
      <c r="C40" s="6">
        <f>F6</f>
        <v>7078.906</v>
      </c>
      <c r="D40" s="15">
        <v>0.005</v>
      </c>
      <c r="E40" s="15">
        <v>16</v>
      </c>
      <c r="F40" s="37">
        <f>C40*D40/E40</f>
        <v>2.212158125</v>
      </c>
    </row>
    <row r="41" ht="61" customHeight="1" spans="1:6">
      <c r="A41" s="18" t="s">
        <v>51</v>
      </c>
      <c r="B41" s="18"/>
      <c r="C41" s="18"/>
      <c r="D41" s="18"/>
      <c r="E41" s="18"/>
      <c r="F41" s="18"/>
    </row>
    <row r="42" ht="15.95" customHeight="1" spans="1:6">
      <c r="A42" s="19" t="s">
        <v>52</v>
      </c>
      <c r="B42" s="19"/>
      <c r="C42" s="19"/>
      <c r="D42" s="19"/>
      <c r="E42" s="19"/>
      <c r="F42" s="2"/>
    </row>
    <row r="43" ht="34" customHeight="1" spans="1:6">
      <c r="A43" s="5" t="s">
        <v>53</v>
      </c>
      <c r="B43" s="5"/>
      <c r="C43" s="5"/>
      <c r="D43" s="17" t="s">
        <v>54</v>
      </c>
      <c r="E43" s="8" t="s">
        <v>55</v>
      </c>
      <c r="F43" s="2"/>
    </row>
    <row r="44" ht="15.95" customHeight="1" spans="1:6">
      <c r="A44" s="6"/>
      <c r="B44" s="6"/>
      <c r="C44" s="20">
        <f>F37</f>
        <v>54.75</v>
      </c>
      <c r="D44" s="20">
        <f>F40</f>
        <v>2.212158125</v>
      </c>
      <c r="E44" s="20">
        <f>C44+D44</f>
        <v>56.962158125</v>
      </c>
      <c r="F44" s="2"/>
    </row>
    <row r="45" ht="15.95" customHeight="1" spans="1:6">
      <c r="A45" s="2"/>
      <c r="B45" s="2"/>
      <c r="C45" s="2"/>
      <c r="D45" s="2"/>
      <c r="E45" s="2"/>
      <c r="F45" s="2"/>
    </row>
    <row r="46" ht="15.95" customHeight="1" spans="1:6">
      <c r="A46" s="21" t="s">
        <v>56</v>
      </c>
      <c r="B46" s="21"/>
      <c r="C46" s="21"/>
      <c r="D46" s="21"/>
      <c r="E46" s="21"/>
      <c r="F46" s="21"/>
    </row>
    <row r="47" ht="15.95" customHeight="1" spans="1:6">
      <c r="A47" s="6"/>
      <c r="B47" s="6"/>
      <c r="C47" s="22" t="s">
        <v>57</v>
      </c>
      <c r="D47" s="22" t="s">
        <v>58</v>
      </c>
      <c r="E47" s="8" t="s">
        <v>59</v>
      </c>
      <c r="F47" s="8" t="s">
        <v>60</v>
      </c>
    </row>
    <row r="48" ht="15.95" customHeight="1" spans="1:6">
      <c r="A48" s="6"/>
      <c r="B48" s="6"/>
      <c r="C48" s="23">
        <f>F32</f>
        <v>39097.084</v>
      </c>
      <c r="D48" s="24">
        <f>E44</f>
        <v>56.962158125</v>
      </c>
      <c r="E48" s="15">
        <v>20</v>
      </c>
      <c r="F48" s="6">
        <f>((C48+D48)/E48)</f>
        <v>1957.70230790625</v>
      </c>
    </row>
    <row r="49" ht="15.95" customHeight="1" spans="1:6">
      <c r="A49" s="8" t="s">
        <v>61</v>
      </c>
      <c r="B49" s="6"/>
      <c r="C49" s="22" t="s">
        <v>57</v>
      </c>
      <c r="D49" s="22" t="s">
        <v>58</v>
      </c>
      <c r="E49" s="22" t="s">
        <v>62</v>
      </c>
      <c r="F49" s="22" t="s">
        <v>63</v>
      </c>
    </row>
    <row r="50" ht="15.75" customHeight="1" spans="1:6">
      <c r="A50" s="6"/>
      <c r="B50" s="6"/>
      <c r="C50" s="23">
        <f>F32</f>
        <v>39097.084</v>
      </c>
      <c r="D50" s="24">
        <f>E44</f>
        <v>56.962158125</v>
      </c>
      <c r="E50" s="6">
        <f>F48</f>
        <v>1957.70230790625</v>
      </c>
      <c r="F50" s="39">
        <f>C50+D50+E50</f>
        <v>41111.7484660312</v>
      </c>
    </row>
    <row r="51" ht="15.95" customHeight="1" spans="1:6">
      <c r="A51" s="11" t="s">
        <v>64</v>
      </c>
      <c r="B51" s="11"/>
      <c r="C51" s="2"/>
      <c r="D51" s="2"/>
      <c r="E51" s="2"/>
      <c r="F51" s="2"/>
    </row>
    <row r="52" ht="15.95" customHeight="1" spans="1:6">
      <c r="A52" s="25">
        <v>43104</v>
      </c>
      <c r="B52" s="8" t="s">
        <v>65</v>
      </c>
      <c r="C52" s="8"/>
      <c r="D52" s="8"/>
      <c r="E52" s="8"/>
      <c r="F52" s="15">
        <v>864</v>
      </c>
    </row>
    <row r="53" ht="15.95" customHeight="1" spans="1:6">
      <c r="A53" s="25">
        <v>43135</v>
      </c>
      <c r="B53" s="8" t="s">
        <v>66</v>
      </c>
      <c r="C53" s="8"/>
      <c r="D53" s="8"/>
      <c r="E53" s="8"/>
      <c r="F53" s="15">
        <v>17</v>
      </c>
    </row>
    <row r="54" ht="15.95" customHeight="1" spans="1:6">
      <c r="A54" s="25">
        <v>43163</v>
      </c>
      <c r="B54" s="8" t="s">
        <v>67</v>
      </c>
      <c r="C54" s="8"/>
      <c r="D54" s="8"/>
      <c r="E54" s="8"/>
      <c r="F54" s="15">
        <v>29.28</v>
      </c>
    </row>
    <row r="55" ht="15.95" customHeight="1" spans="1:6">
      <c r="A55" s="25">
        <v>43194</v>
      </c>
      <c r="B55" s="26" t="s">
        <v>68</v>
      </c>
      <c r="C55" s="26"/>
      <c r="D55" s="26"/>
      <c r="E55" s="26"/>
      <c r="F55" s="6">
        <f>F53/100*F52*F54</f>
        <v>4300.6464</v>
      </c>
    </row>
    <row r="56" ht="15.95" customHeight="1" spans="1:6">
      <c r="A56" s="25">
        <v>43224</v>
      </c>
      <c r="B56" s="8" t="s">
        <v>69</v>
      </c>
      <c r="C56" s="8"/>
      <c r="D56" s="8"/>
      <c r="E56" s="8"/>
      <c r="F56" s="15">
        <v>2.2</v>
      </c>
    </row>
    <row r="57" ht="15.95" customHeight="1" spans="1:6">
      <c r="A57" s="25">
        <v>43255</v>
      </c>
      <c r="B57" s="8" t="s">
        <v>70</v>
      </c>
      <c r="C57" s="8"/>
      <c r="D57" s="8"/>
      <c r="E57" s="8"/>
      <c r="F57" s="15">
        <v>200</v>
      </c>
    </row>
    <row r="58" ht="15.95" customHeight="1" spans="1:6">
      <c r="A58" s="25">
        <v>43285</v>
      </c>
      <c r="B58" s="26" t="s">
        <v>71</v>
      </c>
      <c r="C58" s="26"/>
      <c r="D58" s="26"/>
      <c r="E58" s="26"/>
      <c r="F58" s="6">
        <f>(F56/100)*(F53/100)*F52*F57</f>
        <v>646.272</v>
      </c>
    </row>
    <row r="59" ht="24.6" customHeight="1" spans="1:6">
      <c r="A59" s="27" t="s">
        <v>72</v>
      </c>
      <c r="B59" s="27"/>
      <c r="C59" s="27"/>
      <c r="D59" s="27"/>
      <c r="E59" s="27"/>
      <c r="F59" s="27"/>
    </row>
    <row r="60" ht="15.95" customHeight="1" spans="1:6">
      <c r="A60" s="6"/>
      <c r="B60" s="6"/>
      <c r="C60" s="6"/>
      <c r="D60" s="6"/>
      <c r="E60" s="8" t="s">
        <v>73</v>
      </c>
      <c r="F60" s="40" t="s">
        <v>74</v>
      </c>
    </row>
    <row r="61" ht="15.95" customHeight="1" spans="1:6">
      <c r="A61" s="6"/>
      <c r="B61" s="6"/>
      <c r="C61" s="6"/>
      <c r="D61" s="6"/>
      <c r="E61" s="6">
        <f>F55</f>
        <v>4300.6464</v>
      </c>
      <c r="F61" s="41">
        <f>F58</f>
        <v>646.272</v>
      </c>
    </row>
    <row r="62" ht="17.45" customHeight="1" spans="1:6">
      <c r="A62" s="25">
        <v>43316</v>
      </c>
      <c r="B62" s="7" t="s">
        <v>75</v>
      </c>
      <c r="C62" s="7"/>
      <c r="D62" s="7"/>
      <c r="E62" s="39">
        <f>(E61+F61)/1000</f>
        <v>4.9469184</v>
      </c>
      <c r="F62" s="39"/>
    </row>
    <row r="63" ht="15.95" customHeight="1" spans="1:6">
      <c r="A63" s="2"/>
      <c r="B63" s="2"/>
      <c r="C63" s="2"/>
      <c r="D63" s="2"/>
      <c r="E63" s="2"/>
      <c r="F63" s="2"/>
    </row>
    <row r="64" ht="18.4" customHeight="1" spans="1:6">
      <c r="A64" s="28" t="s">
        <v>76</v>
      </c>
      <c r="B64" s="28"/>
      <c r="C64" s="28"/>
      <c r="D64" s="28"/>
      <c r="E64" s="28"/>
      <c r="F64" s="28"/>
    </row>
    <row r="65" ht="15.95" customHeight="1" spans="1:6">
      <c r="A65" s="29" t="s">
        <v>77</v>
      </c>
      <c r="B65" s="29"/>
      <c r="C65" s="29"/>
      <c r="D65" s="29"/>
      <c r="E65" s="29"/>
      <c r="F65" s="6"/>
    </row>
    <row r="66" ht="15.95" customHeight="1" spans="1:6">
      <c r="A66" s="25">
        <v>43105</v>
      </c>
      <c r="B66" s="30" t="s">
        <v>78</v>
      </c>
      <c r="C66" s="30"/>
      <c r="D66" s="30"/>
      <c r="E66" s="6">
        <v>12</v>
      </c>
      <c r="F66" s="6">
        <f>D6</f>
        <v>38</v>
      </c>
    </row>
    <row r="67" ht="15.95" customHeight="1" spans="1:6">
      <c r="A67" s="25">
        <v>43136</v>
      </c>
      <c r="B67" s="8" t="s">
        <v>79</v>
      </c>
      <c r="C67" s="8"/>
      <c r="D67" s="8"/>
      <c r="E67" s="6"/>
      <c r="F67" s="15">
        <v>351.69</v>
      </c>
    </row>
    <row r="68" ht="15.75" customHeight="1" spans="1:6">
      <c r="A68" s="25">
        <v>43164</v>
      </c>
      <c r="B68" s="22" t="s">
        <v>80</v>
      </c>
      <c r="C68" s="22"/>
      <c r="D68" s="22"/>
      <c r="E68" s="6"/>
      <c r="F68" s="39">
        <f>(F66*E66*F67)/1000</f>
        <v>160.37064</v>
      </c>
    </row>
    <row r="69" ht="27" customHeight="1" spans="1:6">
      <c r="A69" s="31" t="s">
        <v>81</v>
      </c>
      <c r="B69" s="31"/>
      <c r="C69" s="31"/>
      <c r="D69" s="31"/>
      <c r="E69" s="31"/>
      <c r="F69" s="31"/>
    </row>
    <row r="70" ht="31.5" customHeight="1" spans="1:6">
      <c r="A70" s="6"/>
      <c r="B70" s="32" t="s">
        <v>82</v>
      </c>
      <c r="C70" s="32"/>
      <c r="D70" s="32"/>
      <c r="E70" s="32"/>
      <c r="F70" s="15">
        <v>128.97</v>
      </c>
    </row>
    <row r="71" ht="15.75" customHeight="1" spans="1:6">
      <c r="A71" s="6"/>
      <c r="B71" s="32" t="s">
        <v>83</v>
      </c>
      <c r="C71" s="32"/>
      <c r="D71" s="32"/>
      <c r="E71" s="32"/>
      <c r="F71" s="15">
        <v>109.79</v>
      </c>
    </row>
    <row r="72" ht="15.95" customHeight="1" spans="1:6">
      <c r="A72" s="6"/>
      <c r="B72" s="33" t="s">
        <v>84</v>
      </c>
      <c r="C72" s="33"/>
      <c r="D72" s="33"/>
      <c r="E72" s="33"/>
      <c r="F72" s="15">
        <v>134.5</v>
      </c>
    </row>
    <row r="73" ht="38.45" customHeight="1" spans="1:6">
      <c r="A73" s="42"/>
      <c r="B73" s="6"/>
      <c r="C73" s="6"/>
      <c r="D73" s="6"/>
      <c r="E73" s="6"/>
      <c r="F73" s="7" t="s">
        <v>85</v>
      </c>
    </row>
    <row r="74" ht="15.95" customHeight="1" spans="1:6">
      <c r="A74" s="6"/>
      <c r="B74" s="8" t="s">
        <v>86</v>
      </c>
      <c r="C74" s="8"/>
      <c r="D74" s="8"/>
      <c r="E74" s="15">
        <v>4</v>
      </c>
      <c r="F74" s="15">
        <v>48</v>
      </c>
    </row>
    <row r="75" ht="15.95" customHeight="1" spans="1:6">
      <c r="A75" s="6"/>
      <c r="B75" s="8" t="s">
        <v>87</v>
      </c>
      <c r="C75" s="8"/>
      <c r="D75" s="8"/>
      <c r="E75" s="15">
        <v>2</v>
      </c>
      <c r="F75" s="15">
        <v>84</v>
      </c>
    </row>
    <row r="76" ht="15.95" customHeight="1" spans="1:6">
      <c r="A76" s="6"/>
      <c r="B76" s="8" t="s">
        <v>88</v>
      </c>
      <c r="C76" s="8"/>
      <c r="D76" s="8"/>
      <c r="E76" s="15">
        <v>2</v>
      </c>
      <c r="F76" s="15">
        <v>36</v>
      </c>
    </row>
    <row r="77" ht="30" customHeight="1" spans="1:6">
      <c r="A77" s="6"/>
      <c r="B77" s="7" t="s">
        <v>89</v>
      </c>
      <c r="C77" s="6"/>
      <c r="D77" s="6"/>
      <c r="E77" s="6"/>
      <c r="F77" s="38">
        <f>F70*E74*F74+F71*E75*F75+F72*E76*F76</f>
        <v>52890.96</v>
      </c>
    </row>
    <row r="78" ht="15.95" customHeight="1" spans="1:6">
      <c r="A78" s="6"/>
      <c r="B78" s="13" t="s">
        <v>90</v>
      </c>
      <c r="C78" s="13"/>
      <c r="D78" s="13"/>
      <c r="E78" s="13"/>
      <c r="F78" s="6">
        <v>30.4</v>
      </c>
    </row>
    <row r="79" ht="15.95" customHeight="1" spans="1:6">
      <c r="A79" s="6"/>
      <c r="B79" s="43" t="s">
        <v>91</v>
      </c>
      <c r="C79" s="43"/>
      <c r="D79" s="43"/>
      <c r="E79" s="43"/>
      <c r="F79" s="38">
        <f>F77*F78/100</f>
        <v>16078.85184</v>
      </c>
    </row>
    <row r="80" ht="15.95" customHeight="1" spans="1:6">
      <c r="A80" s="6"/>
      <c r="B80" s="44" t="s">
        <v>92</v>
      </c>
      <c r="C80" s="44"/>
      <c r="D80" s="44"/>
      <c r="E80" s="44"/>
      <c r="F80" s="38">
        <f>(F77+F79)/1000</f>
        <v>68.96981184</v>
      </c>
    </row>
    <row r="81" ht="27" customHeight="1" spans="1:6">
      <c r="A81" s="45" t="s">
        <v>93</v>
      </c>
      <c r="B81" s="45"/>
      <c r="C81" s="45"/>
      <c r="D81" s="45"/>
      <c r="E81" s="45"/>
      <c r="F81" s="58"/>
    </row>
    <row r="82" ht="24" customHeight="1" spans="1:6">
      <c r="A82" s="6"/>
      <c r="B82" s="43" t="s">
        <v>94</v>
      </c>
      <c r="C82" s="43"/>
      <c r="D82" s="43"/>
      <c r="E82" s="6"/>
      <c r="F82" s="15">
        <v>17.75</v>
      </c>
    </row>
    <row r="83" ht="15.95" customHeight="1" spans="1:6">
      <c r="A83" s="6"/>
      <c r="B83" s="44" t="s">
        <v>95</v>
      </c>
      <c r="C83" s="44"/>
      <c r="D83" s="44"/>
      <c r="E83" s="15">
        <v>12</v>
      </c>
      <c r="F83" s="38">
        <f>F82*E83</f>
        <v>213</v>
      </c>
    </row>
    <row r="84" ht="15.95" customHeight="1" spans="1:6">
      <c r="A84" s="6"/>
      <c r="B84" s="44" t="s">
        <v>96</v>
      </c>
      <c r="C84" s="44"/>
      <c r="D84" s="44"/>
      <c r="E84" s="6"/>
      <c r="F84" s="15">
        <v>3125</v>
      </c>
    </row>
    <row r="85" ht="15.95" customHeight="1" spans="1:6">
      <c r="A85" s="6"/>
      <c r="B85" s="44" t="s">
        <v>97</v>
      </c>
      <c r="C85" s="44"/>
      <c r="D85" s="44"/>
      <c r="E85" s="6"/>
      <c r="F85" s="15">
        <v>1500</v>
      </c>
    </row>
    <row r="86" ht="15.95" customHeight="1" spans="1:6">
      <c r="A86" s="6"/>
      <c r="B86" s="44" t="s">
        <v>98</v>
      </c>
      <c r="C86" s="44"/>
      <c r="D86" s="44"/>
      <c r="E86" s="6"/>
      <c r="F86" s="38">
        <f>F85/F84</f>
        <v>0.48</v>
      </c>
    </row>
    <row r="87" ht="15.95" customHeight="1" spans="1:6">
      <c r="A87" s="6"/>
      <c r="B87" s="46" t="s">
        <v>99</v>
      </c>
      <c r="C87" s="46"/>
      <c r="D87" s="46"/>
      <c r="E87" s="6"/>
      <c r="F87" s="38">
        <f>F83*F86</f>
        <v>102.24</v>
      </c>
    </row>
    <row r="88" ht="31" customHeight="1" spans="1:6">
      <c r="A88" s="6"/>
      <c r="B88" s="7" t="s">
        <v>100</v>
      </c>
      <c r="C88" s="7"/>
      <c r="D88" s="7"/>
      <c r="E88" s="6"/>
      <c r="F88" s="38">
        <f>E62+F68+F80+F87</f>
        <v>336.52737024</v>
      </c>
    </row>
    <row r="89" ht="26.1" customHeight="1" spans="1:6">
      <c r="A89" s="47" t="s">
        <v>101</v>
      </c>
      <c r="B89" s="47"/>
      <c r="C89" s="47"/>
      <c r="D89" s="47"/>
      <c r="E89" s="47"/>
      <c r="F89" s="59"/>
    </row>
    <row r="90" ht="35.65" customHeight="1" spans="1:6">
      <c r="A90" s="48" t="s">
        <v>102</v>
      </c>
      <c r="B90" s="48"/>
      <c r="C90" s="48"/>
      <c r="D90" s="48"/>
      <c r="E90" s="48"/>
      <c r="F90" s="48"/>
    </row>
    <row r="91" ht="27.75" customHeight="1" spans="1:6">
      <c r="A91" s="49" t="s">
        <v>103</v>
      </c>
      <c r="B91" s="49"/>
      <c r="C91" s="49"/>
      <c r="D91" s="49"/>
      <c r="E91" s="49"/>
      <c r="F91" s="49"/>
    </row>
    <row r="92" ht="15.95" customHeight="1" spans="1:6">
      <c r="A92" s="6"/>
      <c r="B92" s="50" t="s">
        <v>104</v>
      </c>
      <c r="C92" s="50"/>
      <c r="D92" s="50"/>
      <c r="E92" s="50"/>
      <c r="F92" s="60">
        <v>105</v>
      </c>
    </row>
    <row r="93" ht="15.95" customHeight="1" spans="1:6">
      <c r="A93" s="6"/>
      <c r="B93" s="50" t="s">
        <v>105</v>
      </c>
      <c r="C93" s="50"/>
      <c r="D93" s="50"/>
      <c r="E93" s="50"/>
      <c r="F93" s="60">
        <v>115</v>
      </c>
    </row>
    <row r="94" ht="15.95" customHeight="1" spans="1:6">
      <c r="A94" s="6"/>
      <c r="B94" s="51" t="s">
        <v>106</v>
      </c>
      <c r="C94" s="51"/>
      <c r="D94" s="51"/>
      <c r="E94" s="51"/>
      <c r="F94" s="60">
        <v>3.7</v>
      </c>
    </row>
    <row r="95" ht="15.95" customHeight="1" spans="1:6">
      <c r="A95" s="6"/>
      <c r="B95" s="50" t="s">
        <v>107</v>
      </c>
      <c r="C95" s="50"/>
      <c r="D95" s="50"/>
      <c r="E95" s="50"/>
      <c r="F95" s="61">
        <v>50</v>
      </c>
    </row>
    <row r="96" ht="15.95" customHeight="1" spans="1:6">
      <c r="A96" s="6"/>
      <c r="B96" s="30" t="s">
        <v>108</v>
      </c>
      <c r="C96" s="30"/>
      <c r="D96" s="30"/>
      <c r="E96" s="30"/>
      <c r="F96" s="60">
        <v>12</v>
      </c>
    </row>
    <row r="97" ht="15.95" customHeight="1" spans="1:6">
      <c r="A97" s="6"/>
      <c r="B97" s="8" t="s">
        <v>109</v>
      </c>
      <c r="C97" s="8"/>
      <c r="D97" s="8"/>
      <c r="E97" s="8"/>
      <c r="F97" s="6">
        <f>(F92*F93*F96*(F94/100)*F95)/1000</f>
        <v>268.065</v>
      </c>
    </row>
    <row r="98" ht="15.95" customHeight="1" spans="1:6">
      <c r="A98" s="6"/>
      <c r="B98" s="7" t="s">
        <v>110</v>
      </c>
      <c r="C98" s="7"/>
      <c r="D98" s="7"/>
      <c r="E98" s="7"/>
      <c r="F98" s="6"/>
    </row>
    <row r="99" ht="15.95" customHeight="1" spans="1:6">
      <c r="A99" s="6"/>
      <c r="B99" s="8" t="s">
        <v>111</v>
      </c>
      <c r="C99" s="8"/>
      <c r="D99" s="8"/>
      <c r="E99" s="8"/>
      <c r="F99" s="38">
        <f>F97</f>
        <v>268.065</v>
      </c>
    </row>
    <row r="100" ht="15.95" customHeight="1" spans="1:6">
      <c r="A100" s="6"/>
      <c r="B100" s="8" t="s">
        <v>112</v>
      </c>
      <c r="C100" s="8"/>
      <c r="D100" s="8"/>
      <c r="E100" s="8"/>
      <c r="F100" s="15">
        <v>2.2538</v>
      </c>
    </row>
    <row r="101" ht="15.95" customHeight="1" spans="1:6">
      <c r="A101" s="6"/>
      <c r="B101" s="8" t="s">
        <v>113</v>
      </c>
      <c r="C101" s="8"/>
      <c r="D101" s="8"/>
      <c r="E101" s="8"/>
      <c r="F101" s="37">
        <f>F99*F100</f>
        <v>604.164897</v>
      </c>
    </row>
    <row r="102" ht="18.75" customHeight="1" spans="1:6">
      <c r="A102" s="52"/>
      <c r="B102" s="53" t="s">
        <v>114</v>
      </c>
      <c r="C102" s="53"/>
      <c r="D102" s="53"/>
      <c r="E102" s="53"/>
      <c r="F102" s="58"/>
    </row>
    <row r="103" ht="15.95" customHeight="1" spans="1:6">
      <c r="A103" s="2"/>
      <c r="B103" s="54" t="s">
        <v>115</v>
      </c>
      <c r="C103" s="54"/>
      <c r="D103" s="54"/>
      <c r="E103" s="54"/>
      <c r="F103" s="62">
        <f>F101+F88</f>
        <v>940.69226724</v>
      </c>
    </row>
    <row r="104" ht="15.95" customHeight="1" spans="1:6">
      <c r="A104" s="2"/>
      <c r="B104" s="55" t="s">
        <v>116</v>
      </c>
      <c r="C104" s="55"/>
      <c r="D104" s="55"/>
      <c r="E104" s="55"/>
      <c r="F104" s="63">
        <f>F50/F103</f>
        <v>43.7037168240508</v>
      </c>
    </row>
    <row r="105" ht="15.95" customHeight="1" spans="1:6">
      <c r="A105" s="2"/>
      <c r="B105" s="55" t="s">
        <v>117</v>
      </c>
      <c r="C105" s="55"/>
      <c r="D105" s="55"/>
      <c r="E105" s="55"/>
      <c r="F105" s="2"/>
    </row>
    <row r="106" ht="15.95" customHeight="1" spans="1:6">
      <c r="A106" s="2"/>
      <c r="B106" s="56" t="s">
        <v>118</v>
      </c>
      <c r="C106" s="56"/>
      <c r="D106" s="56"/>
      <c r="E106" s="56"/>
      <c r="F106" s="2"/>
    </row>
    <row r="107" ht="15.95" customHeight="1" spans="1:6">
      <c r="A107" s="2"/>
      <c r="B107" s="2"/>
      <c r="C107" s="2"/>
      <c r="D107" s="2"/>
      <c r="E107" s="2"/>
      <c r="F107" s="2"/>
    </row>
    <row r="108" ht="15.95" customHeight="1" spans="1:6">
      <c r="A108" s="2"/>
      <c r="B108" s="2"/>
      <c r="C108" s="2"/>
      <c r="D108" s="2"/>
      <c r="E108" s="2"/>
      <c r="F108" s="2"/>
    </row>
    <row r="109" ht="30" customHeight="1" spans="1:6">
      <c r="A109" s="2"/>
      <c r="B109" s="57" t="s">
        <v>119</v>
      </c>
      <c r="C109" s="57"/>
      <c r="D109" s="2"/>
      <c r="E109" s="64" t="s">
        <v>120</v>
      </c>
      <c r="F109" s="2"/>
    </row>
  </sheetData>
  <mergeCells count="66">
    <mergeCell ref="E1:F1"/>
    <mergeCell ref="E2:F2"/>
    <mergeCell ref="A3:F3"/>
    <mergeCell ref="A4:B4"/>
    <mergeCell ref="A33:B33"/>
    <mergeCell ref="A34:F34"/>
    <mergeCell ref="A38:F38"/>
    <mergeCell ref="A41:F41"/>
    <mergeCell ref="A42:E42"/>
    <mergeCell ref="A43:C43"/>
    <mergeCell ref="A46:F46"/>
    <mergeCell ref="A51:B51"/>
    <mergeCell ref="B52:E52"/>
    <mergeCell ref="B53:E53"/>
    <mergeCell ref="B54:E54"/>
    <mergeCell ref="B55:E55"/>
    <mergeCell ref="B56:E56"/>
    <mergeCell ref="B57:E57"/>
    <mergeCell ref="B58:E58"/>
    <mergeCell ref="A59:F59"/>
    <mergeCell ref="A60:D60"/>
    <mergeCell ref="A61:D61"/>
    <mergeCell ref="B62:D62"/>
    <mergeCell ref="E62:F62"/>
    <mergeCell ref="A64:F64"/>
    <mergeCell ref="A65:E65"/>
    <mergeCell ref="B66:D66"/>
    <mergeCell ref="B67:D67"/>
    <mergeCell ref="B68:D68"/>
    <mergeCell ref="A69:F69"/>
    <mergeCell ref="B70:E70"/>
    <mergeCell ref="B71:E71"/>
    <mergeCell ref="B72:E72"/>
    <mergeCell ref="B74:D74"/>
    <mergeCell ref="B75:D75"/>
    <mergeCell ref="B76:D76"/>
    <mergeCell ref="B78:E78"/>
    <mergeCell ref="B79:E79"/>
    <mergeCell ref="B80:E80"/>
    <mergeCell ref="A81:E81"/>
    <mergeCell ref="B82:D82"/>
    <mergeCell ref="B83:D83"/>
    <mergeCell ref="B84:D84"/>
    <mergeCell ref="B85:D85"/>
    <mergeCell ref="B86:D86"/>
    <mergeCell ref="B87:D87"/>
    <mergeCell ref="B88:D88"/>
    <mergeCell ref="A89:E89"/>
    <mergeCell ref="A90:F90"/>
    <mergeCell ref="A91:F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9:C109"/>
  </mergeCells>
  <pageMargins left="0.196527777777778" right="0.196527777777778" top="0.747916666666667" bottom="0.747916666666667" header="0.510416666666667" footer="0.510416666666667"/>
  <pageSetup paperSize="1" firstPageNumber="0" orientation="portrait" useFirstPageNumber="1" horizontalDpi="300" verticalDpi="300"/>
  <headerFooter>
    <oddFooter>&amp;C&amp;"Helvetica Neue,Обычный"&amp;P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1"/>
  <sheetViews>
    <sheetView showGridLines="0" tabSelected="1" topLeftCell="A61" workbookViewId="0">
      <selection activeCell="F25" sqref="F25"/>
    </sheetView>
  </sheetViews>
  <sheetFormatPr defaultColWidth="9" defaultRowHeight="13.5" outlineLevelCol="5"/>
  <cols>
    <col min="1" max="1" width="5.83333333333333" style="1" customWidth="1"/>
    <col min="2" max="2" width="37.9833333333333" style="1" customWidth="1"/>
    <col min="3" max="3" width="10.1166666666667" style="1" customWidth="1"/>
    <col min="4" max="4" width="6.94166666666667" style="1" customWidth="1"/>
    <col min="5" max="5" width="12.1" style="1" customWidth="1"/>
    <col min="6" max="6" width="14.8833333333333" style="1" customWidth="1"/>
    <col min="7" max="1025" width="7.13333333333333" style="1" customWidth="1"/>
  </cols>
  <sheetData>
    <row r="1" ht="15.6" customHeight="1" spans="1:6">
      <c r="A1" s="2"/>
      <c r="B1" s="2"/>
      <c r="C1" s="2"/>
      <c r="D1" s="2"/>
      <c r="E1" s="11" t="s">
        <v>0</v>
      </c>
      <c r="F1" s="11"/>
    </row>
    <row r="2" ht="50.45" customHeight="1" spans="1:6">
      <c r="A2" s="3"/>
      <c r="B2" s="2"/>
      <c r="C2" s="2"/>
      <c r="D2" s="2"/>
      <c r="E2" s="34" t="s">
        <v>128</v>
      </c>
      <c r="F2" s="34"/>
    </row>
    <row r="3" ht="37.45" customHeight="1" spans="1:6">
      <c r="A3" s="4" t="s">
        <v>2</v>
      </c>
      <c r="B3" s="4"/>
      <c r="C3" s="4"/>
      <c r="D3" s="4"/>
      <c r="E3" s="4"/>
      <c r="F3" s="4"/>
    </row>
    <row r="4" ht="30.75" customHeight="1" spans="1:6">
      <c r="A4" s="5" t="s">
        <v>3</v>
      </c>
      <c r="B4" s="5"/>
      <c r="C4" s="6"/>
      <c r="D4" s="6"/>
      <c r="E4" s="6"/>
      <c r="F4" s="6"/>
    </row>
    <row r="5" ht="30" customHeight="1" spans="1:6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</row>
    <row r="6" ht="30" customHeight="1" spans="1:6">
      <c r="A6" s="8" t="s">
        <v>9</v>
      </c>
      <c r="B6" s="9" t="s">
        <v>10</v>
      </c>
      <c r="C6" s="8" t="s">
        <v>11</v>
      </c>
      <c r="D6" s="10">
        <v>39</v>
      </c>
      <c r="E6" s="35">
        <v>193.739</v>
      </c>
      <c r="F6" s="36">
        <f t="shared" ref="F6:F31" si="0">E6*D6</f>
        <v>7555.821</v>
      </c>
    </row>
    <row r="7" ht="30" customHeight="1" spans="1:6">
      <c r="A7" s="8" t="s">
        <v>12</v>
      </c>
      <c r="B7" s="9" t="s">
        <v>13</v>
      </c>
      <c r="C7" s="8" t="s">
        <v>11</v>
      </c>
      <c r="D7" s="10">
        <v>39</v>
      </c>
      <c r="E7" s="35">
        <v>69.187</v>
      </c>
      <c r="F7" s="36">
        <f t="shared" si="0"/>
        <v>2698.293</v>
      </c>
    </row>
    <row r="8" ht="30" customHeight="1" spans="1:6">
      <c r="A8" s="8" t="s">
        <v>14</v>
      </c>
      <c r="B8" s="9" t="s">
        <v>10</v>
      </c>
      <c r="C8" s="8" t="s">
        <v>11</v>
      </c>
      <c r="D8" s="10">
        <v>1</v>
      </c>
      <c r="E8" s="35">
        <v>25790.486</v>
      </c>
      <c r="F8" s="36">
        <f t="shared" si="0"/>
        <v>25790.486</v>
      </c>
    </row>
    <row r="9" ht="30" customHeight="1" spans="1:6">
      <c r="A9" s="8" t="s">
        <v>15</v>
      </c>
      <c r="B9" s="9" t="s">
        <v>13</v>
      </c>
      <c r="C9" s="8" t="s">
        <v>11</v>
      </c>
      <c r="D9" s="10">
        <v>1</v>
      </c>
      <c r="E9" s="35">
        <v>3252.179</v>
      </c>
      <c r="F9" s="36">
        <f t="shared" si="0"/>
        <v>3252.179</v>
      </c>
    </row>
    <row r="10" ht="30" customHeight="1" spans="1:6">
      <c r="A10" s="8" t="s">
        <v>16</v>
      </c>
      <c r="B10" s="9" t="s">
        <v>10</v>
      </c>
      <c r="C10" s="8" t="s">
        <v>11</v>
      </c>
      <c r="D10" s="10">
        <v>1</v>
      </c>
      <c r="E10" s="35">
        <v>963.68</v>
      </c>
      <c r="F10" s="36">
        <f t="shared" si="0"/>
        <v>963.68</v>
      </c>
    </row>
    <row r="11" ht="30" customHeight="1" spans="1:6">
      <c r="A11" s="8" t="s">
        <v>17</v>
      </c>
      <c r="B11" s="9" t="s">
        <v>13</v>
      </c>
      <c r="C11" s="8" t="s">
        <v>11</v>
      </c>
      <c r="D11" s="10">
        <v>1</v>
      </c>
      <c r="E11" s="35">
        <v>121.52</v>
      </c>
      <c r="F11" s="36">
        <f t="shared" si="0"/>
        <v>121.52</v>
      </c>
    </row>
    <row r="12" ht="30" customHeight="1" spans="1:6">
      <c r="A12" s="8" t="s">
        <v>18</v>
      </c>
      <c r="B12" s="9" t="s">
        <v>10</v>
      </c>
      <c r="C12" s="8" t="s">
        <v>11</v>
      </c>
      <c r="D12" s="10">
        <v>1</v>
      </c>
      <c r="E12" s="35">
        <v>2409.2</v>
      </c>
      <c r="F12" s="36">
        <f t="shared" si="0"/>
        <v>2409.2</v>
      </c>
    </row>
    <row r="13" ht="30" customHeight="1" spans="1:6">
      <c r="A13" s="8" t="s">
        <v>19</v>
      </c>
      <c r="B13" s="9" t="s">
        <v>13</v>
      </c>
      <c r="C13" s="8" t="s">
        <v>11</v>
      </c>
      <c r="D13" s="10">
        <v>1</v>
      </c>
      <c r="E13" s="35">
        <v>303.8</v>
      </c>
      <c r="F13" s="36">
        <f t="shared" si="0"/>
        <v>303.8</v>
      </c>
    </row>
    <row r="14" ht="30" customHeight="1" spans="1:6">
      <c r="A14" s="8" t="s">
        <v>20</v>
      </c>
      <c r="B14" s="9" t="s">
        <v>10</v>
      </c>
      <c r="C14" s="8" t="s">
        <v>11</v>
      </c>
      <c r="D14" s="10">
        <v>1</v>
      </c>
      <c r="E14" s="35">
        <v>2987.408</v>
      </c>
      <c r="F14" s="36">
        <f t="shared" si="0"/>
        <v>2987.408</v>
      </c>
    </row>
    <row r="15" ht="30" customHeight="1" spans="1:6">
      <c r="A15" s="8" t="s">
        <v>21</v>
      </c>
      <c r="B15" s="9" t="s">
        <v>13</v>
      </c>
      <c r="C15" s="8" t="s">
        <v>11</v>
      </c>
      <c r="D15" s="10">
        <v>1</v>
      </c>
      <c r="E15" s="35">
        <v>376.712</v>
      </c>
      <c r="F15" s="36">
        <f t="shared" si="0"/>
        <v>376.712</v>
      </c>
    </row>
    <row r="16" ht="30" customHeight="1" spans="1:6">
      <c r="A16" s="8" t="s">
        <v>22</v>
      </c>
      <c r="B16" s="9" t="s">
        <v>10</v>
      </c>
      <c r="C16" s="8" t="s">
        <v>11</v>
      </c>
      <c r="D16" s="10">
        <v>1</v>
      </c>
      <c r="E16" s="35">
        <v>1578.026</v>
      </c>
      <c r="F16" s="36">
        <f t="shared" si="0"/>
        <v>1578.026</v>
      </c>
    </row>
    <row r="17" ht="30" customHeight="1" spans="1:6">
      <c r="A17" s="8" t="s">
        <v>23</v>
      </c>
      <c r="B17" s="9" t="s">
        <v>13</v>
      </c>
      <c r="C17" s="8" t="s">
        <v>11</v>
      </c>
      <c r="D17" s="10">
        <v>1</v>
      </c>
      <c r="E17" s="35">
        <v>198.989</v>
      </c>
      <c r="F17" s="36">
        <f t="shared" si="0"/>
        <v>198.989</v>
      </c>
    </row>
    <row r="18" ht="30" customHeight="1" spans="1:6">
      <c r="A18" s="8" t="s">
        <v>24</v>
      </c>
      <c r="B18" s="9" t="s">
        <v>10</v>
      </c>
      <c r="C18" s="8" t="s">
        <v>11</v>
      </c>
      <c r="D18" s="10">
        <v>1</v>
      </c>
      <c r="E18" s="35">
        <v>602.3</v>
      </c>
      <c r="F18" s="36">
        <f t="shared" si="0"/>
        <v>602.3</v>
      </c>
    </row>
    <row r="19" ht="30" customHeight="1" spans="1:6">
      <c r="A19" s="8" t="s">
        <v>25</v>
      </c>
      <c r="B19" s="9" t="s">
        <v>13</v>
      </c>
      <c r="C19" s="8" t="s">
        <v>11</v>
      </c>
      <c r="D19" s="10">
        <v>1</v>
      </c>
      <c r="E19" s="35">
        <v>75.95</v>
      </c>
      <c r="F19" s="36">
        <f t="shared" si="0"/>
        <v>75.95</v>
      </c>
    </row>
    <row r="20" ht="30" customHeight="1" spans="1:6">
      <c r="A20" s="8" t="s">
        <v>26</v>
      </c>
      <c r="B20" s="9" t="s">
        <v>10</v>
      </c>
      <c r="C20" s="8" t="s">
        <v>11</v>
      </c>
      <c r="D20" s="10">
        <v>1</v>
      </c>
      <c r="E20" s="35">
        <v>1481.658</v>
      </c>
      <c r="F20" s="36">
        <f t="shared" si="0"/>
        <v>1481.658</v>
      </c>
    </row>
    <row r="21" ht="30" customHeight="1" spans="1:6">
      <c r="A21" s="8" t="s">
        <v>27</v>
      </c>
      <c r="B21" s="9" t="s">
        <v>13</v>
      </c>
      <c r="C21" s="8" t="s">
        <v>11</v>
      </c>
      <c r="D21" s="10">
        <v>1</v>
      </c>
      <c r="E21" s="35">
        <v>186.837</v>
      </c>
      <c r="F21" s="36">
        <f t="shared" si="0"/>
        <v>186.837</v>
      </c>
    </row>
    <row r="22" ht="30" customHeight="1" spans="1:6">
      <c r="A22" s="8" t="s">
        <v>28</v>
      </c>
      <c r="B22" s="9" t="s">
        <v>10</v>
      </c>
      <c r="C22" s="8" t="s">
        <v>11</v>
      </c>
      <c r="D22" s="10">
        <v>1</v>
      </c>
      <c r="E22" s="35">
        <v>1529.842</v>
      </c>
      <c r="F22" s="36">
        <f t="shared" si="0"/>
        <v>1529.842</v>
      </c>
    </row>
    <row r="23" ht="30" customHeight="1" spans="1:6">
      <c r="A23" s="8" t="s">
        <v>29</v>
      </c>
      <c r="B23" s="9" t="s">
        <v>13</v>
      </c>
      <c r="C23" s="8" t="s">
        <v>11</v>
      </c>
      <c r="D23" s="10">
        <v>1</v>
      </c>
      <c r="E23" s="35">
        <v>192.913</v>
      </c>
      <c r="F23" s="36">
        <f t="shared" si="0"/>
        <v>192.913</v>
      </c>
    </row>
    <row r="24" ht="15.95" customHeight="1" spans="1:6">
      <c r="A24" s="6"/>
      <c r="B24" s="7" t="s">
        <v>34</v>
      </c>
      <c r="C24" s="6"/>
      <c r="D24" s="6"/>
      <c r="E24" s="6"/>
      <c r="F24" s="37">
        <f>SUM(F6:F23)</f>
        <v>52305.614</v>
      </c>
    </row>
    <row r="25" ht="15.95" customHeight="1" spans="1:6">
      <c r="A25" s="11" t="s">
        <v>35</v>
      </c>
      <c r="B25" s="11"/>
      <c r="C25" s="2"/>
      <c r="D25" s="2"/>
      <c r="E25" s="2"/>
      <c r="F25" s="2"/>
    </row>
    <row r="26" ht="84.75" customHeight="1" spans="1:6">
      <c r="A26" s="12" t="s">
        <v>36</v>
      </c>
      <c r="B26" s="12"/>
      <c r="C26" s="12"/>
      <c r="D26" s="12"/>
      <c r="E26" s="12"/>
      <c r="F26" s="12"/>
    </row>
    <row r="27" ht="15.95" customHeight="1" spans="1:6">
      <c r="A27" s="6"/>
      <c r="B27" s="8" t="s">
        <v>37</v>
      </c>
      <c r="C27" s="8" t="s">
        <v>38</v>
      </c>
      <c r="D27" s="8" t="s">
        <v>39</v>
      </c>
      <c r="E27" s="8" t="s">
        <v>40</v>
      </c>
      <c r="F27" s="8" t="s">
        <v>41</v>
      </c>
    </row>
    <row r="28" ht="15.95" customHeight="1" spans="1:6">
      <c r="A28" s="6"/>
      <c r="B28" s="13" t="s">
        <v>42</v>
      </c>
      <c r="C28" s="13" t="s">
        <v>43</v>
      </c>
      <c r="D28" s="13" t="s">
        <v>44</v>
      </c>
      <c r="E28" s="13" t="s">
        <v>45</v>
      </c>
      <c r="F28" s="13" t="s">
        <v>46</v>
      </c>
    </row>
    <row r="29" ht="15.95" customHeight="1" spans="1:6">
      <c r="A29" s="6"/>
      <c r="B29" s="14">
        <v>47</v>
      </c>
      <c r="C29" s="15">
        <v>0.6</v>
      </c>
      <c r="D29" s="15">
        <v>5</v>
      </c>
      <c r="E29" s="6">
        <v>365</v>
      </c>
      <c r="F29" s="38">
        <f>(B29*C29*D29*E29)/1000</f>
        <v>51.465</v>
      </c>
    </row>
    <row r="30" ht="40.5" customHeight="1" spans="1:6">
      <c r="A30" s="16" t="s">
        <v>47</v>
      </c>
      <c r="B30" s="16"/>
      <c r="C30" s="16"/>
      <c r="D30" s="16"/>
      <c r="E30" s="16"/>
      <c r="F30" s="16"/>
    </row>
    <row r="31" ht="28.5" customHeight="1" spans="1:6">
      <c r="A31" s="6"/>
      <c r="B31" s="6"/>
      <c r="C31" s="7" t="str">
        <f>B6</f>
        <v> Оборудование АСКУЭ</v>
      </c>
      <c r="D31" s="17" t="s">
        <v>48</v>
      </c>
      <c r="E31" s="7" t="s">
        <v>49</v>
      </c>
      <c r="F31" s="8" t="s">
        <v>50</v>
      </c>
    </row>
    <row r="32" ht="15.95" customHeight="1" spans="1:6">
      <c r="A32" s="6"/>
      <c r="B32" s="6"/>
      <c r="C32" s="6">
        <f>F6</f>
        <v>7555.821</v>
      </c>
      <c r="D32" s="15">
        <v>0.005</v>
      </c>
      <c r="E32" s="15">
        <v>16</v>
      </c>
      <c r="F32" s="37">
        <f>C32*D32/E32</f>
        <v>2.3611940625</v>
      </c>
    </row>
    <row r="33" ht="61" customHeight="1" spans="1:6">
      <c r="A33" s="18" t="s">
        <v>51</v>
      </c>
      <c r="B33" s="18"/>
      <c r="C33" s="18"/>
      <c r="D33" s="18"/>
      <c r="E33" s="18"/>
      <c r="F33" s="18"/>
    </row>
    <row r="34" ht="15.95" customHeight="1" spans="1:6">
      <c r="A34" s="19" t="s">
        <v>52</v>
      </c>
      <c r="B34" s="19"/>
      <c r="C34" s="19"/>
      <c r="D34" s="19"/>
      <c r="E34" s="19"/>
      <c r="F34" s="2"/>
    </row>
    <row r="35" ht="34" customHeight="1" spans="1:6">
      <c r="A35" s="5" t="s">
        <v>53</v>
      </c>
      <c r="B35" s="5"/>
      <c r="C35" s="5"/>
      <c r="D35" s="17" t="s">
        <v>54</v>
      </c>
      <c r="E35" s="8" t="s">
        <v>55</v>
      </c>
      <c r="F35" s="2"/>
    </row>
    <row r="36" ht="15.95" customHeight="1" spans="1:6">
      <c r="A36" s="6"/>
      <c r="B36" s="6"/>
      <c r="C36" s="20">
        <f>F29</f>
        <v>51.465</v>
      </c>
      <c r="D36" s="20">
        <f>F32</f>
        <v>2.3611940625</v>
      </c>
      <c r="E36" s="20">
        <f>C36+D36</f>
        <v>53.8261940625</v>
      </c>
      <c r="F36" s="2"/>
    </row>
    <row r="37" ht="15.95" customHeight="1" spans="1:6">
      <c r="A37" s="2"/>
      <c r="B37" s="2"/>
      <c r="C37" s="2"/>
      <c r="D37" s="2"/>
      <c r="E37" s="2"/>
      <c r="F37" s="2"/>
    </row>
    <row r="38" ht="15.95" customHeight="1" spans="1:6">
      <c r="A38" s="21" t="s">
        <v>56</v>
      </c>
      <c r="B38" s="21"/>
      <c r="C38" s="21"/>
      <c r="D38" s="21"/>
      <c r="E38" s="21"/>
      <c r="F38" s="21"/>
    </row>
    <row r="39" ht="15.95" customHeight="1" spans="1:6">
      <c r="A39" s="6"/>
      <c r="B39" s="6"/>
      <c r="C39" s="22" t="s">
        <v>57</v>
      </c>
      <c r="D39" s="22" t="s">
        <v>58</v>
      </c>
      <c r="E39" s="8" t="s">
        <v>59</v>
      </c>
      <c r="F39" s="8" t="s">
        <v>60</v>
      </c>
    </row>
    <row r="40" ht="15.95" customHeight="1" spans="1:6">
      <c r="A40" s="6"/>
      <c r="B40" s="6"/>
      <c r="C40" s="23">
        <f>F24</f>
        <v>52305.614</v>
      </c>
      <c r="D40" s="24">
        <f>E36</f>
        <v>53.8261940625</v>
      </c>
      <c r="E40" s="15">
        <v>20</v>
      </c>
      <c r="F40" s="6">
        <f>((C40+D40)/E40)</f>
        <v>2617.97200970312</v>
      </c>
    </row>
    <row r="41" ht="15.95" customHeight="1" spans="1:6">
      <c r="A41" s="8" t="s">
        <v>61</v>
      </c>
      <c r="B41" s="6"/>
      <c r="C41" s="22" t="s">
        <v>57</v>
      </c>
      <c r="D41" s="22" t="s">
        <v>58</v>
      </c>
      <c r="E41" s="22" t="s">
        <v>62</v>
      </c>
      <c r="F41" s="22" t="s">
        <v>63</v>
      </c>
    </row>
    <row r="42" ht="15.75" customHeight="1" spans="1:6">
      <c r="A42" s="6"/>
      <c r="B42" s="6"/>
      <c r="C42" s="23">
        <f>F24</f>
        <v>52305.614</v>
      </c>
      <c r="D42" s="24">
        <f>E36</f>
        <v>53.8261940625</v>
      </c>
      <c r="E42" s="6">
        <f>F40</f>
        <v>2617.97200970312</v>
      </c>
      <c r="F42" s="39">
        <f>C42+D42+E42</f>
        <v>54977.4122037656</v>
      </c>
    </row>
    <row r="43" ht="15.95" customHeight="1" spans="1:6">
      <c r="A43" s="11" t="s">
        <v>64</v>
      </c>
      <c r="B43" s="11"/>
      <c r="C43" s="2"/>
      <c r="D43" s="2"/>
      <c r="E43" s="2"/>
      <c r="F43" s="2"/>
    </row>
    <row r="44" ht="15.95" customHeight="1" spans="1:6">
      <c r="A44" s="25">
        <v>43104</v>
      </c>
      <c r="B44" s="8" t="s">
        <v>65</v>
      </c>
      <c r="C44" s="8"/>
      <c r="D44" s="8"/>
      <c r="E44" s="8"/>
      <c r="F44" s="15">
        <v>864</v>
      </c>
    </row>
    <row r="45" ht="15.95" customHeight="1" spans="1:6">
      <c r="A45" s="25">
        <v>43135</v>
      </c>
      <c r="B45" s="8" t="s">
        <v>66</v>
      </c>
      <c r="C45" s="8"/>
      <c r="D45" s="8"/>
      <c r="E45" s="8"/>
      <c r="F45" s="15">
        <v>17</v>
      </c>
    </row>
    <row r="46" ht="15.95" customHeight="1" spans="1:6">
      <c r="A46" s="25">
        <v>43163</v>
      </c>
      <c r="B46" s="8" t="s">
        <v>67</v>
      </c>
      <c r="C46" s="8"/>
      <c r="D46" s="8"/>
      <c r="E46" s="8"/>
      <c r="F46" s="15">
        <v>29.28</v>
      </c>
    </row>
    <row r="47" ht="15.95" customHeight="1" spans="1:6">
      <c r="A47" s="25">
        <v>43194</v>
      </c>
      <c r="B47" s="26" t="s">
        <v>68</v>
      </c>
      <c r="C47" s="26"/>
      <c r="D47" s="26"/>
      <c r="E47" s="26"/>
      <c r="F47" s="6">
        <f>F45/100*F44*F46</f>
        <v>4300.6464</v>
      </c>
    </row>
    <row r="48" ht="15.95" customHeight="1" spans="1:6">
      <c r="A48" s="25">
        <v>43224</v>
      </c>
      <c r="B48" s="8" t="s">
        <v>69</v>
      </c>
      <c r="C48" s="8"/>
      <c r="D48" s="8"/>
      <c r="E48" s="8"/>
      <c r="F48" s="15">
        <v>2.2</v>
      </c>
    </row>
    <row r="49" ht="15.95" customHeight="1" spans="1:6">
      <c r="A49" s="25">
        <v>43255</v>
      </c>
      <c r="B49" s="8" t="s">
        <v>70</v>
      </c>
      <c r="C49" s="8"/>
      <c r="D49" s="8"/>
      <c r="E49" s="8"/>
      <c r="F49" s="15">
        <v>200</v>
      </c>
    </row>
    <row r="50" ht="15.95" customHeight="1" spans="1:6">
      <c r="A50" s="25">
        <v>43285</v>
      </c>
      <c r="B50" s="26" t="s">
        <v>71</v>
      </c>
      <c r="C50" s="26"/>
      <c r="D50" s="26"/>
      <c r="E50" s="26"/>
      <c r="F50" s="6">
        <f>(F48/100)*(F45/100)*F44*F49</f>
        <v>646.272</v>
      </c>
    </row>
    <row r="51" ht="24.6" customHeight="1" spans="1:6">
      <c r="A51" s="27" t="s">
        <v>72</v>
      </c>
      <c r="B51" s="27"/>
      <c r="C51" s="27"/>
      <c r="D51" s="27"/>
      <c r="E51" s="27"/>
      <c r="F51" s="27"/>
    </row>
    <row r="52" ht="15.95" customHeight="1" spans="1:6">
      <c r="A52" s="6"/>
      <c r="B52" s="6"/>
      <c r="C52" s="6"/>
      <c r="D52" s="6"/>
      <c r="E52" s="8" t="s">
        <v>73</v>
      </c>
      <c r="F52" s="40" t="s">
        <v>74</v>
      </c>
    </row>
    <row r="53" ht="15.95" customHeight="1" spans="1:6">
      <c r="A53" s="6"/>
      <c r="B53" s="6"/>
      <c r="C53" s="6"/>
      <c r="D53" s="6"/>
      <c r="E53" s="6">
        <f>F47</f>
        <v>4300.6464</v>
      </c>
      <c r="F53" s="41">
        <f>F50</f>
        <v>646.272</v>
      </c>
    </row>
    <row r="54" ht="17.45" customHeight="1" spans="1:6">
      <c r="A54" s="25">
        <v>43316</v>
      </c>
      <c r="B54" s="7" t="s">
        <v>75</v>
      </c>
      <c r="C54" s="7"/>
      <c r="D54" s="7"/>
      <c r="E54" s="39">
        <f>(E53+F53)/1000</f>
        <v>4.9469184</v>
      </c>
      <c r="F54" s="39"/>
    </row>
    <row r="55" ht="15.95" customHeight="1" spans="1:6">
      <c r="A55" s="2"/>
      <c r="B55" s="2"/>
      <c r="C55" s="2"/>
      <c r="D55" s="2"/>
      <c r="E55" s="2"/>
      <c r="F55" s="2"/>
    </row>
    <row r="56" ht="18.4" customHeight="1" spans="1:6">
      <c r="A56" s="28" t="s">
        <v>76</v>
      </c>
      <c r="B56" s="28"/>
      <c r="C56" s="28"/>
      <c r="D56" s="28"/>
      <c r="E56" s="28"/>
      <c r="F56" s="28"/>
    </row>
    <row r="57" ht="15.95" customHeight="1" spans="1:6">
      <c r="A57" s="29" t="s">
        <v>77</v>
      </c>
      <c r="B57" s="29"/>
      <c r="C57" s="29"/>
      <c r="D57" s="29"/>
      <c r="E57" s="29"/>
      <c r="F57" s="6"/>
    </row>
    <row r="58" ht="15.95" customHeight="1" spans="1:6">
      <c r="A58" s="25">
        <v>43105</v>
      </c>
      <c r="B58" s="30" t="s">
        <v>78</v>
      </c>
      <c r="C58" s="30"/>
      <c r="D58" s="30"/>
      <c r="E58" s="6">
        <v>12</v>
      </c>
      <c r="F58" s="6">
        <f>D6</f>
        <v>39</v>
      </c>
    </row>
    <row r="59" ht="15.95" customHeight="1" spans="1:6">
      <c r="A59" s="25">
        <v>43136</v>
      </c>
      <c r="B59" s="8" t="s">
        <v>79</v>
      </c>
      <c r="C59" s="8"/>
      <c r="D59" s="8"/>
      <c r="E59" s="6"/>
      <c r="F59" s="15">
        <v>351.69</v>
      </c>
    </row>
    <row r="60" ht="15.75" customHeight="1" spans="1:6">
      <c r="A60" s="25">
        <v>43164</v>
      </c>
      <c r="B60" s="22" t="s">
        <v>80</v>
      </c>
      <c r="C60" s="22"/>
      <c r="D60" s="22"/>
      <c r="E60" s="6"/>
      <c r="F60" s="39">
        <f>(F58*E58*F59)/1000</f>
        <v>164.59092</v>
      </c>
    </row>
    <row r="61" ht="27" customHeight="1" spans="1:6">
      <c r="A61" s="31" t="s">
        <v>81</v>
      </c>
      <c r="B61" s="31"/>
      <c r="C61" s="31"/>
      <c r="D61" s="31"/>
      <c r="E61" s="31"/>
      <c r="F61" s="31"/>
    </row>
    <row r="62" ht="31.5" customHeight="1" spans="1:6">
      <c r="A62" s="6"/>
      <c r="B62" s="32" t="s">
        <v>82</v>
      </c>
      <c r="C62" s="32"/>
      <c r="D62" s="32"/>
      <c r="E62" s="32"/>
      <c r="F62" s="15">
        <v>128.97</v>
      </c>
    </row>
    <row r="63" ht="15.75" customHeight="1" spans="1:6">
      <c r="A63" s="6"/>
      <c r="B63" s="32" t="s">
        <v>83</v>
      </c>
      <c r="C63" s="32"/>
      <c r="D63" s="32"/>
      <c r="E63" s="32"/>
      <c r="F63" s="15">
        <v>109.79</v>
      </c>
    </row>
    <row r="64" ht="15.95" customHeight="1" spans="1:6">
      <c r="A64" s="6"/>
      <c r="B64" s="33" t="s">
        <v>84</v>
      </c>
      <c r="C64" s="33"/>
      <c r="D64" s="33"/>
      <c r="E64" s="33"/>
      <c r="F64" s="15">
        <v>134.5</v>
      </c>
    </row>
    <row r="65" ht="38.45" customHeight="1" spans="1:6">
      <c r="A65" s="42"/>
      <c r="B65" s="6"/>
      <c r="C65" s="6"/>
      <c r="D65" s="6"/>
      <c r="E65" s="6"/>
      <c r="F65" s="7" t="s">
        <v>85</v>
      </c>
    </row>
    <row r="66" ht="15.95" customHeight="1" spans="1:6">
      <c r="A66" s="6"/>
      <c r="B66" s="8" t="s">
        <v>86</v>
      </c>
      <c r="C66" s="8"/>
      <c r="D66" s="8"/>
      <c r="E66" s="15">
        <v>4</v>
      </c>
      <c r="F66" s="15">
        <v>48</v>
      </c>
    </row>
    <row r="67" ht="15.95" customHeight="1" spans="1:6">
      <c r="A67" s="6"/>
      <c r="B67" s="8" t="s">
        <v>87</v>
      </c>
      <c r="C67" s="8"/>
      <c r="D67" s="8"/>
      <c r="E67" s="15">
        <v>2</v>
      </c>
      <c r="F67" s="15">
        <v>84</v>
      </c>
    </row>
    <row r="68" ht="15.95" customHeight="1" spans="1:6">
      <c r="A68" s="6"/>
      <c r="B68" s="8" t="s">
        <v>88</v>
      </c>
      <c r="C68" s="8"/>
      <c r="D68" s="8"/>
      <c r="E68" s="15">
        <v>2</v>
      </c>
      <c r="F68" s="15">
        <v>36</v>
      </c>
    </row>
    <row r="69" ht="30" customHeight="1" spans="1:6">
      <c r="A69" s="6"/>
      <c r="B69" s="7" t="s">
        <v>89</v>
      </c>
      <c r="C69" s="6"/>
      <c r="D69" s="6"/>
      <c r="E69" s="6"/>
      <c r="F69" s="38">
        <f>F62*E66*F66+F63*E67*F67+F64*E68*F68</f>
        <v>52890.96</v>
      </c>
    </row>
    <row r="70" ht="15.95" customHeight="1" spans="1:6">
      <c r="A70" s="6"/>
      <c r="B70" s="13" t="s">
        <v>90</v>
      </c>
      <c r="C70" s="13"/>
      <c r="D70" s="13"/>
      <c r="E70" s="13"/>
      <c r="F70" s="6">
        <v>30.4</v>
      </c>
    </row>
    <row r="71" ht="15.95" customHeight="1" spans="1:6">
      <c r="A71" s="6"/>
      <c r="B71" s="43" t="s">
        <v>91</v>
      </c>
      <c r="C71" s="43"/>
      <c r="D71" s="43"/>
      <c r="E71" s="43"/>
      <c r="F71" s="38">
        <f>F69*F70/100</f>
        <v>16078.85184</v>
      </c>
    </row>
    <row r="72" ht="15.95" customHeight="1" spans="1:6">
      <c r="A72" s="6"/>
      <c r="B72" s="44" t="s">
        <v>92</v>
      </c>
      <c r="C72" s="44"/>
      <c r="D72" s="44"/>
      <c r="E72" s="44"/>
      <c r="F72" s="38">
        <f>(F69+F71)/1000</f>
        <v>68.96981184</v>
      </c>
    </row>
    <row r="73" ht="27" customHeight="1" spans="1:6">
      <c r="A73" s="45" t="s">
        <v>93</v>
      </c>
      <c r="B73" s="45"/>
      <c r="C73" s="45"/>
      <c r="D73" s="45"/>
      <c r="E73" s="45"/>
      <c r="F73" s="58"/>
    </row>
    <row r="74" ht="24" customHeight="1" spans="1:6">
      <c r="A74" s="6"/>
      <c r="B74" s="43" t="s">
        <v>94</v>
      </c>
      <c r="C74" s="43"/>
      <c r="D74" s="43"/>
      <c r="E74" s="6"/>
      <c r="F74" s="15">
        <v>17.75</v>
      </c>
    </row>
    <row r="75" ht="15.95" customHeight="1" spans="1:6">
      <c r="A75" s="6"/>
      <c r="B75" s="44" t="s">
        <v>95</v>
      </c>
      <c r="C75" s="44"/>
      <c r="D75" s="44"/>
      <c r="E75" s="15">
        <v>12</v>
      </c>
      <c r="F75" s="38">
        <f>F74*E75</f>
        <v>213</v>
      </c>
    </row>
    <row r="76" ht="15.95" customHeight="1" spans="1:6">
      <c r="A76" s="6"/>
      <c r="B76" s="44" t="s">
        <v>96</v>
      </c>
      <c r="C76" s="44"/>
      <c r="D76" s="44"/>
      <c r="E76" s="6"/>
      <c r="F76" s="15">
        <v>3125</v>
      </c>
    </row>
    <row r="77" ht="15.95" customHeight="1" spans="1:6">
      <c r="A77" s="6"/>
      <c r="B77" s="44" t="s">
        <v>97</v>
      </c>
      <c r="C77" s="44"/>
      <c r="D77" s="44"/>
      <c r="E77" s="6"/>
      <c r="F77" s="15">
        <v>1500</v>
      </c>
    </row>
    <row r="78" ht="15.95" customHeight="1" spans="1:6">
      <c r="A78" s="6"/>
      <c r="B78" s="44" t="s">
        <v>98</v>
      </c>
      <c r="C78" s="44"/>
      <c r="D78" s="44"/>
      <c r="E78" s="6"/>
      <c r="F78" s="38">
        <f>F77/F76</f>
        <v>0.48</v>
      </c>
    </row>
    <row r="79" ht="15.95" customHeight="1" spans="1:6">
      <c r="A79" s="6"/>
      <c r="B79" s="46" t="s">
        <v>99</v>
      </c>
      <c r="C79" s="46"/>
      <c r="D79" s="46"/>
      <c r="E79" s="6"/>
      <c r="F79" s="38">
        <f>F75*F78</f>
        <v>102.24</v>
      </c>
    </row>
    <row r="80" ht="31" customHeight="1" spans="1:6">
      <c r="A80" s="6"/>
      <c r="B80" s="7" t="s">
        <v>100</v>
      </c>
      <c r="C80" s="7"/>
      <c r="D80" s="7"/>
      <c r="E80" s="6"/>
      <c r="F80" s="38">
        <f>E54+F60+F72+F79</f>
        <v>340.74765024</v>
      </c>
    </row>
    <row r="81" ht="26.1" customHeight="1" spans="1:6">
      <c r="A81" s="47" t="s">
        <v>101</v>
      </c>
      <c r="B81" s="47"/>
      <c r="C81" s="47"/>
      <c r="D81" s="47"/>
      <c r="E81" s="47"/>
      <c r="F81" s="59"/>
    </row>
    <row r="82" ht="35.65" customHeight="1" spans="1:6">
      <c r="A82" s="48" t="s">
        <v>102</v>
      </c>
      <c r="B82" s="48"/>
      <c r="C82" s="48"/>
      <c r="D82" s="48"/>
      <c r="E82" s="48"/>
      <c r="F82" s="48"/>
    </row>
    <row r="83" ht="27.75" customHeight="1" spans="1:6">
      <c r="A83" s="49" t="s">
        <v>103</v>
      </c>
      <c r="B83" s="49"/>
      <c r="C83" s="49"/>
      <c r="D83" s="49"/>
      <c r="E83" s="49"/>
      <c r="F83" s="49"/>
    </row>
    <row r="84" ht="15.95" customHeight="1" spans="1:6">
      <c r="A84" s="6"/>
      <c r="B84" s="50" t="s">
        <v>104</v>
      </c>
      <c r="C84" s="50"/>
      <c r="D84" s="50"/>
      <c r="E84" s="50"/>
      <c r="F84" s="60">
        <v>105</v>
      </c>
    </row>
    <row r="85" ht="15.95" customHeight="1" spans="1:6">
      <c r="A85" s="6"/>
      <c r="B85" s="50" t="s">
        <v>105</v>
      </c>
      <c r="C85" s="50"/>
      <c r="D85" s="50"/>
      <c r="E85" s="50"/>
      <c r="F85" s="60">
        <v>115</v>
      </c>
    </row>
    <row r="86" ht="15.95" customHeight="1" spans="1:6">
      <c r="A86" s="6"/>
      <c r="B86" s="51" t="s">
        <v>106</v>
      </c>
      <c r="C86" s="51"/>
      <c r="D86" s="51"/>
      <c r="E86" s="51"/>
      <c r="F86" s="60">
        <v>3.7</v>
      </c>
    </row>
    <row r="87" ht="15.95" customHeight="1" spans="1:6">
      <c r="A87" s="6"/>
      <c r="B87" s="50" t="s">
        <v>107</v>
      </c>
      <c r="C87" s="50"/>
      <c r="D87" s="50"/>
      <c r="E87" s="50"/>
      <c r="F87" s="61">
        <v>47</v>
      </c>
    </row>
    <row r="88" ht="15.95" customHeight="1" spans="1:6">
      <c r="A88" s="6"/>
      <c r="B88" s="30" t="s">
        <v>108</v>
      </c>
      <c r="C88" s="30"/>
      <c r="D88" s="30"/>
      <c r="E88" s="30"/>
      <c r="F88" s="60">
        <v>12</v>
      </c>
    </row>
    <row r="89" ht="15.95" customHeight="1" spans="1:6">
      <c r="A89" s="6"/>
      <c r="B89" s="8" t="s">
        <v>109</v>
      </c>
      <c r="C89" s="8"/>
      <c r="D89" s="8"/>
      <c r="E89" s="8"/>
      <c r="F89" s="6">
        <f>(F84*F85*F88*(F86/100)*F87)/1000</f>
        <v>251.9811</v>
      </c>
    </row>
    <row r="90" ht="15.95" customHeight="1" spans="1:6">
      <c r="A90" s="6"/>
      <c r="B90" s="7" t="s">
        <v>110</v>
      </c>
      <c r="C90" s="7"/>
      <c r="D90" s="7"/>
      <c r="E90" s="7"/>
      <c r="F90" s="6"/>
    </row>
    <row r="91" ht="15.95" customHeight="1" spans="1:6">
      <c r="A91" s="6"/>
      <c r="B91" s="8" t="s">
        <v>111</v>
      </c>
      <c r="C91" s="8"/>
      <c r="D91" s="8"/>
      <c r="E91" s="8"/>
      <c r="F91" s="38">
        <f>F89</f>
        <v>251.9811</v>
      </c>
    </row>
    <row r="92" ht="15.95" customHeight="1" spans="1:6">
      <c r="A92" s="6"/>
      <c r="B92" s="8" t="s">
        <v>112</v>
      </c>
      <c r="C92" s="8"/>
      <c r="D92" s="8"/>
      <c r="E92" s="8"/>
      <c r="F92" s="15">
        <v>2.2538</v>
      </c>
    </row>
    <row r="93" ht="15.95" customHeight="1" spans="1:6">
      <c r="A93" s="6"/>
      <c r="B93" s="8" t="s">
        <v>113</v>
      </c>
      <c r="C93" s="8"/>
      <c r="D93" s="8"/>
      <c r="E93" s="8"/>
      <c r="F93" s="37">
        <f>F91*F92</f>
        <v>567.91500318</v>
      </c>
    </row>
    <row r="94" ht="18.75" customHeight="1" spans="1:6">
      <c r="A94" s="52"/>
      <c r="B94" s="53" t="s">
        <v>114</v>
      </c>
      <c r="C94" s="53"/>
      <c r="D94" s="53"/>
      <c r="E94" s="53"/>
      <c r="F94" s="58"/>
    </row>
    <row r="95" ht="15.95" customHeight="1" spans="1:6">
      <c r="A95" s="2"/>
      <c r="B95" s="54" t="s">
        <v>115</v>
      </c>
      <c r="C95" s="54"/>
      <c r="D95" s="54"/>
      <c r="E95" s="54"/>
      <c r="F95" s="62">
        <f>F93+F80</f>
        <v>908.66265342</v>
      </c>
    </row>
    <row r="96" ht="15.95" customHeight="1" spans="1:6">
      <c r="A96" s="2"/>
      <c r="B96" s="55" t="s">
        <v>116</v>
      </c>
      <c r="C96" s="55"/>
      <c r="D96" s="55"/>
      <c r="E96" s="55"/>
      <c r="F96" s="63">
        <f>F42/F95</f>
        <v>60.5036555611074</v>
      </c>
    </row>
    <row r="97" ht="15.95" customHeight="1" spans="1:6">
      <c r="A97" s="2"/>
      <c r="B97" s="55" t="s">
        <v>117</v>
      </c>
      <c r="C97" s="55"/>
      <c r="D97" s="55"/>
      <c r="E97" s="55"/>
      <c r="F97" s="2"/>
    </row>
    <row r="98" ht="15.95" customHeight="1" spans="1:6">
      <c r="A98" s="2"/>
      <c r="B98" s="56" t="s">
        <v>118</v>
      </c>
      <c r="C98" s="56"/>
      <c r="D98" s="56"/>
      <c r="E98" s="56"/>
      <c r="F98" s="2"/>
    </row>
    <row r="99" ht="15.95" customHeight="1" spans="1:6">
      <c r="A99" s="2"/>
      <c r="B99" s="2"/>
      <c r="C99" s="2"/>
      <c r="D99" s="2"/>
      <c r="E99" s="2"/>
      <c r="F99" s="2"/>
    </row>
    <row r="100" ht="15.95" customHeight="1" spans="1:6">
      <c r="A100" s="2"/>
      <c r="B100" s="2"/>
      <c r="C100" s="2"/>
      <c r="D100" s="2"/>
      <c r="E100" s="2"/>
      <c r="F100" s="2"/>
    </row>
    <row r="101" ht="30" customHeight="1" spans="1:6">
      <c r="A101" s="2"/>
      <c r="B101" s="57" t="s">
        <v>119</v>
      </c>
      <c r="C101" s="57"/>
      <c r="D101" s="2"/>
      <c r="E101" s="64" t="s">
        <v>120</v>
      </c>
      <c r="F101" s="2"/>
    </row>
  </sheetData>
  <mergeCells count="66">
    <mergeCell ref="E1:F1"/>
    <mergeCell ref="E2:F2"/>
    <mergeCell ref="A3:F3"/>
    <mergeCell ref="A4:B4"/>
    <mergeCell ref="A25:B25"/>
    <mergeCell ref="A26:F26"/>
    <mergeCell ref="A30:F30"/>
    <mergeCell ref="A33:F33"/>
    <mergeCell ref="A34:E34"/>
    <mergeCell ref="A35:C35"/>
    <mergeCell ref="A38:F38"/>
    <mergeCell ref="A43:B43"/>
    <mergeCell ref="B44:E44"/>
    <mergeCell ref="B45:E45"/>
    <mergeCell ref="B46:E46"/>
    <mergeCell ref="B47:E47"/>
    <mergeCell ref="B48:E48"/>
    <mergeCell ref="B49:E49"/>
    <mergeCell ref="B50:E50"/>
    <mergeCell ref="A51:F51"/>
    <mergeCell ref="A52:D52"/>
    <mergeCell ref="A53:D53"/>
    <mergeCell ref="B54:D54"/>
    <mergeCell ref="E54:F54"/>
    <mergeCell ref="A56:F56"/>
    <mergeCell ref="A57:E57"/>
    <mergeCell ref="B58:D58"/>
    <mergeCell ref="B59:D59"/>
    <mergeCell ref="B60:D60"/>
    <mergeCell ref="A61:F61"/>
    <mergeCell ref="B62:E62"/>
    <mergeCell ref="B63:E63"/>
    <mergeCell ref="B64:E64"/>
    <mergeCell ref="B66:D66"/>
    <mergeCell ref="B67:D67"/>
    <mergeCell ref="B68:D68"/>
    <mergeCell ref="B70:E70"/>
    <mergeCell ref="B71:E71"/>
    <mergeCell ref="B72:E72"/>
    <mergeCell ref="A73:E73"/>
    <mergeCell ref="B74:D74"/>
    <mergeCell ref="B75:D75"/>
    <mergeCell ref="B76:D76"/>
    <mergeCell ref="B77:D77"/>
    <mergeCell ref="B78:D78"/>
    <mergeCell ref="B79:D79"/>
    <mergeCell ref="B80:D80"/>
    <mergeCell ref="A81:E81"/>
    <mergeCell ref="A82:F82"/>
    <mergeCell ref="A83:F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101:C101"/>
  </mergeCells>
  <pageMargins left="0.196527777777778" right="0.196527777777778" top="0.747916666666667" bottom="0.747916666666667" header="0.510416666666667" footer="0.510416666666667"/>
  <pageSetup paperSize="1" firstPageNumber="0" orientation="portrait" useFirstPageNumber="1" horizontalDpi="300" verticalDpi="300"/>
  <headerFooter>
    <oddFooter>&amp;C&amp;"Helvetica Neue,Обычный"&amp;P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LibreOffice/5.2.7.2$Linux_X86_64 LibreOffice_project/20m0$Build-2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revision>10</cp:revision>
  <dcterms:created xsi:type="dcterms:W3CDTF">2018-02-18T12:54:00Z</dcterms:created>
  <dcterms:modified xsi:type="dcterms:W3CDTF">2019-02-26T09:31:21Z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