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105" windowWidth="12270" windowHeight="9975" tabRatio="894" firstSheet="2" activeTab="2"/>
  </bookViews>
  <sheets>
    <sheet name="стр.1_9" sheetId="4" state="hidden" r:id="rId1"/>
    <sheet name="стр.10_12" sheetId="5" state="hidden" r:id="rId2"/>
    <sheet name="стр.1_9 (ОКОНЧАТЕЛ.ВАРИАНТ)" sheetId="6" r:id="rId3"/>
    <sheet name="стр.10_12 (ОКОНЧАТЕЛ.ВАРИАНТ)" sheetId="7" r:id="rId4"/>
  </sheets>
  <externalReferences>
    <externalReference r:id="rId5"/>
    <externalReference r:id="rId6"/>
    <externalReference r:id="rId7"/>
  </externalReferences>
  <definedNames>
    <definedName name="TABLE" localSheetId="0">стр.1_9!#REF!</definedName>
    <definedName name="TABLE" localSheetId="2">'стр.1_9 (ОКОНЧАТЕЛ.ВАРИАНТ)'!#REF!</definedName>
    <definedName name="TABLE" localSheetId="1">стр.10_12!#REF!</definedName>
    <definedName name="TABLE" localSheetId="3">'стр.10_12 (ОКОНЧАТЕЛ.ВАРИАНТ)'!#REF!</definedName>
    <definedName name="TABLE_2" localSheetId="0">стр.1_9!#REF!</definedName>
    <definedName name="TABLE_2" localSheetId="2">'стр.1_9 (ОКОНЧАТЕЛ.ВАРИАНТ)'!#REF!</definedName>
    <definedName name="TABLE_2" localSheetId="1">стр.10_12!#REF!</definedName>
    <definedName name="TABLE_2" localSheetId="3">'стр.10_12 (ОКОНЧАТЕЛ.ВАРИАНТ)'!#REF!</definedName>
    <definedName name="_xlnm.Print_Titles" localSheetId="0">стр.1_9!$33:$33</definedName>
    <definedName name="_xlnm.Print_Titles" localSheetId="2">'стр.1_9 (ОКОНЧАТЕЛ.ВАРИАНТ)'!$33:$33</definedName>
    <definedName name="_xlnm.Print_Titles" localSheetId="1">стр.10_12!$3:$4</definedName>
    <definedName name="_xlnm.Print_Titles" localSheetId="3">'стр.10_12 (ОКОНЧАТЕЛ.ВАРИАНТ)'!$3:$4</definedName>
    <definedName name="_xlnm.Print_Area" localSheetId="2">'стр.1_9 (ОКОНЧАТЕЛ.ВАРИАНТ)'!$A$1:$DA$207</definedName>
    <definedName name="_xlnm.Print_Area" localSheetId="1">стр.10_12!$A$1:$DA$48</definedName>
    <definedName name="_xlnm.Print_Area" localSheetId="3">'стр.10_12 (ОКОНЧАТЕЛ.ВАРИАНТ)'!$A$1:$DA$48</definedName>
  </definedNames>
  <calcPr calcId="145621"/>
</workbook>
</file>

<file path=xl/calcChain.xml><?xml version="1.0" encoding="utf-8"?>
<calcChain xmlns="http://schemas.openxmlformats.org/spreadsheetml/2006/main">
  <c r="CJ11" i="7" l="1"/>
  <c r="CK57" i="6"/>
  <c r="CJ13" i="7"/>
  <c r="CS12" i="7"/>
  <c r="CJ12" i="7"/>
  <c r="CK65" i="6"/>
  <c r="CK64" i="6"/>
  <c r="CK62" i="6"/>
  <c r="CK58" i="6"/>
  <c r="CK56" i="6"/>
  <c r="CK55" i="6"/>
  <c r="CK54" i="6"/>
  <c r="CK52" i="6"/>
  <c r="CK41" i="6"/>
  <c r="CK39" i="6"/>
  <c r="CK38" i="6"/>
  <c r="CK36" i="6"/>
  <c r="AZ13" i="7" l="1"/>
  <c r="BI11" i="7" l="1"/>
  <c r="FJ13" i="7"/>
  <c r="BI13" i="7"/>
  <c r="FJ12" i="7"/>
  <c r="BI12" i="7"/>
  <c r="AZ12" i="7"/>
  <c r="AZ11" i="7"/>
  <c r="BT62" i="6"/>
  <c r="AZ41" i="6"/>
  <c r="BT41" i="6"/>
  <c r="CK59" i="6" l="1"/>
  <c r="BT59" i="6"/>
  <c r="AZ58" i="6"/>
  <c r="BT57" i="6"/>
  <c r="BT51" i="6" s="1"/>
  <c r="AZ57" i="6"/>
  <c r="BT56" i="6"/>
  <c r="AZ56" i="6"/>
  <c r="DB56" i="6" s="1"/>
  <c r="BT55" i="6"/>
  <c r="AZ55" i="6"/>
  <c r="DB55" i="6" s="1"/>
  <c r="BT54" i="6"/>
  <c r="AZ54" i="6"/>
  <c r="AZ52" i="6"/>
  <c r="AZ51" i="6" l="1"/>
  <c r="AZ62" i="6"/>
  <c r="BI11" i="5"/>
  <c r="AZ11" i="5"/>
  <c r="BI13" i="5"/>
  <c r="AZ13" i="5"/>
  <c r="CS13" i="5"/>
  <c r="CJ13" i="5"/>
  <c r="CS12" i="5"/>
  <c r="CJ12" i="5"/>
  <c r="BI12" i="5" l="1"/>
  <c r="AZ12" i="5"/>
  <c r="FJ12" i="5"/>
  <c r="FJ13" i="5"/>
  <c r="BT56" i="4" l="1"/>
  <c r="BT55" i="4"/>
  <c r="AZ52" i="4" l="1"/>
  <c r="AZ62" i="4" s="1"/>
  <c r="AZ54" i="4"/>
  <c r="BT54" i="4"/>
  <c r="AZ55" i="4"/>
  <c r="AZ56" i="4"/>
  <c r="AZ57" i="4"/>
  <c r="AZ58" i="4"/>
  <c r="BT59" i="4"/>
  <c r="BT57" i="4" s="1"/>
  <c r="BT51" i="4" s="1"/>
  <c r="CK59" i="4"/>
  <c r="BT62" i="4"/>
  <c r="CK62" i="4"/>
  <c r="AZ51" i="4" l="1"/>
  <c r="DB52" i="6" l="1"/>
  <c r="CK51" i="6"/>
  <c r="CS13" i="7" l="1"/>
  <c r="DB14" i="7"/>
  <c r="DB10" i="7" l="1"/>
</calcChain>
</file>

<file path=xl/sharedStrings.xml><?xml version="1.0" encoding="utf-8"?>
<sst xmlns="http://schemas.openxmlformats.org/spreadsheetml/2006/main" count="1136" uniqueCount="305">
  <si>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</si>
  <si>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</si>
  <si>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</si>
  <si>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</si>
  <si>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</si>
  <si>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</si>
  <si>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</si>
  <si>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</si>
  <si>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</si>
  <si>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</si>
  <si>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</si>
  <si>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</si>
  <si>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</si>
  <si>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</si>
  <si>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</si>
  <si>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</si>
  <si>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</si>
  <si>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</si>
  <si>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</si>
  <si>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</si>
  <si>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</si>
  <si>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</si>
  <si>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</si>
  <si>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</si>
  <si>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</si>
  <si>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</si>
  <si>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</si>
  <si>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</si>
  <si>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</si>
  <si>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</si>
  <si>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</si>
  <si>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</si>
  <si>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</si>
  <si>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</si>
  <si>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</si>
  <si>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</si>
  <si>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</si>
  <si>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</si>
  <si>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</si>
  <si>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</si>
  <si>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</si>
  <si>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</si>
  <si>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</si>
  <si>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</si>
  <si>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</si>
  <si>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</si>
  <si>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</si>
  <si>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</si>
  <si>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</si>
  <si>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</si>
  <si>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</si>
  <si>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</si>
  <si>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</si>
  <si>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</si>
  <si>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</si>
  <si>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</si>
  <si>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</si>
  <si>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</si>
  <si>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</si>
  <si>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</si>
  <si>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</si>
  <si>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</si>
  <si>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</si>
  <si>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</si>
  <si>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</si>
  <si>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</si>
  <si>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</si>
  <si>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</si>
  <si>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</si>
  <si>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</si>
  <si>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</si>
  <si>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</si>
  <si>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</si>
  <si>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</si>
  <si>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</si>
  <si>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</si>
  <si>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</si>
  <si>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</si>
  <si>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</si>
  <si>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</si>
  <si>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</si>
  <si>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</si>
  <si>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</si>
  <si>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</si>
  <si>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</si>
  <si>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</si>
  <si>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</si>
  <si>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</si>
  <si>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</si>
  <si>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</si>
  <si>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</si>
  <si>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</si>
  <si>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</si>
  <si>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</si>
  <si>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</si>
  <si>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</si>
  <si>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</si>
  <si>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</si>
  <si>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</si>
  <si>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</si>
  <si>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</si>
  <si>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</si>
  <si>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</si>
  <si>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</si>
  <si>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</si>
  <si>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</si>
  <si>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</si>
  <si>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</si>
  <si>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</si>
  <si>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</si>
  <si>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</si>
  <si>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</si>
  <si>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</si>
  <si>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</si>
  <si>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</si>
  <si>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</si>
  <si>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</si>
  <si>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</si>
  <si>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</si>
  <si>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</si>
  <si>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</si>
  <si>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</si>
  <si>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</si>
  <si>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</si>
  <si>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</si>
  <si>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</si>
  <si>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</si>
  <si>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</si>
  <si>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</si>
  <si>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</si>
  <si>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</si>
  <si>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</si>
  <si>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</si>
  <si>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</si>
  <si>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</si>
  <si>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</si>
  <si>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</si>
  <si>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</si>
  <si>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</si>
  <si>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</si>
  <si>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</si>
  <si>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</si>
  <si>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</si>
  <si>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</si>
  <si>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</si>
  <si>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</si>
  <si>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</si>
  <si>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</si>
  <si>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</si>
  <si>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</si>
  <si>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</si>
  <si>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</si>
  <si>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</si>
  <si>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</si>
  <si>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</si>
  <si>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</si>
  <si>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</si>
  <si>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</si>
  <si>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</si>
  <si>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</si>
  <si>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</si>
  <si>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</si>
  <si>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</si>
  <si>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</si>
  <si>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</si>
  <si>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</si>
  <si>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</si>
  <si>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</si>
  <si>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</si>
  <si>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</si>
  <si>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</si>
  <si>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</si>
  <si>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</si>
  <si>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</si>
  <si>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</si>
  <si>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</si>
  <si>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</si>
  <si>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</si>
  <si>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</si>
  <si>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</si>
  <si>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</si>
  <si>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</si>
  <si>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</si>
  <si>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</si>
  <si>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</si>
  <si>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</si>
  <si>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</si>
  <si>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</si>
  <si>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</si>
  <si>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</si>
  <si>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</si>
  <si>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</si>
  <si>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</si>
  <si>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</si>
  <si>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</si>
  <si>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</si>
  <si>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</si>
  <si>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</si>
  <si>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</si>
  <si>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</si>
  <si>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</si>
  <si>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</si>
  <si>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</si>
  <si>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</si>
  <si>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</si>
  <si>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</si>
  <si>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</si>
  <si>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</si>
  <si>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</si>
  <si>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</si>
  <si>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</si>
  <si>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</si>
  <si>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</si>
  <si>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</si>
  <si>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</si>
  <si>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</si>
  <si>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</si>
  <si>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</si>
  <si>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</si>
  <si>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</si>
  <si>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</si>
  <si>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</si>
  <si>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</si>
  <si>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</si>
  <si>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</si>
  <si>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</si>
  <si>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</si>
  <si>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</si>
  <si>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</si>
  <si>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</si>
  <si>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</si>
  <si>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</si>
  <si>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</si>
  <si>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</si>
  <si>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</si>
  <si>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</si>
  <si>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</si>
  <si>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</si>
  <si>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</si>
  <si>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</si>
  <si>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</si>
  <si>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</si>
  <si>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</si>
  <si>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</si>
  <si>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</si>
  <si>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</si>
  <si>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</si>
  <si>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</si>
  <si>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</si>
  <si>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</si>
  <si>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</si>
  <si>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</si>
  <si>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</si>
  <si>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</si>
  <si>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</si>
  <si>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</si>
  <si>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</si>
  <si>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</si>
  <si>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</si>
  <si>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</si>
  <si>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</si>
  <si>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</si>
  <si>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</si>
  <si>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</si>
  <si>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</si>
  <si>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</si>
  <si>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</si>
  <si>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</si>
  <si>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</si>
  <si>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</si>
  <si>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</si>
  <si>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</si>
  <si>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</si>
  <si>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</si>
  <si>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</si>
  <si>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</si>
  <si>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</si>
  <si>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</si>
  <si>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</si>
  <si>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Акционерное общество "Орелоблэнерго"</t>
  </si>
  <si>
    <t>АО "Орелоблэнерго"</t>
  </si>
  <si>
    <t xml:space="preserve">          info@oreloblenergo.ru</t>
  </si>
  <si>
    <t xml:space="preserve">       Куликов Андрей Леонидович</t>
  </si>
  <si>
    <t xml:space="preserve">      АО "Орелоблэнерго"</t>
  </si>
  <si>
    <t xml:space="preserve">         Акционерное общество "Орелоблэнерго"</t>
  </si>
  <si>
    <t xml:space="preserve">        302030, г. Орёл, пл. Поликарпова, д. 8</t>
  </si>
  <si>
    <t xml:space="preserve">         302030, г. Орёл, пл. Поликарпова, д. 8</t>
  </si>
  <si>
    <t xml:space="preserve">    (4862) 55-08-04, горячая линия 8-800-250-19-61</t>
  </si>
  <si>
    <t>Фактические показатели за год, предшествующий базовому периоду (2018 год)</t>
  </si>
  <si>
    <t>Показатели, утвержденные
на базовый
период *                                         (2019 год)</t>
  </si>
  <si>
    <t>Предложения
на расчетный период регулирования (2020 год)</t>
  </si>
  <si>
    <t xml:space="preserve">    (4862) 55-08-04</t>
  </si>
  <si>
    <t xml:space="preserve">   5751028520</t>
  </si>
  <si>
    <t xml:space="preserve">   575101001</t>
  </si>
  <si>
    <t>Утверждена Генеральным директором АО "Орелоблэнерго" 01.08.2014г.</t>
  </si>
  <si>
    <t>Отраслевое тарифное соглашение в жилищно-коммунальном хозяйстве Российской Федерации на 2017-2019 годы (зарегистрировано Федеральной службой по труду и занятости 28 декабря 2016 года № 22/17-19).</t>
  </si>
  <si>
    <t>Приказ Управления по тарифам и ценовой политике Орловской области № 656-т от 25.12.2018г.</t>
  </si>
  <si>
    <t>Приказ Управления по тарифам и ценовой политике Орловской области № 489-т от 25.12.2017г.</t>
  </si>
  <si>
    <t>Фактические показатели за год, предшествующий базовому периоду                                                                         (2018 год)</t>
  </si>
  <si>
    <t>Показатели, утвержденные
на базовый
период *                                (2019 год)</t>
  </si>
  <si>
    <t>Предложения
на расчетный период регулирования             (2020 год)</t>
  </si>
  <si>
    <t>Выручка без потерь, но с прибылью / заявленный годовой полезный отпуск мощности / 12 * 1000</t>
  </si>
  <si>
    <t>Вся НВВ / годовой полезный отпуск * 1000</t>
  </si>
  <si>
    <t xml:space="preserve">(руб. / МВт в месяц) </t>
  </si>
  <si>
    <t xml:space="preserve">Выручка на оплату потерь / годовой полезный отпуск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</si>
</sst>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12" x14ac:knownFonts="1">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8" fillId="0" borderId="0" xfId="0" applyNumberFormat="1" applyFont="1" applyBorder="1" applyAlignment="1">
      <alignment horizontal="left"/>
    </xf>
    <xf numFmtId="0" fontId="2" fillId="0" borderId="0" xfId="0" applyNumberFormat="1" applyFont="1" applyBorder="1" applyAlignment="1">
      <alignment horizontal="left" vertical="top"/>
    </xf>
    <xf numFmtId="0" fontId="11" fillId="0" borderId="0" xfId="0" applyNumberFormat="1" applyFont="1" applyBorder="1" applyAlignment="1">
      <alignment horizontal="center"/>
    </xf>
    <xf numFmtId="0" fontId="4" fillId="2" borderId="0" xfId="0" applyNumberFormat="1" applyFont="1" applyFill="1" applyBorder="1" applyAlignment="1">
      <alignment horizontal="left"/>
    </xf>
    <xf numFmtId="0" fontId="2" fillId="0" borderId="0" xfId="0" applyNumberFormat="1" applyFont="1" applyBorder="1" applyAlignment="1">
      <alignment horizontal="center"/>
    </xf>
    <xf numFmtId="49" fontId="4" fillId="0" borderId="2" xfId="0" applyNumberFormat="1" applyFont="1" applyBorder="1" applyAlignment="1">
      <alignment horizontal="center" vertical="top"/>
    </xf>
    <xf numFmtId="0" fontId="4" fillId="0" borderId="2"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3" fillId="0" borderId="2" xfId="0" applyNumberFormat="1" applyFont="1" applyBorder="1" applyAlignment="1">
      <alignment horizont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67" fontId="4" fillId="2" borderId="1"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167" fontId="4" fillId="0" borderId="3" xfId="0" applyNumberFormat="1" applyFont="1" applyBorder="1" applyAlignment="1">
      <alignment horizontal="center" vertical="center" wrapText="1"/>
    </xf>
    <xf numFmtId="4" fontId="4" fillId="2" borderId="3"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top"/>
    </xf>
    <xf numFmtId="0" fontId="4" fillId="2" borderId="2"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2"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165" fontId="4" fillId="0" borderId="1" xfId="1" applyNumberFormat="1" applyFont="1" applyBorder="1" applyAlignment="1">
      <alignment horizontal="center" vertical="center" wrapText="1"/>
    </xf>
    <xf numFmtId="165" fontId="4" fillId="0" borderId="2" xfId="1" applyNumberFormat="1" applyFont="1" applyBorder="1" applyAlignment="1">
      <alignment horizontal="center" vertical="center" wrapText="1"/>
    </xf>
    <xf numFmtId="165" fontId="4" fillId="0" borderId="3" xfId="1" applyNumberFormat="1" applyFont="1" applyBorder="1" applyAlignment="1">
      <alignment horizontal="center" vertical="center" wrapText="1"/>
    </xf>
    <xf numFmtId="3" fontId="4" fillId="0" borderId="1"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3" fontId="4" fillId="0" borderId="3" xfId="0" applyNumberFormat="1" applyFont="1" applyBorder="1" applyAlignment="1">
      <alignment horizontal="center" vertical="top" wrapText="1"/>
    </xf>
    <xf numFmtId="49" fontId="11" fillId="0" borderId="4" xfId="0" applyNumberFormat="1" applyFont="1" applyBorder="1" applyAlignment="1">
      <alignment horizontal="center"/>
    </xf>
    <xf numFmtId="0" fontId="6" fillId="0" borderId="0" xfId="0" applyNumberFormat="1" applyFont="1" applyBorder="1" applyAlignment="1">
      <alignment horizontal="center"/>
    </xf>
    <xf numFmtId="0" fontId="2" fillId="0" borderId="4" xfId="0" applyNumberFormat="1" applyFont="1" applyBorder="1" applyAlignment="1">
      <alignment horizontal="center"/>
    </xf>
    <xf numFmtId="0" fontId="4" fillId="0" borderId="5" xfId="0" applyNumberFormat="1" applyFont="1" applyBorder="1" applyAlignment="1">
      <alignment horizontal="center" vertical="top"/>
    </xf>
    <xf numFmtId="0" fontId="2" fillId="0" borderId="0" xfId="0" applyNumberFormat="1" applyFont="1" applyBorder="1" applyAlignment="1">
      <alignment horizontal="center"/>
    </xf>
    <xf numFmtId="49" fontId="2" fillId="0" borderId="2" xfId="0" applyNumberFormat="1" applyFont="1" applyBorder="1" applyAlignment="1">
      <alignment horizontal="left"/>
    </xf>
    <xf numFmtId="49" fontId="2" fillId="0" borderId="4" xfId="0" applyNumberFormat="1" applyFont="1" applyBorder="1" applyAlignment="1">
      <alignment horizontal="left"/>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4" xfId="0" applyNumberFormat="1" applyFont="1" applyBorder="1" applyAlignment="1">
      <alignment horizontal="left"/>
    </xf>
    <xf numFmtId="0" fontId="2" fillId="0" borderId="2" xfId="0" applyNumberFormat="1" applyFont="1" applyBorder="1" applyAlignment="1">
      <alignment horizontal="left"/>
    </xf>
    <xf numFmtId="0" fontId="4" fillId="2" borderId="0" xfId="0" applyNumberFormat="1" applyFont="1" applyFill="1" applyBorder="1" applyAlignment="1">
      <alignment horizontal="left" vertical="center" wrapText="1"/>
    </xf>
    <xf numFmtId="0" fontId="4" fillId="2" borderId="1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4" fillId="0" borderId="3" xfId="0" applyNumberFormat="1" applyFont="1" applyBorder="1" applyAlignment="1">
      <alignment horizontal="left" vertical="top" wrapText="1"/>
    </xf>
    <xf numFmtId="0" fontId="9" fillId="0" borderId="0" xfId="0" applyNumberFormat="1" applyFont="1" applyBorder="1" applyAlignment="1">
      <alignment horizontal="left"/>
    </xf>
    <xf numFmtId="0" fontId="4" fillId="0" borderId="8"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2" borderId="3" xfId="0" applyNumberFormat="1" applyFont="1" applyFill="1" applyBorder="1" applyAlignment="1">
      <alignment horizontal="left" vertical="top" wrapText="1"/>
    </xf>
    <xf numFmtId="0" fontId="4" fillId="0" borderId="2" xfId="0" applyNumberFormat="1" applyFont="1" applyBorder="1" applyAlignment="1">
      <alignment horizontal="left" vertical="top"/>
    </xf>
    <xf numFmtId="0" fontId="4" fillId="0" borderId="3" xfId="0" applyNumberFormat="1" applyFont="1" applyBorder="1" applyAlignment="1">
      <alignment horizontal="left" vertical="top"/>
    </xf>
    <xf numFmtId="0" fontId="4" fillId="0" borderId="2" xfId="0" applyNumberFormat="1" applyFont="1" applyBorder="1" applyAlignment="1">
      <alignment horizontal="left" vertical="top" wrapText="1" indent="1"/>
    </xf>
    <xf numFmtId="0" fontId="4" fillId="0" borderId="3"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4" fillId="0" borderId="0" xfId="0" applyNumberFormat="1" applyFont="1" applyBorder="1" applyAlignment="1">
      <alignment horizontal="center"/>
    </xf>
    <xf numFmtId="4" fontId="4" fillId="2" borderId="10"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0" fontId="4" fillId="2" borderId="10" xfId="0" applyNumberFormat="1" applyFont="1" applyFill="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0;&#1054;&#1056;&#1052;&#1048;&#1056;&#1054;&#1042;&#1040;&#1053;&#1048;&#1045;%20&#1045;&#1046;&#1045;&#1050;&#1042;&#1040;&#1056;&#1058;&#1040;&#1051;&#1068;&#1053;&#1067;&#1061;%20&#1047;&#1040;&#1058;&#1056;&#1040;&#1058;%20&#1044;&#1051;&#1071;%20&#1059;&#1058;/2018/&#1060;&#1040;&#1050;&#1058;%202018/&#1057;&#1084;&#1077;&#1090;&#1072;%20&#1079;&#1072;&#1090;&#1088;&#1072;&#1090;%20&#1040;&#1054;%20&#1054;&#1088;&#1077;&#1083;&#1086;&#1073;&#1083;&#1101;&#1085;&#1077;&#1088;&#1075;&#1086;%20&#1079;&#1072;%202018%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048;&#1047;&#1053;&#1045;&#1057;-&#1055;&#1051;&#1040;&#1053;/2019/&#1041;&#1048;&#1047;&#1053;&#1045;&#1057;-&#1055;&#1051;&#1040;&#1053;%20&#1085;&#1072;%202019%20&#1075;&#1086;&#1076;%20&#1089;%20&#1091;&#1084;&#1077;&#1085;&#1100;&#1096;&#1077;&#1085;&#1085;&#1086;&#1081;%20&#1087;&#1088;&#1086;&#1075;&#1088;&#1072;&#1084;&#1084;&#1086;&#1081;%20&#1088;&#1077;&#1084;&#1086;&#1085;&#1090;&#1086;&#1074;%2027.03.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40;&#1057;&#1063;&#1045;&#1058;%20&#1058;&#1040;&#1056;&#1048;&#1060;&#1054;&#1042;%20&#1085;&#1072;%202020-2024&#1075;&#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смета за 1 квартал 2018г."/>
      <sheetName val="Факт.смета за 1 кв.2018 для УТ"/>
      <sheetName val="11 Прочие"/>
      <sheetName val="Факт.смета за 1 полугодие 2018г"/>
      <sheetName val="Смета за 1 полугод.2018 для УТ"/>
      <sheetName val="11 Прочие-полугодие"/>
      <sheetName val="11 Прочие 9 мес.2018"/>
      <sheetName val="Факт.смета за 9 мес. 2018"/>
      <sheetName val="Смета за 9 мес. 2018 для УТ"/>
      <sheetName val="Факт.смета за 2018"/>
      <sheetName val="11 Прочие 2018"/>
      <sheetName val="8 Инвестиции-свод"/>
      <sheetName val="Смета за 2018 для УТ"/>
      <sheetName val="Смета за 2018 для УТ для печати"/>
    </sheetNames>
    <sheetDataSet>
      <sheetData sheetId="0"/>
      <sheetData sheetId="1"/>
      <sheetData sheetId="2"/>
      <sheetData sheetId="3"/>
      <sheetData sheetId="4"/>
      <sheetData sheetId="5"/>
      <sheetData sheetId="6"/>
      <sheetData sheetId="7"/>
      <sheetData sheetId="8"/>
      <sheetData sheetId="9"/>
      <sheetData sheetId="10">
        <row r="18">
          <cell r="X18">
            <v>16496.944149999999</v>
          </cell>
        </row>
      </sheetData>
      <sheetData sheetId="11"/>
      <sheetData sheetId="12">
        <row r="5">
          <cell r="F5">
            <v>292420.99820117716</v>
          </cell>
        </row>
        <row r="6">
          <cell r="F6">
            <v>26543.91780301719</v>
          </cell>
        </row>
        <row r="9">
          <cell r="F9">
            <v>212218.67003818997</v>
          </cell>
        </row>
        <row r="15">
          <cell r="F15">
            <v>17955.344799999999</v>
          </cell>
        </row>
        <row r="49">
          <cell r="F49">
            <v>334182.0016063822</v>
          </cell>
        </row>
        <row r="66">
          <cell r="F66">
            <v>28776.121480000002</v>
          </cell>
        </row>
      </sheetData>
      <sheetData sheetId="13">
        <row r="5">
          <cell r="F5">
            <v>292420.99820117716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аз"/>
      <sheetName val="2 Оцен показ СВОД"/>
      <sheetName val="3 Прибыль-АНАЛИЗ"/>
      <sheetName val="3 Прибыль 4,026 млн.руб."/>
      <sheetName val="3 Прибыль-АНАЛИЗ (2)"/>
      <sheetName val="3 Прибыль 4,026 млн.руб. (2)"/>
      <sheetName val="4 Выручка по ФАКТУ 2018"/>
      <sheetName val="5 Потери"/>
      <sheetName val="6 СМЕТА СВОД с 13 премией"/>
      <sheetName val="7 Ремонты"/>
      <sheetName val="8 Инвестиции-свод"/>
      <sheetName val="9 Инвестиции-программа"/>
      <sheetName val="9.1 Стоимость основных этапов р"/>
      <sheetName val=" 10 Оплата труда с 13 премией"/>
      <sheetName val="11 Прочие ВАРИАНТ"/>
      <sheetName val="11 Прочие ВАРИАНТ (2)"/>
      <sheetName val="12 Прогноз.баланс окончательный"/>
      <sheetName val="3 Прибыль"/>
      <sheetName val="3 Прибыль ВАРИАНТ 2"/>
      <sheetName val="3 Прибыль с 13 премией"/>
      <sheetName val="3 Прибыль АНАЛИЗ"/>
      <sheetName val="4 Выручка"/>
      <sheetName val="5 Потери (2)"/>
      <sheetName val="6 СМЕТА ЗАТРАТ СВОД"/>
      <sheetName val="6 СМЕТА СВОД ВАРИАНТ 2"/>
      <sheetName val="9 запасы закупки"/>
      <sheetName val="10 Оплата труда"/>
      <sheetName val=" 10 Оплата труда"/>
      <sheetName val=" 10 Оплата труда ВАРИАНТ 2"/>
      <sheetName val="11 Прочие"/>
      <sheetName val="11 Прочие ВАРИАНТ 2"/>
      <sheetName val="12 Прогноз.баланс"/>
      <sheetName val="15 Динамика_ДЗ"/>
      <sheetName val="16 Реестр_ДЗ_КЗ"/>
      <sheetName val="17 Расчет ЛДП"/>
      <sheetName val="18 Кредитный план"/>
      <sheetName val="% к уплате"/>
      <sheetName val="Баланс ээ"/>
      <sheetName val="БДДС"/>
      <sheetName val="Лист2"/>
    </sheetNames>
    <sheetDataSet>
      <sheetData sheetId="0"/>
      <sheetData sheetId="1"/>
      <sheetData sheetId="2"/>
      <sheetData sheetId="3"/>
      <sheetData sheetId="4">
        <row r="12">
          <cell r="AE12">
            <v>813900</v>
          </cell>
        </row>
      </sheetData>
      <sheetData sheetId="5"/>
      <sheetData sheetId="6"/>
      <sheetData sheetId="7"/>
      <sheetData sheetId="8"/>
      <sheetData sheetId="9"/>
      <sheetData sheetId="10">
        <row r="6">
          <cell r="AG6">
            <v>16895.93</v>
          </cell>
        </row>
        <row r="17">
          <cell r="AI17">
            <v>58286.162999999993</v>
          </cell>
        </row>
        <row r="21">
          <cell r="AI21">
            <v>19230.62</v>
          </cell>
        </row>
        <row r="27">
          <cell r="AI27">
            <v>760</v>
          </cell>
        </row>
        <row r="34">
          <cell r="AI34">
            <v>206424.51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об организации"/>
      <sheetName val="1.ИПЦ (базовый)"/>
      <sheetName val="Долгосроч.пар. 2020-2024"/>
      <sheetName val="НВВ 2020-ОКОНЧАТЕЛЬНЫЙ ВАРИАНТ"/>
      <sheetName val="Смета затрат по передаче-2020"/>
      <sheetName val="ФОТ-2020"/>
      <sheetName val="Расшифровка подконтрольных-2020"/>
      <sheetName val="СЫРЬЕ, МАТЕРИАЛЫ"/>
      <sheetName val="Установл.охр.зон 2020-2024"/>
      <sheetName val="Расшифровка неподконтрольн-2020"/>
      <sheetName val="Аренда-2020"/>
      <sheetName val="Налог на имущество-2020"/>
      <sheetName val="Земельный налог-2020"/>
      <sheetName val="Транспортный налог-2020"/>
      <sheetName val="Плата за негативн.воздейст-2020"/>
      <sheetName val="Налог на прибыль-2020"/>
      <sheetName val="Страхование (обязательное)-2020"/>
      <sheetName val="Теплоэнергия-2020"/>
      <sheetName val="Работы сторон.орг_2015"/>
      <sheetName val="Расчет кап. вложений"/>
      <sheetName val="Расчет амортиз."/>
      <sheetName val="Расчет среднегод.ст-сти"/>
      <sheetName val="Прирост амор_"/>
      <sheetName val="Числен_РСС_2014"/>
      <sheetName val="Числ_рабочих_2014"/>
    </sheetNames>
    <sheetDataSet>
      <sheetData sheetId="0"/>
      <sheetData sheetId="1"/>
      <sheetData sheetId="2"/>
      <sheetData sheetId="3">
        <row r="10">
          <cell r="N10">
            <v>312645.92314166983</v>
          </cell>
        </row>
        <row r="11">
          <cell r="N11">
            <v>327894.42574862798</v>
          </cell>
        </row>
        <row r="12">
          <cell r="N12">
            <v>160108</v>
          </cell>
        </row>
        <row r="13">
          <cell r="N13">
            <v>47068.11</v>
          </cell>
        </row>
        <row r="23">
          <cell r="N23">
            <v>28776.121480000002</v>
          </cell>
        </row>
        <row r="24">
          <cell r="N24">
            <v>33427.14776</v>
          </cell>
        </row>
        <row r="25">
          <cell r="N25">
            <v>-24499.25</v>
          </cell>
        </row>
        <row r="30">
          <cell r="N30">
            <v>678244.35813029774</v>
          </cell>
        </row>
        <row r="38">
          <cell r="N38">
            <v>300180.46762000001</v>
          </cell>
        </row>
        <row r="39">
          <cell r="N39">
            <v>978424.82575029775</v>
          </cell>
        </row>
      </sheetData>
      <sheetData sheetId="4">
        <row r="8">
          <cell r="G8">
            <v>220995.56138</v>
          </cell>
        </row>
      </sheetData>
      <sheetData sheetId="5">
        <row r="5">
          <cell r="E5">
            <v>744.9</v>
          </cell>
        </row>
      </sheetData>
      <sheetData sheetId="6">
        <row r="6">
          <cell r="G6">
            <v>28479.186637301082</v>
          </cell>
        </row>
        <row r="15">
          <cell r="G15">
            <v>18673.558592000001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07"/>
  <sheetViews>
    <sheetView view="pageBreakPreview" topLeftCell="A22" zoomScale="110" zoomScaleNormal="145" zoomScaleSheetLayoutView="110" workbookViewId="0">
      <selection activeCell="CK45" sqref="CK45:DA45"/>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7" width="0.85546875" style="1" customWidth="1"/>
    <col min="88" max="88" width="1.28515625" style="1" customWidth="1"/>
    <col min="89" max="16384" width="0.85546875" style="1"/>
  </cols>
  <sheetData>
    <row r="1" spans="1:105" s="3" customFormat="1" ht="12.75" x14ac:dyDescent="0.2">
      <c r="BQ1" s="3" t="s">
        <v>2</v>
      </c>
    </row>
    <row r="2" spans="1:105" s="3" customFormat="1" ht="39.75" customHeight="1" x14ac:dyDescent="0.2">
      <c r="BQ2" s="77" t="s">
        <v>3</v>
      </c>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row>
    <row r="3" spans="1:105" ht="3" customHeight="1" x14ac:dyDescent="0.25"/>
    <row r="4" spans="1:105" s="4" customFormat="1" ht="24" customHeight="1" x14ac:dyDescent="0.2">
      <c r="BQ4" s="76" t="s">
        <v>4</v>
      </c>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row>
    <row r="6" spans="1:105" x14ac:dyDescent="0.25">
      <c r="DA6" s="6" t="s">
        <v>5</v>
      </c>
    </row>
    <row r="8" spans="1:105" s="5" customFormat="1" ht="16.5" x14ac:dyDescent="0.25">
      <c r="A8" s="70" t="s">
        <v>6</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row>
    <row r="9" spans="1:105" s="5" customFormat="1" ht="6"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x14ac:dyDescent="0.25">
      <c r="A10" s="70" t="s">
        <v>7</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row>
    <row r="11" spans="1:105" s="5" customFormat="1" ht="16.5" x14ac:dyDescent="0.25">
      <c r="AU11" s="7" t="s">
        <v>8</v>
      </c>
      <c r="AV11" s="69" t="s">
        <v>278</v>
      </c>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5" t="s">
        <v>9</v>
      </c>
    </row>
    <row r="12" spans="1:105" s="5" customFormat="1" ht="16.5" x14ac:dyDescent="0.25">
      <c r="A12" s="70" t="s">
        <v>10</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row>
    <row r="14" spans="1:105" x14ac:dyDescent="0.25">
      <c r="A14" s="71" t="s">
        <v>279</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row>
    <row r="15" spans="1:105" s="3" customFormat="1" ht="12.75" x14ac:dyDescent="0.2">
      <c r="A15" s="72" t="s">
        <v>11</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row>
    <row r="16" spans="1:105" x14ac:dyDescent="0.25">
      <c r="A16" s="71" t="s">
        <v>280</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row>
    <row r="18" spans="1:105" x14ac:dyDescent="0.25">
      <c r="A18" s="73" t="s">
        <v>12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20" spans="1:105" x14ac:dyDescent="0.25">
      <c r="A20" s="1" t="s">
        <v>13</v>
      </c>
      <c r="AA20" s="78" t="s">
        <v>284</v>
      </c>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row>
    <row r="21" spans="1:105" x14ac:dyDescent="0.25">
      <c r="A21" s="1" t="s">
        <v>14</v>
      </c>
      <c r="AH21" s="79" t="s">
        <v>283</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row>
    <row r="22" spans="1:105" x14ac:dyDescent="0.25">
      <c r="A22" s="1" t="s">
        <v>15</v>
      </c>
      <c r="X22" s="75" t="s">
        <v>285</v>
      </c>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row>
    <row r="23" spans="1:105" x14ac:dyDescent="0.25">
      <c r="A23" s="1" t="s">
        <v>16</v>
      </c>
      <c r="X23" s="74" t="s">
        <v>286</v>
      </c>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row>
    <row r="24" spans="1:105" x14ac:dyDescent="0.25">
      <c r="A24" s="1" t="s">
        <v>17</v>
      </c>
      <c r="H24" s="75" t="s">
        <v>292</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row>
    <row r="25" spans="1:105" x14ac:dyDescent="0.25">
      <c r="A25" s="1" t="s">
        <v>18</v>
      </c>
      <c r="H25" s="75" t="s">
        <v>293</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row>
    <row r="26" spans="1:105" x14ac:dyDescent="0.25">
      <c r="A26" s="1" t="s">
        <v>19</v>
      </c>
      <c r="Z26" s="79" t="s">
        <v>282</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row>
    <row r="27" spans="1:105" x14ac:dyDescent="0.25">
      <c r="A27" s="1" t="s">
        <v>20</v>
      </c>
      <c r="AF27" s="74" t="s">
        <v>281</v>
      </c>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row>
    <row r="28" spans="1:105" x14ac:dyDescent="0.25">
      <c r="A28" s="1" t="s">
        <v>21</v>
      </c>
      <c r="Z28" s="75" t="s">
        <v>287</v>
      </c>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row>
    <row r="29" spans="1:105" x14ac:dyDescent="0.25">
      <c r="A29" s="1" t="s">
        <v>22</v>
      </c>
      <c r="H29" s="75" t="s">
        <v>291</v>
      </c>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row>
    <row r="31" spans="1:105" x14ac:dyDescent="0.25">
      <c r="A31" s="73" t="s">
        <v>23</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3" spans="1:105" s="3" customFormat="1" ht="70.5" customHeight="1" x14ac:dyDescent="0.2">
      <c r="A33" s="58" t="s">
        <v>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57" t="s">
        <v>1</v>
      </c>
      <c r="AK33" s="58"/>
      <c r="AL33" s="58"/>
      <c r="AM33" s="58"/>
      <c r="AN33" s="58"/>
      <c r="AO33" s="58"/>
      <c r="AP33" s="58"/>
      <c r="AQ33" s="58"/>
      <c r="AR33" s="58"/>
      <c r="AS33" s="58"/>
      <c r="AT33" s="58"/>
      <c r="AU33" s="58"/>
      <c r="AV33" s="58"/>
      <c r="AW33" s="58"/>
      <c r="AX33" s="58"/>
      <c r="AY33" s="59"/>
      <c r="AZ33" s="57" t="s">
        <v>288</v>
      </c>
      <c r="BA33" s="58"/>
      <c r="BB33" s="58"/>
      <c r="BC33" s="58"/>
      <c r="BD33" s="58"/>
      <c r="BE33" s="58"/>
      <c r="BF33" s="58"/>
      <c r="BG33" s="58"/>
      <c r="BH33" s="58"/>
      <c r="BI33" s="58"/>
      <c r="BJ33" s="58"/>
      <c r="BK33" s="58"/>
      <c r="BL33" s="58"/>
      <c r="BM33" s="58"/>
      <c r="BN33" s="58"/>
      <c r="BO33" s="58"/>
      <c r="BP33" s="58"/>
      <c r="BQ33" s="58"/>
      <c r="BR33" s="58"/>
      <c r="BS33" s="59"/>
      <c r="BT33" s="57" t="s">
        <v>289</v>
      </c>
      <c r="BU33" s="58"/>
      <c r="BV33" s="58"/>
      <c r="BW33" s="58"/>
      <c r="BX33" s="58"/>
      <c r="BY33" s="58"/>
      <c r="BZ33" s="58"/>
      <c r="CA33" s="58"/>
      <c r="CB33" s="58"/>
      <c r="CC33" s="58"/>
      <c r="CD33" s="58"/>
      <c r="CE33" s="58"/>
      <c r="CF33" s="58"/>
      <c r="CG33" s="58"/>
      <c r="CH33" s="58"/>
      <c r="CI33" s="58"/>
      <c r="CJ33" s="59"/>
      <c r="CK33" s="57" t="s">
        <v>290</v>
      </c>
      <c r="CL33" s="58"/>
      <c r="CM33" s="58"/>
      <c r="CN33" s="58"/>
      <c r="CO33" s="58"/>
      <c r="CP33" s="58"/>
      <c r="CQ33" s="58"/>
      <c r="CR33" s="58"/>
      <c r="CS33" s="58"/>
      <c r="CT33" s="58"/>
      <c r="CU33" s="58"/>
      <c r="CV33" s="58"/>
      <c r="CW33" s="58"/>
      <c r="CX33" s="58"/>
      <c r="CY33" s="58"/>
      <c r="CZ33" s="58"/>
      <c r="DA33" s="58"/>
    </row>
    <row r="34" spans="1:105" s="2" customFormat="1" ht="45.75" customHeight="1" x14ac:dyDescent="0.25">
      <c r="A34" s="19" t="s">
        <v>24</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s="3" customFormat="1" ht="27.75" customHeight="1" x14ac:dyDescent="0.2">
      <c r="A35" s="14" t="s">
        <v>26</v>
      </c>
      <c r="B35" s="14"/>
      <c r="C35" s="14"/>
      <c r="D35" s="14"/>
      <c r="E35" s="14"/>
      <c r="F35" s="14"/>
      <c r="G35" s="14"/>
      <c r="H35" s="15" t="s">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57"/>
      <c r="BU35" s="58"/>
      <c r="BV35" s="58"/>
      <c r="BW35" s="58"/>
      <c r="BX35" s="58"/>
      <c r="BY35" s="58"/>
      <c r="BZ35" s="58"/>
      <c r="CA35" s="58"/>
      <c r="CB35" s="58"/>
      <c r="CC35" s="58"/>
      <c r="CD35" s="58"/>
      <c r="CE35" s="58"/>
      <c r="CF35" s="58"/>
      <c r="CG35" s="58"/>
      <c r="CH35" s="58"/>
      <c r="CI35" s="58"/>
      <c r="CJ35" s="59"/>
      <c r="CK35" s="16"/>
      <c r="CL35" s="17"/>
      <c r="CM35" s="17"/>
      <c r="CN35" s="17"/>
      <c r="CO35" s="17"/>
      <c r="CP35" s="17"/>
      <c r="CQ35" s="17"/>
      <c r="CR35" s="17"/>
      <c r="CS35" s="17"/>
      <c r="CT35" s="17"/>
      <c r="CU35" s="17"/>
      <c r="CV35" s="17"/>
      <c r="CW35" s="17"/>
      <c r="CX35" s="17"/>
      <c r="CY35" s="17"/>
      <c r="CZ35" s="17"/>
      <c r="DA35" s="17"/>
    </row>
    <row r="36" spans="1:105" ht="15" customHeight="1" x14ac:dyDescent="0.25">
      <c r="A36" s="14" t="s">
        <v>28</v>
      </c>
      <c r="B36" s="14"/>
      <c r="C36" s="14"/>
      <c r="D36" s="14"/>
      <c r="E36" s="14"/>
      <c r="F36" s="14"/>
      <c r="G36" s="14"/>
      <c r="H36" s="15" t="s">
        <v>29</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30</v>
      </c>
      <c r="AK36" s="17"/>
      <c r="AL36" s="17"/>
      <c r="AM36" s="17"/>
      <c r="AN36" s="17"/>
      <c r="AO36" s="17"/>
      <c r="AP36" s="17"/>
      <c r="AQ36" s="17"/>
      <c r="AR36" s="17"/>
      <c r="AS36" s="17"/>
      <c r="AT36" s="17"/>
      <c r="AU36" s="17"/>
      <c r="AV36" s="17"/>
      <c r="AW36" s="17"/>
      <c r="AX36" s="17"/>
      <c r="AY36" s="18"/>
      <c r="AZ36" s="20">
        <v>813900</v>
      </c>
      <c r="BA36" s="21"/>
      <c r="BB36" s="21"/>
      <c r="BC36" s="21"/>
      <c r="BD36" s="21"/>
      <c r="BE36" s="21"/>
      <c r="BF36" s="21"/>
      <c r="BG36" s="21"/>
      <c r="BH36" s="21"/>
      <c r="BI36" s="21"/>
      <c r="BJ36" s="21"/>
      <c r="BK36" s="21"/>
      <c r="BL36" s="21"/>
      <c r="BM36" s="21"/>
      <c r="BN36" s="21"/>
      <c r="BO36" s="21"/>
      <c r="BP36" s="21"/>
      <c r="BQ36" s="21"/>
      <c r="BR36" s="21"/>
      <c r="BS36" s="22"/>
      <c r="BT36" s="20">
        <v>862087</v>
      </c>
      <c r="BU36" s="21"/>
      <c r="BV36" s="21"/>
      <c r="BW36" s="21"/>
      <c r="BX36" s="21"/>
      <c r="BY36" s="21"/>
      <c r="BZ36" s="21"/>
      <c r="CA36" s="21"/>
      <c r="CB36" s="21"/>
      <c r="CC36" s="21"/>
      <c r="CD36" s="21"/>
      <c r="CE36" s="21"/>
      <c r="CF36" s="21"/>
      <c r="CG36" s="21"/>
      <c r="CH36" s="21"/>
      <c r="CI36" s="21"/>
      <c r="CJ36" s="22"/>
      <c r="CK36" s="66">
        <v>947480</v>
      </c>
      <c r="CL36" s="67"/>
      <c r="CM36" s="67"/>
      <c r="CN36" s="67"/>
      <c r="CO36" s="67"/>
      <c r="CP36" s="67"/>
      <c r="CQ36" s="67"/>
      <c r="CR36" s="67"/>
      <c r="CS36" s="67"/>
      <c r="CT36" s="67"/>
      <c r="CU36" s="67"/>
      <c r="CV36" s="67"/>
      <c r="CW36" s="67"/>
      <c r="CX36" s="67"/>
      <c r="CY36" s="67"/>
      <c r="CZ36" s="67"/>
      <c r="DA36" s="67"/>
    </row>
    <row r="37" spans="1:105" s="3" customFormat="1" ht="15" customHeight="1" x14ac:dyDescent="0.2">
      <c r="A37" s="14" t="s">
        <v>31</v>
      </c>
      <c r="B37" s="14"/>
      <c r="C37" s="14"/>
      <c r="D37" s="14"/>
      <c r="E37" s="14"/>
      <c r="F37" s="14"/>
      <c r="G37" s="14"/>
      <c r="H37" s="15" t="s">
        <v>32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30</v>
      </c>
      <c r="AK37" s="17"/>
      <c r="AL37" s="17"/>
      <c r="AM37" s="17"/>
      <c r="AN37" s="17"/>
      <c r="AO37" s="17"/>
      <c r="AP37" s="17"/>
      <c r="AQ37" s="17"/>
      <c r="AR37" s="17"/>
      <c r="AS37" s="17"/>
      <c r="AT37" s="17"/>
      <c r="AU37" s="17"/>
      <c r="AV37" s="17"/>
      <c r="AW37" s="17"/>
      <c r="AX37" s="17"/>
      <c r="AY37" s="18"/>
      <c r="AZ37" s="20">
        <v>47909</v>
      </c>
      <c r="BA37" s="21"/>
      <c r="BB37" s="21"/>
      <c r="BC37" s="21"/>
      <c r="BD37" s="21"/>
      <c r="BE37" s="21"/>
      <c r="BF37" s="21"/>
      <c r="BG37" s="21"/>
      <c r="BH37" s="21"/>
      <c r="BI37" s="21"/>
      <c r="BJ37" s="21"/>
      <c r="BK37" s="21"/>
      <c r="BL37" s="21"/>
      <c r="BM37" s="21"/>
      <c r="BN37" s="21"/>
      <c r="BO37" s="21"/>
      <c r="BP37" s="21"/>
      <c r="BQ37" s="21"/>
      <c r="BR37" s="21"/>
      <c r="BS37" s="22"/>
      <c r="BT37" s="20">
        <v>68835</v>
      </c>
      <c r="BU37" s="21"/>
      <c r="BV37" s="21"/>
      <c r="BW37" s="21"/>
      <c r="BX37" s="21"/>
      <c r="BY37" s="21"/>
      <c r="BZ37" s="21"/>
      <c r="CA37" s="21"/>
      <c r="CB37" s="21"/>
      <c r="CC37" s="21"/>
      <c r="CD37" s="21"/>
      <c r="CE37" s="21"/>
      <c r="CF37" s="21"/>
      <c r="CG37" s="21"/>
      <c r="CH37" s="21"/>
      <c r="CI37" s="21"/>
      <c r="CJ37" s="22"/>
      <c r="CK37" s="66">
        <v>74534</v>
      </c>
      <c r="CL37" s="67"/>
      <c r="CM37" s="67"/>
      <c r="CN37" s="67"/>
      <c r="CO37" s="67"/>
      <c r="CP37" s="67"/>
      <c r="CQ37" s="67"/>
      <c r="CR37" s="67"/>
      <c r="CS37" s="67"/>
      <c r="CT37" s="67"/>
      <c r="CU37" s="67"/>
      <c r="CV37" s="67"/>
      <c r="CW37" s="67"/>
      <c r="CX37" s="67"/>
      <c r="CY37" s="67"/>
      <c r="CZ37" s="67"/>
      <c r="DA37" s="67"/>
    </row>
    <row r="38" spans="1:105" s="3" customFormat="1" ht="40.5" customHeight="1" x14ac:dyDescent="0.2">
      <c r="A38" s="14" t="s">
        <v>33</v>
      </c>
      <c r="B38" s="14"/>
      <c r="C38" s="14"/>
      <c r="D38" s="14"/>
      <c r="E38" s="14"/>
      <c r="F38" s="14"/>
      <c r="G38" s="14"/>
      <c r="H38" s="15" t="s">
        <v>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30</v>
      </c>
      <c r="AK38" s="17"/>
      <c r="AL38" s="17"/>
      <c r="AM38" s="17"/>
      <c r="AN38" s="17"/>
      <c r="AO38" s="17"/>
      <c r="AP38" s="17"/>
      <c r="AQ38" s="17"/>
      <c r="AR38" s="17"/>
      <c r="AS38" s="17"/>
      <c r="AT38" s="17"/>
      <c r="AU38" s="17"/>
      <c r="AV38" s="17"/>
      <c r="AW38" s="17"/>
      <c r="AX38" s="17"/>
      <c r="AY38" s="18"/>
      <c r="AZ38" s="20">
        <v>201158.09828000001</v>
      </c>
      <c r="BA38" s="21"/>
      <c r="BB38" s="21"/>
      <c r="BC38" s="21"/>
      <c r="BD38" s="21"/>
      <c r="BE38" s="21"/>
      <c r="BF38" s="21"/>
      <c r="BG38" s="21"/>
      <c r="BH38" s="21"/>
      <c r="BI38" s="21"/>
      <c r="BJ38" s="21"/>
      <c r="BK38" s="21"/>
      <c r="BL38" s="21"/>
      <c r="BM38" s="21"/>
      <c r="BN38" s="21"/>
      <c r="BO38" s="21"/>
      <c r="BP38" s="21"/>
      <c r="BQ38" s="21"/>
      <c r="BR38" s="21"/>
      <c r="BS38" s="22"/>
      <c r="BT38" s="20">
        <v>208831</v>
      </c>
      <c r="BU38" s="21"/>
      <c r="BV38" s="21"/>
      <c r="BW38" s="21"/>
      <c r="BX38" s="21"/>
      <c r="BY38" s="21"/>
      <c r="BZ38" s="21"/>
      <c r="CA38" s="21"/>
      <c r="CB38" s="21"/>
      <c r="CC38" s="21"/>
      <c r="CD38" s="21"/>
      <c r="CE38" s="21"/>
      <c r="CF38" s="21"/>
      <c r="CG38" s="21"/>
      <c r="CH38" s="21"/>
      <c r="CI38" s="21"/>
      <c r="CJ38" s="22"/>
      <c r="CK38" s="20">
        <v>234642</v>
      </c>
      <c r="CL38" s="21"/>
      <c r="CM38" s="21"/>
      <c r="CN38" s="21"/>
      <c r="CO38" s="21"/>
      <c r="CP38" s="21"/>
      <c r="CQ38" s="21"/>
      <c r="CR38" s="21"/>
      <c r="CS38" s="21"/>
      <c r="CT38" s="21"/>
      <c r="CU38" s="21"/>
      <c r="CV38" s="21"/>
      <c r="CW38" s="21"/>
      <c r="CX38" s="21"/>
      <c r="CY38" s="21"/>
      <c r="CZ38" s="21"/>
      <c r="DA38" s="21"/>
    </row>
    <row r="39" spans="1:105" s="3" customFormat="1" ht="14.25" customHeight="1" x14ac:dyDescent="0.2">
      <c r="A39" s="14" t="s">
        <v>35</v>
      </c>
      <c r="B39" s="14"/>
      <c r="C39" s="14"/>
      <c r="D39" s="14"/>
      <c r="E39" s="14"/>
      <c r="F39" s="14"/>
      <c r="G39" s="14"/>
      <c r="H39" s="15" t="s">
        <v>36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30</v>
      </c>
      <c r="AK39" s="17"/>
      <c r="AL39" s="17"/>
      <c r="AM39" s="17"/>
      <c r="AN39" s="17"/>
      <c r="AO39" s="17"/>
      <c r="AP39" s="17"/>
      <c r="AQ39" s="17"/>
      <c r="AR39" s="17"/>
      <c r="AS39" s="17"/>
      <c r="AT39" s="17"/>
      <c r="AU39" s="17"/>
      <c r="AV39" s="17"/>
      <c r="AW39" s="17"/>
      <c r="AX39" s="17"/>
      <c r="AY39" s="18"/>
      <c r="AZ39" s="66">
        <v>43267</v>
      </c>
      <c r="BA39" s="67"/>
      <c r="BB39" s="67"/>
      <c r="BC39" s="67"/>
      <c r="BD39" s="67"/>
      <c r="BE39" s="67"/>
      <c r="BF39" s="67"/>
      <c r="BG39" s="67"/>
      <c r="BH39" s="67"/>
      <c r="BI39" s="67"/>
      <c r="BJ39" s="67"/>
      <c r="BK39" s="67"/>
      <c r="BL39" s="67"/>
      <c r="BM39" s="67"/>
      <c r="BN39" s="67"/>
      <c r="BO39" s="67"/>
      <c r="BP39" s="67"/>
      <c r="BQ39" s="67"/>
      <c r="BR39" s="67"/>
      <c r="BS39" s="68"/>
      <c r="BT39" s="20">
        <v>61150</v>
      </c>
      <c r="BU39" s="21"/>
      <c r="BV39" s="21"/>
      <c r="BW39" s="21"/>
      <c r="BX39" s="21"/>
      <c r="BY39" s="21"/>
      <c r="BZ39" s="21"/>
      <c r="CA39" s="21"/>
      <c r="CB39" s="21"/>
      <c r="CC39" s="21"/>
      <c r="CD39" s="21"/>
      <c r="CE39" s="21"/>
      <c r="CF39" s="21"/>
      <c r="CG39" s="21"/>
      <c r="CH39" s="21"/>
      <c r="CI39" s="21"/>
      <c r="CJ39" s="22"/>
      <c r="CK39" s="66">
        <v>47068</v>
      </c>
      <c r="CL39" s="67"/>
      <c r="CM39" s="67"/>
      <c r="CN39" s="67"/>
      <c r="CO39" s="67"/>
      <c r="CP39" s="67"/>
      <c r="CQ39" s="67"/>
      <c r="CR39" s="67"/>
      <c r="CS39" s="67"/>
      <c r="CT39" s="67"/>
      <c r="CU39" s="67"/>
      <c r="CV39" s="67"/>
      <c r="CW39" s="67"/>
      <c r="CX39" s="67"/>
      <c r="CY39" s="67"/>
      <c r="CZ39" s="67"/>
      <c r="DA39" s="67"/>
    </row>
    <row r="40" spans="1:105" s="3" customFormat="1" ht="27.75" customHeight="1" x14ac:dyDescent="0.2">
      <c r="A40" s="14" t="s">
        <v>37</v>
      </c>
      <c r="B40" s="14"/>
      <c r="C40" s="14"/>
      <c r="D40" s="14"/>
      <c r="E40" s="14"/>
      <c r="F40" s="14"/>
      <c r="G40" s="14"/>
      <c r="H40" s="15" t="s">
        <v>38</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20"/>
      <c r="BA40" s="21"/>
      <c r="BB40" s="21"/>
      <c r="BC40" s="21"/>
      <c r="BD40" s="21"/>
      <c r="BE40" s="21"/>
      <c r="BF40" s="21"/>
      <c r="BG40" s="21"/>
      <c r="BH40" s="21"/>
      <c r="BI40" s="21"/>
      <c r="BJ40" s="21"/>
      <c r="BK40" s="21"/>
      <c r="BL40" s="21"/>
      <c r="BM40" s="21"/>
      <c r="BN40" s="21"/>
      <c r="BO40" s="21"/>
      <c r="BP40" s="21"/>
      <c r="BQ40" s="21"/>
      <c r="BR40" s="21"/>
      <c r="BS40" s="22"/>
      <c r="BT40" s="20"/>
      <c r="BU40" s="21"/>
      <c r="BV40" s="21"/>
      <c r="BW40" s="21"/>
      <c r="BX40" s="21"/>
      <c r="BY40" s="21"/>
      <c r="BZ40" s="21"/>
      <c r="CA40" s="21"/>
      <c r="CB40" s="21"/>
      <c r="CC40" s="21"/>
      <c r="CD40" s="21"/>
      <c r="CE40" s="21"/>
      <c r="CF40" s="21"/>
      <c r="CG40" s="21"/>
      <c r="CH40" s="21"/>
      <c r="CI40" s="21"/>
      <c r="CJ40" s="21"/>
      <c r="CK40" s="20"/>
      <c r="CL40" s="21"/>
      <c r="CM40" s="21"/>
      <c r="CN40" s="21"/>
      <c r="CO40" s="21"/>
      <c r="CP40" s="21"/>
      <c r="CQ40" s="21"/>
      <c r="CR40" s="21"/>
      <c r="CS40" s="21"/>
      <c r="CT40" s="21"/>
      <c r="CU40" s="21"/>
      <c r="CV40" s="21"/>
      <c r="CW40" s="21"/>
      <c r="CX40" s="21"/>
      <c r="CY40" s="21"/>
      <c r="CZ40" s="21"/>
      <c r="DA40" s="21"/>
    </row>
    <row r="41" spans="1:105" s="3" customFormat="1" ht="93" customHeight="1" x14ac:dyDescent="0.2">
      <c r="A41" s="14" t="s">
        <v>39</v>
      </c>
      <c r="B41" s="14"/>
      <c r="C41" s="14"/>
      <c r="D41" s="14"/>
      <c r="E41" s="14"/>
      <c r="F41" s="14"/>
      <c r="G41" s="14"/>
      <c r="H41" s="15" t="s">
        <v>41</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40</v>
      </c>
      <c r="AK41" s="17"/>
      <c r="AL41" s="17"/>
      <c r="AM41" s="17"/>
      <c r="AN41" s="17"/>
      <c r="AO41" s="17"/>
      <c r="AP41" s="17"/>
      <c r="AQ41" s="17"/>
      <c r="AR41" s="17"/>
      <c r="AS41" s="17"/>
      <c r="AT41" s="17"/>
      <c r="AU41" s="17"/>
      <c r="AV41" s="17"/>
      <c r="AW41" s="17"/>
      <c r="AX41" s="17"/>
      <c r="AY41" s="18"/>
      <c r="AZ41" s="63">
        <v>5.886349674407175E-2</v>
      </c>
      <c r="BA41" s="64"/>
      <c r="BB41" s="64"/>
      <c r="BC41" s="64"/>
      <c r="BD41" s="64"/>
      <c r="BE41" s="64"/>
      <c r="BF41" s="64"/>
      <c r="BG41" s="64"/>
      <c r="BH41" s="64"/>
      <c r="BI41" s="64"/>
      <c r="BJ41" s="64"/>
      <c r="BK41" s="64"/>
      <c r="BL41" s="64"/>
      <c r="BM41" s="64"/>
      <c r="BN41" s="64"/>
      <c r="BO41" s="64"/>
      <c r="BP41" s="64"/>
      <c r="BQ41" s="64"/>
      <c r="BR41" s="64"/>
      <c r="BS41" s="65"/>
      <c r="BT41" s="63">
        <v>7.9846929602232719E-2</v>
      </c>
      <c r="BU41" s="64"/>
      <c r="BV41" s="64"/>
      <c r="BW41" s="64"/>
      <c r="BX41" s="64"/>
      <c r="BY41" s="64"/>
      <c r="BZ41" s="64"/>
      <c r="CA41" s="64"/>
      <c r="CB41" s="64"/>
      <c r="CC41" s="64"/>
      <c r="CD41" s="64"/>
      <c r="CE41" s="64"/>
      <c r="CF41" s="64"/>
      <c r="CG41" s="64"/>
      <c r="CH41" s="64"/>
      <c r="CI41" s="64"/>
      <c r="CJ41" s="64"/>
      <c r="CK41" s="63">
        <v>7.9000000000000001E-2</v>
      </c>
      <c r="CL41" s="64"/>
      <c r="CM41" s="64"/>
      <c r="CN41" s="64"/>
      <c r="CO41" s="64"/>
      <c r="CP41" s="64"/>
      <c r="CQ41" s="64"/>
      <c r="CR41" s="64"/>
      <c r="CS41" s="64"/>
      <c r="CT41" s="64"/>
      <c r="CU41" s="64"/>
      <c r="CV41" s="64"/>
      <c r="CW41" s="64"/>
      <c r="CX41" s="64"/>
      <c r="CY41" s="64"/>
      <c r="CZ41" s="64"/>
      <c r="DA41" s="64"/>
    </row>
    <row r="42" spans="1:105" s="3" customFormat="1" ht="40.5" customHeight="1" x14ac:dyDescent="0.2">
      <c r="A42" s="14" t="s">
        <v>42</v>
      </c>
      <c r="B42" s="14"/>
      <c r="C42" s="14"/>
      <c r="D42" s="14"/>
      <c r="E42" s="14"/>
      <c r="F42" s="14"/>
      <c r="G42" s="14"/>
      <c r="H42" s="15" t="s">
        <v>43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x14ac:dyDescent="0.2">
      <c r="A43" s="14" t="s">
        <v>44</v>
      </c>
      <c r="B43" s="14"/>
      <c r="C43" s="14"/>
      <c r="D43" s="14"/>
      <c r="E43" s="14"/>
      <c r="F43" s="14"/>
      <c r="G43" s="14"/>
      <c r="H43" s="15" t="s">
        <v>46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45</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3" customFormat="1" ht="40.5" customHeight="1" x14ac:dyDescent="0.2">
      <c r="A44" s="14" t="s">
        <v>47</v>
      </c>
      <c r="B44" s="14"/>
      <c r="C44" s="14"/>
      <c r="D44" s="14"/>
      <c r="E44" s="14"/>
      <c r="F44" s="14"/>
      <c r="G44" s="14"/>
      <c r="H44" s="15" t="s">
        <v>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48</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3" customFormat="1" ht="15" customHeight="1" x14ac:dyDescent="0.2">
      <c r="A45" s="14" t="s">
        <v>50</v>
      </c>
      <c r="B45" s="14"/>
      <c r="C45" s="14"/>
      <c r="D45" s="14"/>
      <c r="E45" s="14"/>
      <c r="F45" s="14"/>
      <c r="G45" s="14"/>
      <c r="H45" s="15" t="s">
        <v>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45</v>
      </c>
      <c r="AK45" s="17"/>
      <c r="AL45" s="17"/>
      <c r="AM45" s="17"/>
      <c r="AN45" s="17"/>
      <c r="AO45" s="17"/>
      <c r="AP45" s="17"/>
      <c r="AQ45" s="17"/>
      <c r="AR45" s="17"/>
      <c r="AS45" s="17"/>
      <c r="AT45" s="17"/>
      <c r="AU45" s="17"/>
      <c r="AV45" s="17"/>
      <c r="AW45" s="17"/>
      <c r="AX45" s="17"/>
      <c r="AY45" s="18"/>
      <c r="AZ45" s="57">
        <v>123.901</v>
      </c>
      <c r="BA45" s="58"/>
      <c r="BB45" s="58"/>
      <c r="BC45" s="58"/>
      <c r="BD45" s="58"/>
      <c r="BE45" s="58"/>
      <c r="BF45" s="58"/>
      <c r="BG45" s="58"/>
      <c r="BH45" s="58"/>
      <c r="BI45" s="58"/>
      <c r="BJ45" s="58"/>
      <c r="BK45" s="58"/>
      <c r="BL45" s="58"/>
      <c r="BM45" s="58"/>
      <c r="BN45" s="58"/>
      <c r="BO45" s="58"/>
      <c r="BP45" s="58"/>
      <c r="BQ45" s="58"/>
      <c r="BR45" s="58"/>
      <c r="BS45" s="59"/>
      <c r="BT45" s="57">
        <v>128.11099999999999</v>
      </c>
      <c r="BU45" s="58"/>
      <c r="BV45" s="58"/>
      <c r="BW45" s="58"/>
      <c r="BX45" s="58"/>
      <c r="BY45" s="58"/>
      <c r="BZ45" s="58"/>
      <c r="CA45" s="58"/>
      <c r="CB45" s="58"/>
      <c r="CC45" s="58"/>
      <c r="CD45" s="58"/>
      <c r="CE45" s="58"/>
      <c r="CF45" s="58"/>
      <c r="CG45" s="58"/>
      <c r="CH45" s="58"/>
      <c r="CI45" s="58"/>
      <c r="CJ45" s="59"/>
      <c r="CK45" s="57">
        <v>125.1311</v>
      </c>
      <c r="CL45" s="58"/>
      <c r="CM45" s="58"/>
      <c r="CN45" s="58"/>
      <c r="CO45" s="58"/>
      <c r="CP45" s="58"/>
      <c r="CQ45" s="58"/>
      <c r="CR45" s="58"/>
      <c r="CS45" s="58"/>
      <c r="CT45" s="58"/>
      <c r="CU45" s="58"/>
      <c r="CV45" s="58"/>
      <c r="CW45" s="58"/>
      <c r="CX45" s="58"/>
      <c r="CY45" s="58"/>
      <c r="CZ45" s="58"/>
      <c r="DA45" s="58"/>
    </row>
    <row r="46" spans="1:105" s="3" customFormat="1" ht="27.75" customHeight="1" x14ac:dyDescent="0.2">
      <c r="A46" s="14" t="s">
        <v>52</v>
      </c>
      <c r="B46" s="14"/>
      <c r="C46" s="14"/>
      <c r="D46" s="14"/>
      <c r="E46" s="14"/>
      <c r="F46" s="14"/>
      <c r="G46" s="14"/>
      <c r="H46" s="15" t="s">
        <v>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53</v>
      </c>
      <c r="AK46" s="17"/>
      <c r="AL46" s="17"/>
      <c r="AM46" s="17"/>
      <c r="AN46" s="17"/>
      <c r="AO46" s="17"/>
      <c r="AP46" s="17"/>
      <c r="AQ46" s="17"/>
      <c r="AR46" s="17"/>
      <c r="AS46" s="17"/>
      <c r="AT46" s="17"/>
      <c r="AU46" s="17"/>
      <c r="AV46" s="17"/>
      <c r="AW46" s="17"/>
      <c r="AX46" s="17"/>
      <c r="AY46" s="18"/>
      <c r="AZ46" s="31">
        <v>789095.37599999993</v>
      </c>
      <c r="BA46" s="32"/>
      <c r="BB46" s="32"/>
      <c r="BC46" s="32"/>
      <c r="BD46" s="32"/>
      <c r="BE46" s="32"/>
      <c r="BF46" s="32"/>
      <c r="BG46" s="32"/>
      <c r="BH46" s="32"/>
      <c r="BI46" s="32"/>
      <c r="BJ46" s="32"/>
      <c r="BK46" s="32"/>
      <c r="BL46" s="32"/>
      <c r="BM46" s="32"/>
      <c r="BN46" s="32"/>
      <c r="BO46" s="32"/>
      <c r="BP46" s="32"/>
      <c r="BQ46" s="32"/>
      <c r="BR46" s="32"/>
      <c r="BS46" s="33"/>
      <c r="BT46" s="31">
        <v>803766.45</v>
      </c>
      <c r="BU46" s="32"/>
      <c r="BV46" s="32"/>
      <c r="BW46" s="32"/>
      <c r="BX46" s="32"/>
      <c r="BY46" s="32"/>
      <c r="BZ46" s="32"/>
      <c r="CA46" s="32"/>
      <c r="CB46" s="32"/>
      <c r="CC46" s="32"/>
      <c r="CD46" s="32"/>
      <c r="CE46" s="32"/>
      <c r="CF46" s="32"/>
      <c r="CG46" s="32"/>
      <c r="CH46" s="32"/>
      <c r="CI46" s="32"/>
      <c r="CJ46" s="32"/>
      <c r="CK46" s="31">
        <v>794923</v>
      </c>
      <c r="CL46" s="32"/>
      <c r="CM46" s="32"/>
      <c r="CN46" s="32"/>
      <c r="CO46" s="32"/>
      <c r="CP46" s="32"/>
      <c r="CQ46" s="32"/>
      <c r="CR46" s="32"/>
      <c r="CS46" s="32"/>
      <c r="CT46" s="32"/>
      <c r="CU46" s="32"/>
      <c r="CV46" s="32"/>
      <c r="CW46" s="32"/>
      <c r="CX46" s="32"/>
      <c r="CY46" s="32"/>
      <c r="CZ46" s="32"/>
      <c r="DA46" s="32"/>
    </row>
    <row r="47" spans="1:105" s="3" customFormat="1" ht="57" customHeight="1" x14ac:dyDescent="0.2">
      <c r="A47" s="14" t="s">
        <v>55</v>
      </c>
      <c r="B47" s="14"/>
      <c r="C47" s="14"/>
      <c r="D47" s="14"/>
      <c r="E47" s="14"/>
      <c r="F47" s="14"/>
      <c r="G47" s="14"/>
      <c r="H47" s="15" t="s">
        <v>56</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53</v>
      </c>
      <c r="AK47" s="17"/>
      <c r="AL47" s="17"/>
      <c r="AM47" s="17"/>
      <c r="AN47" s="17"/>
      <c r="AO47" s="17"/>
      <c r="AP47" s="17"/>
      <c r="AQ47" s="17"/>
      <c r="AR47" s="17"/>
      <c r="AS47" s="17"/>
      <c r="AT47" s="17"/>
      <c r="AU47" s="17"/>
      <c r="AV47" s="17"/>
      <c r="AW47" s="17"/>
      <c r="AX47" s="17"/>
      <c r="AY47" s="18"/>
      <c r="AZ47" s="57"/>
      <c r="BA47" s="58"/>
      <c r="BB47" s="58"/>
      <c r="BC47" s="58"/>
      <c r="BD47" s="58"/>
      <c r="BE47" s="58"/>
      <c r="BF47" s="58"/>
      <c r="BG47" s="58"/>
      <c r="BH47" s="58"/>
      <c r="BI47" s="58"/>
      <c r="BJ47" s="58"/>
      <c r="BK47" s="58"/>
      <c r="BL47" s="58"/>
      <c r="BM47" s="58"/>
      <c r="BN47" s="58"/>
      <c r="BO47" s="58"/>
      <c r="BP47" s="58"/>
      <c r="BQ47" s="58"/>
      <c r="BR47" s="58"/>
      <c r="BS47" s="59"/>
      <c r="BT47" s="57"/>
      <c r="BU47" s="58"/>
      <c r="BV47" s="58"/>
      <c r="BW47" s="58"/>
      <c r="BX47" s="58"/>
      <c r="BY47" s="58"/>
      <c r="BZ47" s="58"/>
      <c r="CA47" s="58"/>
      <c r="CB47" s="58"/>
      <c r="CC47" s="58"/>
      <c r="CD47" s="58"/>
      <c r="CE47" s="58"/>
      <c r="CF47" s="58"/>
      <c r="CG47" s="58"/>
      <c r="CH47" s="58"/>
      <c r="CI47" s="58"/>
      <c r="CJ47" s="59"/>
      <c r="CK47" s="57"/>
      <c r="CL47" s="58"/>
      <c r="CM47" s="58"/>
      <c r="CN47" s="58"/>
      <c r="CO47" s="58"/>
      <c r="CP47" s="58"/>
      <c r="CQ47" s="58"/>
      <c r="CR47" s="58"/>
      <c r="CS47" s="58"/>
      <c r="CT47" s="58"/>
      <c r="CU47" s="58"/>
      <c r="CV47" s="58"/>
      <c r="CW47" s="58"/>
      <c r="CX47" s="58"/>
      <c r="CY47" s="58"/>
      <c r="CZ47" s="58"/>
      <c r="DA47" s="58"/>
    </row>
    <row r="48" spans="1:105" s="3" customFormat="1" ht="27.75" customHeight="1" x14ac:dyDescent="0.2">
      <c r="A48" s="14" t="s">
        <v>57</v>
      </c>
      <c r="B48" s="14"/>
      <c r="C48" s="14"/>
      <c r="D48" s="14"/>
      <c r="E48" s="14"/>
      <c r="F48" s="14"/>
      <c r="G48" s="14"/>
      <c r="H48" s="15" t="s">
        <v>58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40</v>
      </c>
      <c r="AK48" s="17"/>
      <c r="AL48" s="17"/>
      <c r="AM48" s="17"/>
      <c r="AN48" s="17"/>
      <c r="AO48" s="17"/>
      <c r="AP48" s="17"/>
      <c r="AQ48" s="17"/>
      <c r="AR48" s="17"/>
      <c r="AS48" s="17"/>
      <c r="AT48" s="17"/>
      <c r="AU48" s="17"/>
      <c r="AV48" s="17"/>
      <c r="AW48" s="17"/>
      <c r="AX48" s="17"/>
      <c r="AY48" s="18"/>
      <c r="AZ48" s="54">
        <v>11.9444</v>
      </c>
      <c r="BA48" s="55"/>
      <c r="BB48" s="55"/>
      <c r="BC48" s="55"/>
      <c r="BD48" s="55"/>
      <c r="BE48" s="55"/>
      <c r="BF48" s="55"/>
      <c r="BG48" s="55"/>
      <c r="BH48" s="55"/>
      <c r="BI48" s="55"/>
      <c r="BJ48" s="55"/>
      <c r="BK48" s="55"/>
      <c r="BL48" s="55"/>
      <c r="BM48" s="55"/>
      <c r="BN48" s="55"/>
      <c r="BO48" s="55"/>
      <c r="BP48" s="55"/>
      <c r="BQ48" s="55"/>
      <c r="BR48" s="55"/>
      <c r="BS48" s="56"/>
      <c r="BT48" s="54">
        <v>11.5991</v>
      </c>
      <c r="BU48" s="55"/>
      <c r="BV48" s="55"/>
      <c r="BW48" s="55"/>
      <c r="BX48" s="55"/>
      <c r="BY48" s="55"/>
      <c r="BZ48" s="55"/>
      <c r="CA48" s="55"/>
      <c r="CB48" s="55"/>
      <c r="CC48" s="55"/>
      <c r="CD48" s="55"/>
      <c r="CE48" s="55"/>
      <c r="CF48" s="55"/>
      <c r="CG48" s="55"/>
      <c r="CH48" s="55"/>
      <c r="CI48" s="55"/>
      <c r="CJ48" s="56"/>
      <c r="CK48" s="54">
        <v>11.9</v>
      </c>
      <c r="CL48" s="55"/>
      <c r="CM48" s="55"/>
      <c r="CN48" s="55"/>
      <c r="CO48" s="55"/>
      <c r="CP48" s="55"/>
      <c r="CQ48" s="55"/>
      <c r="CR48" s="55"/>
      <c r="CS48" s="55"/>
      <c r="CT48" s="55"/>
      <c r="CU48" s="55"/>
      <c r="CV48" s="55"/>
      <c r="CW48" s="55"/>
      <c r="CX48" s="55"/>
      <c r="CY48" s="55"/>
      <c r="CZ48" s="55"/>
      <c r="DA48" s="55"/>
    </row>
    <row r="49" spans="1:105" s="12" customFormat="1" ht="66" customHeight="1" x14ac:dyDescent="0.2">
      <c r="A49" s="49" t="s">
        <v>59</v>
      </c>
      <c r="B49" s="49"/>
      <c r="C49" s="49"/>
      <c r="D49" s="49"/>
      <c r="E49" s="49"/>
      <c r="F49" s="49"/>
      <c r="G49" s="49"/>
      <c r="H49" s="50" t="s">
        <v>273</v>
      </c>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1"/>
      <c r="AK49" s="52"/>
      <c r="AL49" s="52"/>
      <c r="AM49" s="52"/>
      <c r="AN49" s="52"/>
      <c r="AO49" s="52"/>
      <c r="AP49" s="52"/>
      <c r="AQ49" s="52"/>
      <c r="AR49" s="52"/>
      <c r="AS49" s="52"/>
      <c r="AT49" s="52"/>
      <c r="AU49" s="52"/>
      <c r="AV49" s="52"/>
      <c r="AW49" s="52"/>
      <c r="AX49" s="52"/>
      <c r="AY49" s="53"/>
      <c r="AZ49" s="60" t="s">
        <v>294</v>
      </c>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2"/>
      <c r="CK49" s="51"/>
      <c r="CL49" s="52"/>
      <c r="CM49" s="52"/>
      <c r="CN49" s="52"/>
      <c r="CO49" s="52"/>
      <c r="CP49" s="52"/>
      <c r="CQ49" s="52"/>
      <c r="CR49" s="52"/>
      <c r="CS49" s="52"/>
      <c r="CT49" s="52"/>
      <c r="CU49" s="52"/>
      <c r="CV49" s="52"/>
      <c r="CW49" s="52"/>
      <c r="CX49" s="52"/>
      <c r="CY49" s="52"/>
      <c r="CZ49" s="52"/>
      <c r="DA49" s="52"/>
    </row>
    <row r="50" spans="1:105" s="3" customFormat="1" ht="66" customHeight="1" x14ac:dyDescent="0.2">
      <c r="A50" s="14" t="s">
        <v>60</v>
      </c>
      <c r="B50" s="14"/>
      <c r="C50" s="14"/>
      <c r="D50" s="14"/>
      <c r="E50" s="14"/>
      <c r="F50" s="14"/>
      <c r="G50" s="14"/>
      <c r="H50" s="15" t="s">
        <v>61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48</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05" s="3" customFormat="1" ht="54" customHeight="1" x14ac:dyDescent="0.2">
      <c r="A51" s="14" t="s">
        <v>62</v>
      </c>
      <c r="B51" s="14"/>
      <c r="C51" s="14"/>
      <c r="D51" s="14"/>
      <c r="E51" s="14"/>
      <c r="F51" s="14"/>
      <c r="G51" s="14"/>
      <c r="H51" s="15" t="s">
        <v>63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31">
        <f>AZ52+AZ57+AZ58+AZ59</f>
        <v>655379.12128755928</v>
      </c>
      <c r="BA51" s="32"/>
      <c r="BB51" s="32"/>
      <c r="BC51" s="32"/>
      <c r="BD51" s="32"/>
      <c r="BE51" s="32"/>
      <c r="BF51" s="32"/>
      <c r="BG51" s="32"/>
      <c r="BH51" s="32"/>
      <c r="BI51" s="32"/>
      <c r="BJ51" s="32"/>
      <c r="BK51" s="32"/>
      <c r="BL51" s="32"/>
      <c r="BM51" s="32"/>
      <c r="BN51" s="32"/>
      <c r="BO51" s="32"/>
      <c r="BP51" s="32"/>
      <c r="BQ51" s="32"/>
      <c r="BR51" s="32"/>
      <c r="BS51" s="33"/>
      <c r="BT51" s="31">
        <f>BT52+BT57+BT58+BT59</f>
        <v>571776.84429000004</v>
      </c>
      <c r="BU51" s="32"/>
      <c r="BV51" s="32"/>
      <c r="BW51" s="32"/>
      <c r="BX51" s="32"/>
      <c r="BY51" s="32"/>
      <c r="BZ51" s="32"/>
      <c r="CA51" s="32"/>
      <c r="CB51" s="32"/>
      <c r="CC51" s="32"/>
      <c r="CD51" s="32"/>
      <c r="CE51" s="32"/>
      <c r="CF51" s="32"/>
      <c r="CG51" s="32"/>
      <c r="CH51" s="32"/>
      <c r="CI51" s="32"/>
      <c r="CJ51" s="32"/>
      <c r="CK51" s="31">
        <v>647299.30000000005</v>
      </c>
      <c r="CL51" s="32"/>
      <c r="CM51" s="32"/>
      <c r="CN51" s="32"/>
      <c r="CO51" s="32"/>
      <c r="CP51" s="32"/>
      <c r="CQ51" s="32"/>
      <c r="CR51" s="32"/>
      <c r="CS51" s="32"/>
      <c r="CT51" s="32"/>
      <c r="CU51" s="32"/>
      <c r="CV51" s="32"/>
      <c r="CW51" s="32"/>
      <c r="CX51" s="32"/>
      <c r="CY51" s="32"/>
      <c r="CZ51" s="32"/>
      <c r="DA51" s="32"/>
    </row>
    <row r="52" spans="1:105" s="3" customFormat="1" ht="95.25" customHeight="1" x14ac:dyDescent="0.2">
      <c r="A52" s="14" t="s">
        <v>64</v>
      </c>
      <c r="B52" s="14"/>
      <c r="C52" s="14"/>
      <c r="D52" s="14"/>
      <c r="E52" s="14"/>
      <c r="F52" s="14"/>
      <c r="G52" s="14"/>
      <c r="H52" s="15" t="s">
        <v>272</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30</v>
      </c>
      <c r="AK52" s="17"/>
      <c r="AL52" s="17"/>
      <c r="AM52" s="17"/>
      <c r="AN52" s="17"/>
      <c r="AO52" s="17"/>
      <c r="AP52" s="17"/>
      <c r="AQ52" s="17"/>
      <c r="AR52" s="17"/>
      <c r="AS52" s="17"/>
      <c r="AT52" s="17"/>
      <c r="AU52" s="17"/>
      <c r="AV52" s="17"/>
      <c r="AW52" s="17"/>
      <c r="AX52" s="17"/>
      <c r="AY52" s="18"/>
      <c r="AZ52" s="31">
        <f>'[1]Смета за 2018 для УТ'!$F$5</f>
        <v>292420.99820117716</v>
      </c>
      <c r="BA52" s="32"/>
      <c r="BB52" s="32"/>
      <c r="BC52" s="32"/>
      <c r="BD52" s="32"/>
      <c r="BE52" s="32"/>
      <c r="BF52" s="32"/>
      <c r="BG52" s="32"/>
      <c r="BH52" s="32"/>
      <c r="BI52" s="32"/>
      <c r="BJ52" s="32"/>
      <c r="BK52" s="32"/>
      <c r="BL52" s="32"/>
      <c r="BM52" s="32"/>
      <c r="BN52" s="32"/>
      <c r="BO52" s="32"/>
      <c r="BP52" s="32"/>
      <c r="BQ52" s="32"/>
      <c r="BR52" s="32"/>
      <c r="BS52" s="33"/>
      <c r="BT52" s="31">
        <v>276580.34000000003</v>
      </c>
      <c r="BU52" s="32"/>
      <c r="BV52" s="32"/>
      <c r="BW52" s="32"/>
      <c r="BX52" s="32"/>
      <c r="BY52" s="32"/>
      <c r="BZ52" s="32"/>
      <c r="CA52" s="32"/>
      <c r="CB52" s="32"/>
      <c r="CC52" s="32"/>
      <c r="CD52" s="32"/>
      <c r="CE52" s="32"/>
      <c r="CF52" s="32"/>
      <c r="CG52" s="32"/>
      <c r="CH52" s="32"/>
      <c r="CI52" s="32"/>
      <c r="CJ52" s="32"/>
      <c r="CK52" s="39">
        <v>281878.96999999997</v>
      </c>
      <c r="CL52" s="40"/>
      <c r="CM52" s="40"/>
      <c r="CN52" s="40"/>
      <c r="CO52" s="40"/>
      <c r="CP52" s="40"/>
      <c r="CQ52" s="40"/>
      <c r="CR52" s="40"/>
      <c r="CS52" s="40"/>
      <c r="CT52" s="40"/>
      <c r="CU52" s="40"/>
      <c r="CV52" s="40"/>
      <c r="CW52" s="40"/>
      <c r="CX52" s="40"/>
      <c r="CY52" s="40"/>
      <c r="CZ52" s="40"/>
      <c r="DA52" s="40"/>
    </row>
    <row r="53" spans="1:105" s="3" customFormat="1" ht="15" customHeight="1" x14ac:dyDescent="0.2">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2"/>
      <c r="CK53" s="31"/>
      <c r="CL53" s="32"/>
      <c r="CM53" s="32"/>
      <c r="CN53" s="32"/>
      <c r="CO53" s="32"/>
      <c r="CP53" s="32"/>
      <c r="CQ53" s="32"/>
      <c r="CR53" s="32"/>
      <c r="CS53" s="32"/>
      <c r="CT53" s="32"/>
      <c r="CU53" s="32"/>
      <c r="CV53" s="32"/>
      <c r="CW53" s="32"/>
      <c r="CX53" s="32"/>
      <c r="CY53" s="32"/>
      <c r="CZ53" s="32"/>
      <c r="DA53" s="32"/>
    </row>
    <row r="54" spans="1:105" s="3" customFormat="1" ht="15" customHeight="1" x14ac:dyDescent="0.2">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31">
        <f>'[1]Смета за 2018 для УТ'!$F$9</f>
        <v>212218.67003818997</v>
      </c>
      <c r="BA54" s="32"/>
      <c r="BB54" s="32"/>
      <c r="BC54" s="32"/>
      <c r="BD54" s="32"/>
      <c r="BE54" s="32"/>
      <c r="BF54" s="32"/>
      <c r="BG54" s="32"/>
      <c r="BH54" s="32"/>
      <c r="BI54" s="32"/>
      <c r="BJ54" s="32"/>
      <c r="BK54" s="32"/>
      <c r="BL54" s="32"/>
      <c r="BM54" s="32"/>
      <c r="BN54" s="32"/>
      <c r="BO54" s="32"/>
      <c r="BP54" s="32"/>
      <c r="BQ54" s="32"/>
      <c r="BR54" s="32"/>
      <c r="BS54" s="33"/>
      <c r="BT54" s="31">
        <f>'[2]6 СМЕТА СВОД с 13 премией'!$AI$34-'[2]6 СМЕТА СВОД с 13 премией'!$AG$6</f>
        <v>189528.58000000002</v>
      </c>
      <c r="BU54" s="32"/>
      <c r="BV54" s="32"/>
      <c r="BW54" s="32"/>
      <c r="BX54" s="32"/>
      <c r="BY54" s="32"/>
      <c r="BZ54" s="32"/>
      <c r="CA54" s="32"/>
      <c r="CB54" s="32"/>
      <c r="CC54" s="32"/>
      <c r="CD54" s="32"/>
      <c r="CE54" s="32"/>
      <c r="CF54" s="32"/>
      <c r="CG54" s="32"/>
      <c r="CH54" s="32"/>
      <c r="CI54" s="32"/>
      <c r="CJ54" s="32"/>
      <c r="CK54" s="31">
        <v>219434.1</v>
      </c>
      <c r="CL54" s="32"/>
      <c r="CM54" s="32"/>
      <c r="CN54" s="32"/>
      <c r="CO54" s="32"/>
      <c r="CP54" s="32"/>
      <c r="CQ54" s="32"/>
      <c r="CR54" s="32"/>
      <c r="CS54" s="32"/>
      <c r="CT54" s="32"/>
      <c r="CU54" s="32"/>
      <c r="CV54" s="32"/>
      <c r="CW54" s="32"/>
      <c r="CX54" s="32"/>
      <c r="CY54" s="32"/>
      <c r="CZ54" s="32"/>
      <c r="DA54" s="32"/>
    </row>
    <row r="55" spans="1:105" s="3" customFormat="1" ht="15" customHeight="1" x14ac:dyDescent="0.2">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39">
        <f>'[1]Смета за 2018 для УТ'!$F$15</f>
        <v>17955.344799999999</v>
      </c>
      <c r="BA55" s="40"/>
      <c r="BB55" s="40"/>
      <c r="BC55" s="40"/>
      <c r="BD55" s="40"/>
      <c r="BE55" s="40"/>
      <c r="BF55" s="40"/>
      <c r="BG55" s="40"/>
      <c r="BH55" s="40"/>
      <c r="BI55" s="40"/>
      <c r="BJ55" s="40"/>
      <c r="BK55" s="40"/>
      <c r="BL55" s="40"/>
      <c r="BM55" s="40"/>
      <c r="BN55" s="40"/>
      <c r="BO55" s="40"/>
      <c r="BP55" s="40"/>
      <c r="BQ55" s="40"/>
      <c r="BR55" s="40"/>
      <c r="BS55" s="48"/>
      <c r="BT55" s="31">
        <f>'[2]6 СМЕТА СВОД с 13 премией'!$AI$21+'[2]6 СМЕТА СВОД с 13 премией'!$AI$27-4783.93</f>
        <v>15206.689999999999</v>
      </c>
      <c r="BU55" s="32"/>
      <c r="BV55" s="32"/>
      <c r="BW55" s="32"/>
      <c r="BX55" s="32"/>
      <c r="BY55" s="32"/>
      <c r="BZ55" s="32"/>
      <c r="CA55" s="32"/>
      <c r="CB55" s="32"/>
      <c r="CC55" s="32"/>
      <c r="CD55" s="32"/>
      <c r="CE55" s="32"/>
      <c r="CF55" s="32"/>
      <c r="CG55" s="32"/>
      <c r="CH55" s="32"/>
      <c r="CI55" s="32"/>
      <c r="CJ55" s="32"/>
      <c r="CK55" s="31">
        <v>18511.7</v>
      </c>
      <c r="CL55" s="32"/>
      <c r="CM55" s="32"/>
      <c r="CN55" s="32"/>
      <c r="CO55" s="32"/>
      <c r="CP55" s="32"/>
      <c r="CQ55" s="32"/>
      <c r="CR55" s="32"/>
      <c r="CS55" s="32"/>
      <c r="CT55" s="32"/>
      <c r="CU55" s="32"/>
      <c r="CV55" s="32"/>
      <c r="CW55" s="32"/>
      <c r="CX55" s="32"/>
      <c r="CY55" s="32"/>
      <c r="CZ55" s="32"/>
      <c r="DA55" s="32"/>
    </row>
    <row r="56" spans="1:105" s="3" customFormat="1" ht="15" customHeight="1" x14ac:dyDescent="0.2">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39">
        <f>'[1]Смета за 2018 для УТ'!$F$6</f>
        <v>26543.91780301719</v>
      </c>
      <c r="BA56" s="40"/>
      <c r="BB56" s="40"/>
      <c r="BC56" s="40"/>
      <c r="BD56" s="40"/>
      <c r="BE56" s="40"/>
      <c r="BF56" s="40"/>
      <c r="BG56" s="40"/>
      <c r="BH56" s="40"/>
      <c r="BI56" s="40"/>
      <c r="BJ56" s="40"/>
      <c r="BK56" s="40"/>
      <c r="BL56" s="40"/>
      <c r="BM56" s="40"/>
      <c r="BN56" s="40"/>
      <c r="BO56" s="40"/>
      <c r="BP56" s="40"/>
      <c r="BQ56" s="40"/>
      <c r="BR56" s="40"/>
      <c r="BS56" s="48"/>
      <c r="BT56" s="31">
        <f>'[2]6 СМЕТА СВОД с 13 премией'!$AI$17-'[2]6 СМЕТА СВОД с 13 премией'!$AI$21-'[2]6 СМЕТА СВОД с 13 премией'!$AI$27+10947.26</f>
        <v>49242.802999999993</v>
      </c>
      <c r="BU56" s="32"/>
      <c r="BV56" s="32"/>
      <c r="BW56" s="32"/>
      <c r="BX56" s="32"/>
      <c r="BY56" s="32"/>
      <c r="BZ56" s="32"/>
      <c r="CA56" s="32"/>
      <c r="CB56" s="32"/>
      <c r="CC56" s="32"/>
      <c r="CD56" s="32"/>
      <c r="CE56" s="32"/>
      <c r="CF56" s="32"/>
      <c r="CG56" s="32"/>
      <c r="CH56" s="32"/>
      <c r="CI56" s="32"/>
      <c r="CJ56" s="32"/>
      <c r="CK56" s="31">
        <v>27367.08</v>
      </c>
      <c r="CL56" s="32"/>
      <c r="CM56" s="32"/>
      <c r="CN56" s="32"/>
      <c r="CO56" s="32"/>
      <c r="CP56" s="32"/>
      <c r="CQ56" s="32"/>
      <c r="CR56" s="32"/>
      <c r="CS56" s="32"/>
      <c r="CT56" s="32"/>
      <c r="CU56" s="32"/>
      <c r="CV56" s="32"/>
      <c r="CW56" s="32"/>
      <c r="CX56" s="32"/>
      <c r="CY56" s="32"/>
      <c r="CZ56" s="32"/>
      <c r="DA56" s="32"/>
    </row>
    <row r="57" spans="1:105" s="3" customFormat="1" ht="69.75" customHeight="1" x14ac:dyDescent="0.2">
      <c r="A57" s="14" t="s">
        <v>69</v>
      </c>
      <c r="B57" s="14"/>
      <c r="C57" s="14"/>
      <c r="D57" s="14"/>
      <c r="E57" s="14"/>
      <c r="F57" s="14"/>
      <c r="G57" s="14"/>
      <c r="H57" s="15" t="s">
        <v>274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30</v>
      </c>
      <c r="AK57" s="17"/>
      <c r="AL57" s="17"/>
      <c r="AM57" s="17"/>
      <c r="AN57" s="17"/>
      <c r="AO57" s="17"/>
      <c r="AP57" s="17"/>
      <c r="AQ57" s="17"/>
      <c r="AR57" s="17"/>
      <c r="AS57" s="17"/>
      <c r="AT57" s="17"/>
      <c r="AU57" s="17"/>
      <c r="AV57" s="17"/>
      <c r="AW57" s="17"/>
      <c r="AX57" s="17"/>
      <c r="AY57" s="18"/>
      <c r="AZ57" s="31">
        <f>'[1]Смета за 2018 для УТ'!$F$49-AZ59</f>
        <v>141970.3628963822</v>
      </c>
      <c r="BA57" s="32"/>
      <c r="BB57" s="32"/>
      <c r="BC57" s="32"/>
      <c r="BD57" s="32"/>
      <c r="BE57" s="32"/>
      <c r="BF57" s="32"/>
      <c r="BG57" s="32"/>
      <c r="BH57" s="32"/>
      <c r="BI57" s="32"/>
      <c r="BJ57" s="32"/>
      <c r="BK57" s="32"/>
      <c r="BL57" s="32"/>
      <c r="BM57" s="32"/>
      <c r="BN57" s="32"/>
      <c r="BO57" s="32"/>
      <c r="BP57" s="32"/>
      <c r="BQ57" s="32"/>
      <c r="BR57" s="32"/>
      <c r="BS57" s="33"/>
      <c r="BT57" s="31">
        <f>312426.99-BT59</f>
        <v>111281.198</v>
      </c>
      <c r="BU57" s="32"/>
      <c r="BV57" s="32"/>
      <c r="BW57" s="32"/>
      <c r="BX57" s="32"/>
      <c r="BY57" s="32"/>
      <c r="BZ57" s="32"/>
      <c r="CA57" s="32"/>
      <c r="CB57" s="32"/>
      <c r="CC57" s="32"/>
      <c r="CD57" s="32"/>
      <c r="CE57" s="32"/>
      <c r="CF57" s="32"/>
      <c r="CG57" s="32"/>
      <c r="CH57" s="32"/>
      <c r="CI57" s="32"/>
      <c r="CJ57" s="32"/>
      <c r="CK57" s="39">
        <v>120540.21</v>
      </c>
      <c r="CL57" s="40"/>
      <c r="CM57" s="40"/>
      <c r="CN57" s="40"/>
      <c r="CO57" s="40"/>
      <c r="CP57" s="40"/>
      <c r="CQ57" s="40"/>
      <c r="CR57" s="40"/>
      <c r="CS57" s="40"/>
      <c r="CT57" s="40"/>
      <c r="CU57" s="40"/>
      <c r="CV57" s="40"/>
      <c r="CW57" s="40"/>
      <c r="CX57" s="40"/>
      <c r="CY57" s="40"/>
      <c r="CZ57" s="40"/>
      <c r="DA57" s="40"/>
    </row>
    <row r="58" spans="1:105" s="3" customFormat="1" ht="40.5" customHeight="1" x14ac:dyDescent="0.2">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30</v>
      </c>
      <c r="AK58" s="17"/>
      <c r="AL58" s="17"/>
      <c r="AM58" s="17"/>
      <c r="AN58" s="17"/>
      <c r="AO58" s="17"/>
      <c r="AP58" s="17"/>
      <c r="AQ58" s="17"/>
      <c r="AR58" s="17"/>
      <c r="AS58" s="17"/>
      <c r="AT58" s="17"/>
      <c r="AU58" s="17"/>
      <c r="AV58" s="17"/>
      <c r="AW58" s="17"/>
      <c r="AX58" s="17"/>
      <c r="AY58" s="18"/>
      <c r="AZ58" s="31">
        <f>'[1]Смета за 2018 для УТ'!$F$66</f>
        <v>28776.121480000002</v>
      </c>
      <c r="BA58" s="32"/>
      <c r="BB58" s="32"/>
      <c r="BC58" s="32"/>
      <c r="BD58" s="32"/>
      <c r="BE58" s="32"/>
      <c r="BF58" s="32"/>
      <c r="BG58" s="32"/>
      <c r="BH58" s="32"/>
      <c r="BI58" s="32"/>
      <c r="BJ58" s="32"/>
      <c r="BK58" s="32"/>
      <c r="BL58" s="32"/>
      <c r="BM58" s="32"/>
      <c r="BN58" s="32"/>
      <c r="BO58" s="32"/>
      <c r="BP58" s="32"/>
      <c r="BQ58" s="32"/>
      <c r="BR58" s="32"/>
      <c r="BS58" s="33"/>
      <c r="BT58" s="31">
        <v>-17230.485710000001</v>
      </c>
      <c r="BU58" s="32"/>
      <c r="BV58" s="32"/>
      <c r="BW58" s="32"/>
      <c r="BX58" s="32"/>
      <c r="BY58" s="32"/>
      <c r="BZ58" s="32"/>
      <c r="CA58" s="32"/>
      <c r="CB58" s="32"/>
      <c r="CC58" s="32"/>
      <c r="CD58" s="32"/>
      <c r="CE58" s="32"/>
      <c r="CF58" s="32"/>
      <c r="CG58" s="32"/>
      <c r="CH58" s="32"/>
      <c r="CI58" s="32"/>
      <c r="CJ58" s="32"/>
      <c r="CK58" s="39">
        <v>37704.019999999997</v>
      </c>
      <c r="CL58" s="40"/>
      <c r="CM58" s="40"/>
      <c r="CN58" s="40"/>
      <c r="CO58" s="40"/>
      <c r="CP58" s="40"/>
      <c r="CQ58" s="40"/>
      <c r="CR58" s="40"/>
      <c r="CS58" s="40"/>
      <c r="CT58" s="40"/>
      <c r="CU58" s="40"/>
      <c r="CV58" s="40"/>
      <c r="CW58" s="40"/>
      <c r="CX58" s="40"/>
      <c r="CY58" s="40"/>
      <c r="CZ58" s="40"/>
      <c r="DA58" s="40"/>
    </row>
    <row r="59" spans="1:105" s="3" customFormat="1" ht="27.75" customHeight="1" x14ac:dyDescent="0.2">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30</v>
      </c>
      <c r="AK59" s="17"/>
      <c r="AL59" s="17"/>
      <c r="AM59" s="17"/>
      <c r="AN59" s="17"/>
      <c r="AO59" s="17"/>
      <c r="AP59" s="17"/>
      <c r="AQ59" s="17"/>
      <c r="AR59" s="17"/>
      <c r="AS59" s="17"/>
      <c r="AT59" s="17"/>
      <c r="AU59" s="17"/>
      <c r="AV59" s="17"/>
      <c r="AW59" s="17"/>
      <c r="AX59" s="17"/>
      <c r="AY59" s="18"/>
      <c r="AZ59" s="41">
        <v>192211.63871</v>
      </c>
      <c r="BA59" s="42"/>
      <c r="BB59" s="42"/>
      <c r="BC59" s="42"/>
      <c r="BD59" s="42"/>
      <c r="BE59" s="42"/>
      <c r="BF59" s="42"/>
      <c r="BG59" s="42"/>
      <c r="BH59" s="42"/>
      <c r="BI59" s="42"/>
      <c r="BJ59" s="42"/>
      <c r="BK59" s="42"/>
      <c r="BL59" s="42"/>
      <c r="BM59" s="42"/>
      <c r="BN59" s="42"/>
      <c r="BO59" s="42"/>
      <c r="BP59" s="42"/>
      <c r="BQ59" s="42"/>
      <c r="BR59" s="42"/>
      <c r="BS59" s="47"/>
      <c r="BT59" s="41">
        <f>61150+139995.792</f>
        <v>201145.79199999999</v>
      </c>
      <c r="BU59" s="42"/>
      <c r="BV59" s="42"/>
      <c r="BW59" s="42"/>
      <c r="BX59" s="42"/>
      <c r="BY59" s="42"/>
      <c r="BZ59" s="42"/>
      <c r="CA59" s="42"/>
      <c r="CB59" s="42"/>
      <c r="CC59" s="42"/>
      <c r="CD59" s="42"/>
      <c r="CE59" s="42"/>
      <c r="CF59" s="42"/>
      <c r="CG59" s="42"/>
      <c r="CH59" s="42"/>
      <c r="CI59" s="42"/>
      <c r="CJ59" s="42"/>
      <c r="CK59" s="43">
        <f>248611.330225428/1.2</f>
        <v>207176.10852119001</v>
      </c>
      <c r="CL59" s="44"/>
      <c r="CM59" s="44"/>
      <c r="CN59" s="44"/>
      <c r="CO59" s="44"/>
      <c r="CP59" s="44"/>
      <c r="CQ59" s="44"/>
      <c r="CR59" s="44"/>
      <c r="CS59" s="44"/>
      <c r="CT59" s="44"/>
      <c r="CU59" s="44"/>
      <c r="CV59" s="44"/>
      <c r="CW59" s="44"/>
      <c r="CX59" s="44"/>
      <c r="CY59" s="44"/>
      <c r="CZ59" s="44"/>
      <c r="DA59" s="44"/>
    </row>
    <row r="60" spans="1:105" s="3" customFormat="1" ht="78" customHeight="1" x14ac:dyDescent="0.2">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36" t="s">
        <v>297</v>
      </c>
      <c r="BA60" s="37"/>
      <c r="BB60" s="37"/>
      <c r="BC60" s="37"/>
      <c r="BD60" s="37"/>
      <c r="BE60" s="37"/>
      <c r="BF60" s="37"/>
      <c r="BG60" s="37"/>
      <c r="BH60" s="37"/>
      <c r="BI60" s="37"/>
      <c r="BJ60" s="37"/>
      <c r="BK60" s="37"/>
      <c r="BL60" s="37"/>
      <c r="BM60" s="37"/>
      <c r="BN60" s="37"/>
      <c r="BO60" s="37"/>
      <c r="BP60" s="37"/>
      <c r="BQ60" s="37"/>
      <c r="BR60" s="37"/>
      <c r="BS60" s="38"/>
      <c r="BT60" s="36" t="s">
        <v>296</v>
      </c>
      <c r="BU60" s="37"/>
      <c r="BV60" s="37"/>
      <c r="BW60" s="37"/>
      <c r="BX60" s="37"/>
      <c r="BY60" s="37"/>
      <c r="BZ60" s="37"/>
      <c r="CA60" s="37"/>
      <c r="CB60" s="37"/>
      <c r="CC60" s="37"/>
      <c r="CD60" s="37"/>
      <c r="CE60" s="37"/>
      <c r="CF60" s="37"/>
      <c r="CG60" s="37"/>
      <c r="CH60" s="37"/>
      <c r="CI60" s="37"/>
      <c r="CJ60" s="37"/>
      <c r="CK60" s="36"/>
      <c r="CL60" s="37"/>
      <c r="CM60" s="37"/>
      <c r="CN60" s="37"/>
      <c r="CO60" s="37"/>
      <c r="CP60" s="37"/>
      <c r="CQ60" s="37"/>
      <c r="CR60" s="37"/>
      <c r="CS60" s="37"/>
      <c r="CT60" s="37"/>
      <c r="CU60" s="37"/>
      <c r="CV60" s="37"/>
      <c r="CW60" s="37"/>
      <c r="CX60" s="37"/>
      <c r="CY60" s="37"/>
      <c r="CZ60" s="37"/>
      <c r="DA60" s="37"/>
    </row>
    <row r="61" spans="1:105" s="3" customFormat="1" ht="15" customHeight="1" x14ac:dyDescent="0.2">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31">
        <v>27757.805</v>
      </c>
      <c r="BA61" s="32"/>
      <c r="BB61" s="32"/>
      <c r="BC61" s="32"/>
      <c r="BD61" s="32"/>
      <c r="BE61" s="32"/>
      <c r="BF61" s="32"/>
      <c r="BG61" s="32"/>
      <c r="BH61" s="32"/>
      <c r="BI61" s="32"/>
      <c r="BJ61" s="32"/>
      <c r="BK61" s="32"/>
      <c r="BL61" s="32"/>
      <c r="BM61" s="32"/>
      <c r="BN61" s="32"/>
      <c r="BO61" s="32"/>
      <c r="BP61" s="32"/>
      <c r="BQ61" s="32"/>
      <c r="BR61" s="32"/>
      <c r="BS61" s="33"/>
      <c r="BT61" s="45">
        <v>27655.200000000001</v>
      </c>
      <c r="BU61" s="46"/>
      <c r="BV61" s="46"/>
      <c r="BW61" s="46"/>
      <c r="BX61" s="46"/>
      <c r="BY61" s="46"/>
      <c r="BZ61" s="46"/>
      <c r="CA61" s="46"/>
      <c r="CB61" s="46"/>
      <c r="CC61" s="46"/>
      <c r="CD61" s="46"/>
      <c r="CE61" s="46"/>
      <c r="CF61" s="46"/>
      <c r="CG61" s="46"/>
      <c r="CH61" s="46"/>
      <c r="CI61" s="46"/>
      <c r="CJ61" s="46"/>
      <c r="CK61" s="31">
        <v>28057.805</v>
      </c>
      <c r="CL61" s="32"/>
      <c r="CM61" s="32"/>
      <c r="CN61" s="32"/>
      <c r="CO61" s="32"/>
      <c r="CP61" s="32"/>
      <c r="CQ61" s="32"/>
      <c r="CR61" s="32"/>
      <c r="CS61" s="32"/>
      <c r="CT61" s="32"/>
      <c r="CU61" s="32"/>
      <c r="CV61" s="32"/>
      <c r="CW61" s="32"/>
      <c r="CX61" s="32"/>
      <c r="CY61" s="32"/>
      <c r="CZ61" s="32"/>
      <c r="DA61" s="32"/>
    </row>
    <row r="62" spans="1:105" s="3" customFormat="1" ht="40.5" customHeight="1" x14ac:dyDescent="0.2">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31">
        <f>AZ52/AZ61</f>
        <v>10.534730617250794</v>
      </c>
      <c r="BA62" s="32"/>
      <c r="BB62" s="32"/>
      <c r="BC62" s="32"/>
      <c r="BD62" s="32"/>
      <c r="BE62" s="32"/>
      <c r="BF62" s="32"/>
      <c r="BG62" s="32"/>
      <c r="BH62" s="32"/>
      <c r="BI62" s="32"/>
      <c r="BJ62" s="32"/>
      <c r="BK62" s="32"/>
      <c r="BL62" s="32"/>
      <c r="BM62" s="32"/>
      <c r="BN62" s="32"/>
      <c r="BO62" s="32"/>
      <c r="BP62" s="32"/>
      <c r="BQ62" s="32"/>
      <c r="BR62" s="32"/>
      <c r="BS62" s="33"/>
      <c r="BT62" s="31">
        <f>BT52/BT61</f>
        <v>10.001024762070063</v>
      </c>
      <c r="BU62" s="32"/>
      <c r="BV62" s="32"/>
      <c r="BW62" s="32"/>
      <c r="BX62" s="32"/>
      <c r="BY62" s="32"/>
      <c r="BZ62" s="32"/>
      <c r="CA62" s="32"/>
      <c r="CB62" s="32"/>
      <c r="CC62" s="32"/>
      <c r="CD62" s="32"/>
      <c r="CE62" s="32"/>
      <c r="CF62" s="32"/>
      <c r="CG62" s="32"/>
      <c r="CH62" s="32"/>
      <c r="CI62" s="32"/>
      <c r="CJ62" s="32"/>
      <c r="CK62" s="31">
        <f>CK52/CK61</f>
        <v>10.046365708222719</v>
      </c>
      <c r="CL62" s="32"/>
      <c r="CM62" s="32"/>
      <c r="CN62" s="32"/>
      <c r="CO62" s="32"/>
      <c r="CP62" s="32"/>
      <c r="CQ62" s="32"/>
      <c r="CR62" s="32"/>
      <c r="CS62" s="32"/>
      <c r="CT62" s="32"/>
      <c r="CU62" s="32"/>
      <c r="CV62" s="32"/>
      <c r="CW62" s="32"/>
      <c r="CX62" s="32"/>
      <c r="CY62" s="32"/>
      <c r="CZ62" s="32"/>
      <c r="DA62" s="32"/>
    </row>
    <row r="63" spans="1:105" s="3" customFormat="1" ht="54" customHeight="1" x14ac:dyDescent="0.2">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2"/>
      <c r="CK63" s="31"/>
      <c r="CL63" s="32"/>
      <c r="CM63" s="32"/>
      <c r="CN63" s="32"/>
      <c r="CO63" s="32"/>
      <c r="CP63" s="32"/>
      <c r="CQ63" s="32"/>
      <c r="CR63" s="32"/>
      <c r="CS63" s="32"/>
      <c r="CT63" s="32"/>
      <c r="CU63" s="32"/>
      <c r="CV63" s="32"/>
      <c r="CW63" s="32"/>
      <c r="CX63" s="32"/>
      <c r="CY63" s="32"/>
      <c r="CZ63" s="32"/>
      <c r="DA63" s="32"/>
    </row>
    <row r="64" spans="1:105" s="3" customFormat="1" ht="27.75" customHeight="1" x14ac:dyDescent="0.2">
      <c r="A64" s="14" t="s">
        <v>84</v>
      </c>
      <c r="B64" s="14"/>
      <c r="C64" s="14"/>
      <c r="D64" s="14"/>
      <c r="E64" s="14"/>
      <c r="F64" s="14"/>
      <c r="G64" s="14"/>
      <c r="H64" s="15" t="s">
        <v>86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28">
        <v>763.5</v>
      </c>
      <c r="BA64" s="29"/>
      <c r="BB64" s="29"/>
      <c r="BC64" s="29"/>
      <c r="BD64" s="29"/>
      <c r="BE64" s="29"/>
      <c r="BF64" s="29"/>
      <c r="BG64" s="29"/>
      <c r="BH64" s="29"/>
      <c r="BI64" s="29"/>
      <c r="BJ64" s="29"/>
      <c r="BK64" s="29"/>
      <c r="BL64" s="29"/>
      <c r="BM64" s="29"/>
      <c r="BN64" s="29"/>
      <c r="BO64" s="29"/>
      <c r="BP64" s="29"/>
      <c r="BQ64" s="29"/>
      <c r="BR64" s="29"/>
      <c r="BS64" s="30"/>
      <c r="BT64" s="28">
        <v>756.4</v>
      </c>
      <c r="BU64" s="29"/>
      <c r="BV64" s="29"/>
      <c r="BW64" s="29"/>
      <c r="BX64" s="29"/>
      <c r="BY64" s="29"/>
      <c r="BZ64" s="29"/>
      <c r="CA64" s="29"/>
      <c r="CB64" s="29"/>
      <c r="CC64" s="29"/>
      <c r="CD64" s="29"/>
      <c r="CE64" s="29"/>
      <c r="CF64" s="29"/>
      <c r="CG64" s="29"/>
      <c r="CH64" s="29"/>
      <c r="CI64" s="29"/>
      <c r="CJ64" s="30"/>
      <c r="CK64" s="34">
        <v>744.6</v>
      </c>
      <c r="CL64" s="35"/>
      <c r="CM64" s="35"/>
      <c r="CN64" s="35"/>
      <c r="CO64" s="35"/>
      <c r="CP64" s="35"/>
      <c r="CQ64" s="35"/>
      <c r="CR64" s="35"/>
      <c r="CS64" s="35"/>
      <c r="CT64" s="35"/>
      <c r="CU64" s="35"/>
      <c r="CV64" s="35"/>
      <c r="CW64" s="35"/>
      <c r="CX64" s="35"/>
      <c r="CY64" s="35"/>
      <c r="CZ64" s="35"/>
      <c r="DA64" s="35"/>
    </row>
    <row r="65" spans="1:105" s="3" customFormat="1" ht="27.75" customHeight="1" x14ac:dyDescent="0.2">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25">
        <v>23.162919672363017</v>
      </c>
      <c r="BA65" s="26"/>
      <c r="BB65" s="26"/>
      <c r="BC65" s="26"/>
      <c r="BD65" s="26"/>
      <c r="BE65" s="26"/>
      <c r="BF65" s="26"/>
      <c r="BG65" s="26"/>
      <c r="BH65" s="26"/>
      <c r="BI65" s="26"/>
      <c r="BJ65" s="26"/>
      <c r="BK65" s="26"/>
      <c r="BL65" s="26"/>
      <c r="BM65" s="26"/>
      <c r="BN65" s="26"/>
      <c r="BO65" s="26"/>
      <c r="BP65" s="26"/>
      <c r="BQ65" s="26"/>
      <c r="BR65" s="26"/>
      <c r="BS65" s="27"/>
      <c r="BT65" s="25">
        <v>20.880550414242908</v>
      </c>
      <c r="BU65" s="26"/>
      <c r="BV65" s="26"/>
      <c r="BW65" s="26"/>
      <c r="BX65" s="26"/>
      <c r="BY65" s="26"/>
      <c r="BZ65" s="26"/>
      <c r="CA65" s="26"/>
      <c r="CB65" s="26"/>
      <c r="CC65" s="26"/>
      <c r="CD65" s="26"/>
      <c r="CE65" s="26"/>
      <c r="CF65" s="26"/>
      <c r="CG65" s="26"/>
      <c r="CH65" s="26"/>
      <c r="CI65" s="26"/>
      <c r="CJ65" s="26"/>
      <c r="CK65" s="25">
        <v>24.545000000000002</v>
      </c>
      <c r="CL65" s="26"/>
      <c r="CM65" s="26"/>
      <c r="CN65" s="26"/>
      <c r="CO65" s="26"/>
      <c r="CP65" s="26"/>
      <c r="CQ65" s="26"/>
      <c r="CR65" s="26"/>
      <c r="CS65" s="26"/>
      <c r="CT65" s="26"/>
      <c r="CU65" s="26"/>
      <c r="CV65" s="26"/>
      <c r="CW65" s="26"/>
      <c r="CX65" s="26"/>
      <c r="CY65" s="26"/>
      <c r="CZ65" s="26"/>
      <c r="DA65" s="26"/>
    </row>
    <row r="66" spans="1:105" s="3" customFormat="1" ht="50.25" customHeight="1" x14ac:dyDescent="0.2">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23" t="s">
        <v>295</v>
      </c>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row>
    <row r="67" spans="1:105" s="3" customFormat="1" ht="54" customHeight="1" x14ac:dyDescent="0.2">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30</v>
      </c>
      <c r="AK67" s="17"/>
      <c r="AL67" s="17"/>
      <c r="AM67" s="17"/>
      <c r="AN67" s="17"/>
      <c r="AO67" s="17"/>
      <c r="AP67" s="17"/>
      <c r="AQ67" s="17"/>
      <c r="AR67" s="17"/>
      <c r="AS67" s="17"/>
      <c r="AT67" s="17"/>
      <c r="AU67" s="17"/>
      <c r="AV67" s="17"/>
      <c r="AW67" s="17"/>
      <c r="AX67" s="17"/>
      <c r="AY67" s="18"/>
      <c r="AZ67" s="20">
        <v>423657</v>
      </c>
      <c r="BA67" s="21"/>
      <c r="BB67" s="21"/>
      <c r="BC67" s="21"/>
      <c r="BD67" s="21"/>
      <c r="BE67" s="21"/>
      <c r="BF67" s="21"/>
      <c r="BG67" s="21"/>
      <c r="BH67" s="21"/>
      <c r="BI67" s="21"/>
      <c r="BJ67" s="21"/>
      <c r="BK67" s="21"/>
      <c r="BL67" s="21"/>
      <c r="BM67" s="21"/>
      <c r="BN67" s="21"/>
      <c r="BO67" s="21"/>
      <c r="BP67" s="21"/>
      <c r="BQ67" s="21"/>
      <c r="BR67" s="21"/>
      <c r="BS67" s="22"/>
      <c r="BT67" s="20">
        <v>427109</v>
      </c>
      <c r="BU67" s="21"/>
      <c r="BV67" s="21"/>
      <c r="BW67" s="21"/>
      <c r="BX67" s="21"/>
      <c r="BY67" s="21"/>
      <c r="BZ67" s="21"/>
      <c r="CA67" s="21"/>
      <c r="CB67" s="21"/>
      <c r="CC67" s="21"/>
      <c r="CD67" s="21"/>
      <c r="CE67" s="21"/>
      <c r="CF67" s="21"/>
      <c r="CG67" s="21"/>
      <c r="CH67" s="21"/>
      <c r="CI67" s="21"/>
      <c r="CJ67" s="22"/>
      <c r="CK67" s="20">
        <v>428475</v>
      </c>
      <c r="CL67" s="21"/>
      <c r="CM67" s="21"/>
      <c r="CN67" s="21"/>
      <c r="CO67" s="21"/>
      <c r="CP67" s="21"/>
      <c r="CQ67" s="21"/>
      <c r="CR67" s="21"/>
      <c r="CS67" s="21"/>
      <c r="CT67" s="21"/>
      <c r="CU67" s="21"/>
      <c r="CV67" s="21"/>
      <c r="CW67" s="21"/>
      <c r="CX67" s="21"/>
      <c r="CY67" s="21"/>
      <c r="CZ67" s="21"/>
      <c r="DA67" s="21"/>
    </row>
    <row r="68" spans="1:105" s="3" customFormat="1" ht="66" customHeight="1" x14ac:dyDescent="0.2">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30</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3" customFormat="1" ht="15" x14ac:dyDescent="0.25">
      <c r="A69" s="19" t="s">
        <v>96</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row>
    <row r="70" spans="1:105" s="3" customFormat="1" ht="40.5" customHeight="1" x14ac:dyDescent="0.2">
      <c r="A70" s="14" t="s">
        <v>26</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x14ac:dyDescent="0.2">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x14ac:dyDescent="0.2">
      <c r="A72" s="14" t="s">
        <v>28</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53</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x14ac:dyDescent="0.2">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53</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x14ac:dyDescent="0.2">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53</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x14ac:dyDescent="0.2">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53</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x14ac:dyDescent="0.2">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53</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x14ac:dyDescent="0.2">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53</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x14ac:dyDescent="0.2">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53</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x14ac:dyDescent="0.2">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53</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x14ac:dyDescent="0.2">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53</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x14ac:dyDescent="0.2">
      <c r="A81" s="14" t="s">
        <v>27</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53</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x14ac:dyDescent="0.2">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53</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x14ac:dyDescent="0.2">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53</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x14ac:dyDescent="0.2">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53</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x14ac:dyDescent="0.2">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53</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x14ac:dyDescent="0.2">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53</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x14ac:dyDescent="0.2">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53</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x14ac:dyDescent="0.2">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53</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x14ac:dyDescent="0.2">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53</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x14ac:dyDescent="0.2">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53</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x14ac:dyDescent="0.2">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53</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x14ac:dyDescent="0.2">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53</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x14ac:dyDescent="0.2">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53</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x14ac:dyDescent="0.2">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53</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x14ac:dyDescent="0.2">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53</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x14ac:dyDescent="0.2">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53</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x14ac:dyDescent="0.2">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53</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x14ac:dyDescent="0.2">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53</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x14ac:dyDescent="0.2">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53</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x14ac:dyDescent="0.2">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53</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x14ac:dyDescent="0.2">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53</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x14ac:dyDescent="0.2">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53</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x14ac:dyDescent="0.2">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53</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x14ac:dyDescent="0.2">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53</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x14ac:dyDescent="0.2">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53</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x14ac:dyDescent="0.2">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53</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x14ac:dyDescent="0.2">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53</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x14ac:dyDescent="0.2">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53</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x14ac:dyDescent="0.2">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53</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x14ac:dyDescent="0.2">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53</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x14ac:dyDescent="0.2">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53</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x14ac:dyDescent="0.2">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53</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x14ac:dyDescent="0.2">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53</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x14ac:dyDescent="0.2">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53</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x14ac:dyDescent="0.2">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53</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x14ac:dyDescent="0.2">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53</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x14ac:dyDescent="0.2">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53</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x14ac:dyDescent="0.2">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53</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x14ac:dyDescent="0.2">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53</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x14ac:dyDescent="0.2">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53</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x14ac:dyDescent="0.2">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53</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x14ac:dyDescent="0.2">
      <c r="A122" s="14" t="s">
        <v>31</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53</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x14ac:dyDescent="0.2">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53</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x14ac:dyDescent="0.2">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53</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x14ac:dyDescent="0.2">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53</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x14ac:dyDescent="0.2">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53</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x14ac:dyDescent="0.2">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53</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x14ac:dyDescent="0.2">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53</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x14ac:dyDescent="0.2">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53</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x14ac:dyDescent="0.2">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53</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x14ac:dyDescent="0.2">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x14ac:dyDescent="0.2">
      <c r="A132" s="14" t="s">
        <v>33</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53</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x14ac:dyDescent="0.2">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x14ac:dyDescent="0.2">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x14ac:dyDescent="0.2">
      <c r="A135" s="14" t="s">
        <v>37</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x14ac:dyDescent="0.2">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x14ac:dyDescent="0.2">
      <c r="A137" s="14" t="s">
        <v>39</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x14ac:dyDescent="0.2">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x14ac:dyDescent="0.2">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x14ac:dyDescent="0.2">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x14ac:dyDescent="0.2">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x14ac:dyDescent="0.2">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x14ac:dyDescent="0.2">
      <c r="A143" s="14" t="s">
        <v>42</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x14ac:dyDescent="0.2">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x14ac:dyDescent="0.2">
      <c r="A145" s="14" t="s">
        <v>44</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x14ac:dyDescent="0.2">
      <c r="A146" s="14" t="s">
        <v>47</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x14ac:dyDescent="0.2">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x14ac:dyDescent="0.2">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x14ac:dyDescent="0.2">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x14ac:dyDescent="0.2">
      <c r="A150" s="14" t="s">
        <v>62</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x14ac:dyDescent="0.2">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30</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x14ac:dyDescent="0.2">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x14ac:dyDescent="0.2">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x14ac:dyDescent="0.2">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x14ac:dyDescent="0.2">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x14ac:dyDescent="0.2">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30</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x14ac:dyDescent="0.2">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30</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x14ac:dyDescent="0.2">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30</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x14ac:dyDescent="0.2">
      <c r="A159" s="14" t="s">
        <v>156</v>
      </c>
      <c r="B159" s="14"/>
      <c r="C159" s="14"/>
      <c r="D159" s="14"/>
      <c r="E159" s="14"/>
      <c r="F159" s="14"/>
      <c r="G159" s="14"/>
      <c r="H159" s="15" t="s">
        <v>36</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30</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x14ac:dyDescent="0.2">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x14ac:dyDescent="0.2">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x14ac:dyDescent="0.25">
      <c r="A162" s="19" t="s">
        <v>162</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row>
    <row r="163" spans="1:105" s="3" customFormat="1" ht="15" customHeight="1" x14ac:dyDescent="0.2">
      <c r="A163" s="14" t="s">
        <v>26</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45</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x14ac:dyDescent="0.2">
      <c r="A164" s="14" t="s">
        <v>37</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45</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x14ac:dyDescent="0.2">
      <c r="A165" s="14" t="s">
        <v>42</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x14ac:dyDescent="0.2">
      <c r="A166" s="14" t="s">
        <v>62</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x14ac:dyDescent="0.2">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x14ac:dyDescent="0.2">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x14ac:dyDescent="0.2">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x14ac:dyDescent="0.2">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x14ac:dyDescent="0.2">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x14ac:dyDescent="0.2">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x14ac:dyDescent="0.2">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x14ac:dyDescent="0.2">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x14ac:dyDescent="0.2">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x14ac:dyDescent="0.2">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x14ac:dyDescent="0.2">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x14ac:dyDescent="0.2">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x14ac:dyDescent="0.2">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x14ac:dyDescent="0.2">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x14ac:dyDescent="0.2">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x14ac:dyDescent="0.2">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x14ac:dyDescent="0.2">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x14ac:dyDescent="0.2">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x14ac:dyDescent="0.2">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x14ac:dyDescent="0.2">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x14ac:dyDescent="0.2">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x14ac:dyDescent="0.2">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x14ac:dyDescent="0.2">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x14ac:dyDescent="0.2">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x14ac:dyDescent="0.2">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x14ac:dyDescent="0.2">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x14ac:dyDescent="0.2">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x14ac:dyDescent="0.2">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x14ac:dyDescent="0.2">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x14ac:dyDescent="0.2">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x14ac:dyDescent="0.2">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x14ac:dyDescent="0.2">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x14ac:dyDescent="0.2">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x14ac:dyDescent="0.2">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x14ac:dyDescent="0.2">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x14ac:dyDescent="0.2">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x14ac:dyDescent="0.2">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x14ac:dyDescent="0.2">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x14ac:dyDescent="0.2">
      <c r="A205" s="14" t="s">
        <v>219</v>
      </c>
      <c r="B205" s="14"/>
      <c r="C205" s="14"/>
      <c r="D205" s="14"/>
      <c r="E205" s="14"/>
      <c r="F205" s="14"/>
      <c r="G205" s="14"/>
      <c r="H205" s="15" t="s">
        <v>36</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x14ac:dyDescent="0.2">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108.75" customHeight="1" x14ac:dyDescent="0.2">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mergeCells count="1052">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J48:AY48"/>
    <mergeCell ref="AZ48:BS48"/>
    <mergeCell ref="BT46:CJ46"/>
    <mergeCell ref="CK46:DA46"/>
    <mergeCell ref="BT47:CJ47"/>
    <mergeCell ref="CK47:DA47"/>
    <mergeCell ref="CK49:DA49"/>
    <mergeCell ref="A46:G46"/>
    <mergeCell ref="H46:AI46"/>
    <mergeCell ref="AJ46:AY46"/>
    <mergeCell ref="AZ46:BS46"/>
    <mergeCell ref="BT48:CJ48"/>
    <mergeCell ref="CK48:DA48"/>
    <mergeCell ref="A47:G47"/>
    <mergeCell ref="H47:AI47"/>
    <mergeCell ref="AJ47:AY47"/>
    <mergeCell ref="AZ47:BS47"/>
    <mergeCell ref="AZ49:CJ49"/>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7:CJ67"/>
    <mergeCell ref="CK67:DA67"/>
    <mergeCell ref="BT68:CJ68"/>
    <mergeCell ref="CK68:DA68"/>
    <mergeCell ref="A66:G66"/>
    <mergeCell ref="H66:AI66"/>
    <mergeCell ref="AJ66:AY66"/>
    <mergeCell ref="A67:G67"/>
    <mergeCell ref="H67:AI67"/>
    <mergeCell ref="AJ67:AY67"/>
    <mergeCell ref="AZ67:BS67"/>
    <mergeCell ref="AZ66:DA6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2:G202"/>
    <mergeCell ref="H202:AI202"/>
    <mergeCell ref="A203:G203"/>
    <mergeCell ref="H203:AI203"/>
    <mergeCell ref="AJ203:AY203"/>
    <mergeCell ref="AZ203:BS203"/>
    <mergeCell ref="AJ202:AY202"/>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pageMargins left="0.78740157480314965" right="0.51181102362204722" top="0.59055118110236227" bottom="0.39370078740157483" header="0.19685039370078741" footer="0.19685039370078741"/>
  <pageSetup paperSize="9" scale="97"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48"/>
  <sheetViews>
    <sheetView view="pageBreakPreview" zoomScaleNormal="100" zoomScaleSheetLayoutView="100" workbookViewId="0">
      <pane xSplit="51" ySplit="4" topLeftCell="AZ8" activePane="bottomRight" state="frozen"/>
      <selection activeCell="CK45" sqref="CK45:DA45"/>
      <selection pane="topRight" activeCell="CK45" sqref="CK45:DA45"/>
      <selection pane="bottomLeft" activeCell="CK45" sqref="CK45:DA45"/>
      <selection pane="bottomRight" activeCell="CK45" sqref="CK45:DA45"/>
    </sheetView>
  </sheetViews>
  <sheetFormatPr defaultColWidth="0.85546875" defaultRowHeight="15.75" x14ac:dyDescent="0.25"/>
  <cols>
    <col min="1" max="34" width="0.85546875" style="1"/>
    <col min="35" max="35" width="9.5703125" style="1" customWidth="1"/>
    <col min="36" max="59" width="0.85546875" style="1"/>
    <col min="60" max="60" width="1.5703125" style="1" customWidth="1"/>
    <col min="61" max="68" width="0.85546875" style="1"/>
    <col min="69" max="69" width="2.140625" style="1" customWidth="1"/>
    <col min="70" max="70" width="0.85546875" style="1" customWidth="1"/>
    <col min="71" max="73" width="0.85546875" style="1"/>
    <col min="74" max="74" width="0.85546875" style="1" customWidth="1"/>
    <col min="75" max="77" width="0.85546875" style="1"/>
    <col min="78" max="78" width="2" style="1" customWidth="1"/>
    <col min="79" max="86" width="0.85546875" style="1"/>
    <col min="87" max="87" width="2" style="1" customWidth="1"/>
    <col min="88" max="88" width="0.85546875" style="1" customWidth="1"/>
    <col min="89" max="95" width="0.85546875" style="1"/>
    <col min="96" max="96" width="1.7109375" style="1" customWidth="1"/>
    <col min="97" max="104" width="0.85546875" style="1"/>
    <col min="105" max="105" width="2.28515625" style="1" customWidth="1"/>
    <col min="106" max="16384" width="0.85546875" style="1"/>
  </cols>
  <sheetData>
    <row r="1" spans="1:218" x14ac:dyDescent="0.25">
      <c r="B1" s="73" t="s">
        <v>223</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8"/>
    </row>
    <row r="3" spans="1:218" s="3" customFormat="1" ht="84.75" customHeight="1" x14ac:dyDescent="0.2">
      <c r="A3" s="89" t="s">
        <v>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90"/>
      <c r="AJ3" s="88" t="s">
        <v>1</v>
      </c>
      <c r="AK3" s="89"/>
      <c r="AL3" s="89"/>
      <c r="AM3" s="89"/>
      <c r="AN3" s="89"/>
      <c r="AO3" s="89"/>
      <c r="AP3" s="89"/>
      <c r="AQ3" s="89"/>
      <c r="AR3" s="89"/>
      <c r="AS3" s="89"/>
      <c r="AT3" s="89"/>
      <c r="AU3" s="89"/>
      <c r="AV3" s="89"/>
      <c r="AW3" s="89"/>
      <c r="AX3" s="89"/>
      <c r="AY3" s="90"/>
      <c r="AZ3" s="57" t="s">
        <v>298</v>
      </c>
      <c r="BA3" s="58"/>
      <c r="BB3" s="58"/>
      <c r="BC3" s="58"/>
      <c r="BD3" s="58"/>
      <c r="BE3" s="58"/>
      <c r="BF3" s="58"/>
      <c r="BG3" s="58"/>
      <c r="BH3" s="58"/>
      <c r="BI3" s="58"/>
      <c r="BJ3" s="58"/>
      <c r="BK3" s="58"/>
      <c r="BL3" s="58"/>
      <c r="BM3" s="58"/>
      <c r="BN3" s="58"/>
      <c r="BO3" s="58"/>
      <c r="BP3" s="58"/>
      <c r="BQ3" s="59"/>
      <c r="BR3" s="57" t="s">
        <v>299</v>
      </c>
      <c r="BS3" s="58"/>
      <c r="BT3" s="58"/>
      <c r="BU3" s="58"/>
      <c r="BV3" s="58"/>
      <c r="BW3" s="58"/>
      <c r="BX3" s="58"/>
      <c r="BY3" s="58"/>
      <c r="BZ3" s="58"/>
      <c r="CA3" s="58"/>
      <c r="CB3" s="58"/>
      <c r="CC3" s="58"/>
      <c r="CD3" s="58"/>
      <c r="CE3" s="58"/>
      <c r="CF3" s="58"/>
      <c r="CG3" s="58"/>
      <c r="CH3" s="58"/>
      <c r="CI3" s="59"/>
      <c r="CJ3" s="57" t="s">
        <v>300</v>
      </c>
      <c r="CK3" s="58"/>
      <c r="CL3" s="58"/>
      <c r="CM3" s="58"/>
      <c r="CN3" s="58"/>
      <c r="CO3" s="58"/>
      <c r="CP3" s="58"/>
      <c r="CQ3" s="58"/>
      <c r="CR3" s="58"/>
      <c r="CS3" s="58"/>
      <c r="CT3" s="58"/>
      <c r="CU3" s="58"/>
      <c r="CV3" s="58"/>
      <c r="CW3" s="58"/>
      <c r="CX3" s="58"/>
      <c r="CY3" s="58"/>
      <c r="CZ3" s="58"/>
      <c r="DA3" s="58"/>
    </row>
    <row r="4" spans="1:218" s="3" customFormat="1" ht="40.5" customHeight="1" x14ac:dyDescent="0.2">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1"/>
      <c r="AK4" s="92"/>
      <c r="AL4" s="92"/>
      <c r="AM4" s="92"/>
      <c r="AN4" s="92"/>
      <c r="AO4" s="92"/>
      <c r="AP4" s="92"/>
      <c r="AQ4" s="92"/>
      <c r="AR4" s="92"/>
      <c r="AS4" s="92"/>
      <c r="AT4" s="92"/>
      <c r="AU4" s="92"/>
      <c r="AV4" s="92"/>
      <c r="AW4" s="92"/>
      <c r="AX4" s="92"/>
      <c r="AY4" s="93"/>
      <c r="AZ4" s="57" t="s">
        <v>224</v>
      </c>
      <c r="BA4" s="58"/>
      <c r="BB4" s="58"/>
      <c r="BC4" s="58"/>
      <c r="BD4" s="58"/>
      <c r="BE4" s="58"/>
      <c r="BF4" s="58"/>
      <c r="BG4" s="58"/>
      <c r="BH4" s="59"/>
      <c r="BI4" s="57" t="s">
        <v>225</v>
      </c>
      <c r="BJ4" s="58"/>
      <c r="BK4" s="58"/>
      <c r="BL4" s="58"/>
      <c r="BM4" s="58"/>
      <c r="BN4" s="58"/>
      <c r="BO4" s="58"/>
      <c r="BP4" s="58"/>
      <c r="BQ4" s="59"/>
      <c r="BR4" s="57" t="s">
        <v>224</v>
      </c>
      <c r="BS4" s="58"/>
      <c r="BT4" s="58"/>
      <c r="BU4" s="58"/>
      <c r="BV4" s="58"/>
      <c r="BW4" s="58"/>
      <c r="BX4" s="58"/>
      <c r="BY4" s="58"/>
      <c r="BZ4" s="59"/>
      <c r="CA4" s="57" t="s">
        <v>225</v>
      </c>
      <c r="CB4" s="58"/>
      <c r="CC4" s="58"/>
      <c r="CD4" s="58"/>
      <c r="CE4" s="58"/>
      <c r="CF4" s="58"/>
      <c r="CG4" s="58"/>
      <c r="CH4" s="58"/>
      <c r="CI4" s="59"/>
      <c r="CJ4" s="57" t="s">
        <v>224</v>
      </c>
      <c r="CK4" s="58"/>
      <c r="CL4" s="58"/>
      <c r="CM4" s="58"/>
      <c r="CN4" s="58"/>
      <c r="CO4" s="58"/>
      <c r="CP4" s="58"/>
      <c r="CQ4" s="58"/>
      <c r="CR4" s="59"/>
      <c r="CS4" s="57" t="s">
        <v>225</v>
      </c>
      <c r="CT4" s="58"/>
      <c r="CU4" s="58"/>
      <c r="CV4" s="58"/>
      <c r="CW4" s="58"/>
      <c r="CX4" s="58"/>
      <c r="CY4" s="58"/>
      <c r="CZ4" s="58"/>
      <c r="DA4" s="58"/>
    </row>
    <row r="5" spans="1:218" s="3" customFormat="1" ht="40.5" customHeight="1" x14ac:dyDescent="0.2">
      <c r="A5" s="14" t="s">
        <v>26</v>
      </c>
      <c r="B5" s="14"/>
      <c r="C5" s="14"/>
      <c r="D5" s="14"/>
      <c r="E5" s="14"/>
      <c r="F5" s="14"/>
      <c r="G5" s="15" t="s">
        <v>226</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86"/>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218" s="3" customFormat="1" ht="31.5" customHeight="1" x14ac:dyDescent="0.2">
      <c r="A6" s="14" t="s">
        <v>28</v>
      </c>
      <c r="B6" s="14"/>
      <c r="C6" s="14"/>
      <c r="D6" s="14"/>
      <c r="E6" s="14"/>
      <c r="F6" s="14"/>
      <c r="G6" s="15" t="s">
        <v>227</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86"/>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218" s="3" customFormat="1" ht="183.75" customHeight="1" x14ac:dyDescent="0.2">
      <c r="A7" s="14"/>
      <c r="B7" s="14"/>
      <c r="C7" s="14"/>
      <c r="D7" s="14"/>
      <c r="E7" s="14"/>
      <c r="F7" s="14"/>
      <c r="G7" s="15" t="s">
        <v>229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86"/>
      <c r="AJ7" s="16" t="s">
        <v>228</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218" s="3" customFormat="1" ht="186" customHeight="1" x14ac:dyDescent="0.2">
      <c r="A8" s="14"/>
      <c r="B8" s="14"/>
      <c r="C8" s="14"/>
      <c r="D8" s="14"/>
      <c r="E8" s="14"/>
      <c r="F8" s="14"/>
      <c r="G8" s="15" t="s">
        <v>231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86"/>
      <c r="AJ8" s="16" t="s">
        <v>230</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218" s="3" customFormat="1" ht="27" customHeight="1" x14ac:dyDescent="0.2">
      <c r="A9" s="14" t="s">
        <v>31</v>
      </c>
      <c r="B9" s="14"/>
      <c r="C9" s="14"/>
      <c r="D9" s="14"/>
      <c r="E9" s="14"/>
      <c r="F9" s="14"/>
      <c r="G9" s="15" t="s">
        <v>232</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86"/>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218" s="3" customFormat="1" ht="15" customHeight="1" x14ac:dyDescent="0.2">
      <c r="A10" s="14"/>
      <c r="B10" s="14"/>
      <c r="C10" s="14"/>
      <c r="D10" s="14"/>
      <c r="E10" s="14"/>
      <c r="F10" s="14"/>
      <c r="G10" s="15" t="s">
        <v>233</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86"/>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218" s="12" customFormat="1" ht="27.75" customHeight="1" x14ac:dyDescent="0.2">
      <c r="A11" s="49"/>
      <c r="B11" s="49"/>
      <c r="C11" s="49"/>
      <c r="D11" s="49"/>
      <c r="E11" s="49"/>
      <c r="F11" s="49"/>
      <c r="G11" s="50" t="s">
        <v>234</v>
      </c>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94"/>
      <c r="AJ11" s="51" t="s">
        <v>228</v>
      </c>
      <c r="AK11" s="52"/>
      <c r="AL11" s="52"/>
      <c r="AM11" s="52"/>
      <c r="AN11" s="52"/>
      <c r="AO11" s="52"/>
      <c r="AP11" s="52"/>
      <c r="AQ11" s="52"/>
      <c r="AR11" s="52"/>
      <c r="AS11" s="52"/>
      <c r="AT11" s="52"/>
      <c r="AU11" s="52"/>
      <c r="AV11" s="52"/>
      <c r="AW11" s="52"/>
      <c r="AX11" s="52"/>
      <c r="AY11" s="53"/>
      <c r="AZ11" s="36">
        <f>279157.954/126.679833333333/12*1000*2</f>
        <v>367274.92010698991</v>
      </c>
      <c r="BA11" s="37"/>
      <c r="BB11" s="37"/>
      <c r="BC11" s="37"/>
      <c r="BD11" s="37"/>
      <c r="BE11" s="37"/>
      <c r="BF11" s="37"/>
      <c r="BG11" s="37"/>
      <c r="BH11" s="38"/>
      <c r="BI11" s="36">
        <f>268572.676/121.221166666666/12*1000*2</f>
        <v>369259.87348194345</v>
      </c>
      <c r="BJ11" s="37"/>
      <c r="BK11" s="37"/>
      <c r="BL11" s="37"/>
      <c r="BM11" s="37"/>
      <c r="BN11" s="37"/>
      <c r="BO11" s="37"/>
      <c r="BP11" s="37"/>
      <c r="BQ11" s="38"/>
      <c r="BR11" s="36">
        <v>367995.11900000001</v>
      </c>
      <c r="BS11" s="37"/>
      <c r="BT11" s="37"/>
      <c r="BU11" s="37"/>
      <c r="BV11" s="37"/>
      <c r="BW11" s="37"/>
      <c r="BX11" s="37"/>
      <c r="BY11" s="37"/>
      <c r="BZ11" s="38"/>
      <c r="CA11" s="36">
        <v>375921.56400000001</v>
      </c>
      <c r="CB11" s="37"/>
      <c r="CC11" s="37"/>
      <c r="CD11" s="37"/>
      <c r="CE11" s="37"/>
      <c r="CF11" s="37"/>
      <c r="CG11" s="37"/>
      <c r="CH11" s="37"/>
      <c r="CI11" s="38"/>
      <c r="CJ11" s="36">
        <v>433259.28432926215</v>
      </c>
      <c r="CK11" s="37"/>
      <c r="CL11" s="37"/>
      <c r="CM11" s="37"/>
      <c r="CN11" s="37"/>
      <c r="CO11" s="37"/>
      <c r="CP11" s="37"/>
      <c r="CQ11" s="37"/>
      <c r="CR11" s="38"/>
      <c r="CS11" s="36">
        <v>433259.28432926215</v>
      </c>
      <c r="CT11" s="37"/>
      <c r="CU11" s="37"/>
      <c r="CV11" s="37"/>
      <c r="CW11" s="37"/>
      <c r="CX11" s="37"/>
      <c r="CY11" s="37"/>
      <c r="CZ11" s="37"/>
      <c r="DA11" s="38"/>
      <c r="DB11" s="81" t="s">
        <v>301</v>
      </c>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0" t="s">
        <v>303</v>
      </c>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row>
    <row r="12" spans="1:218" s="12" customFormat="1" ht="25.5" customHeight="1" x14ac:dyDescent="0.2">
      <c r="A12" s="49"/>
      <c r="B12" s="49"/>
      <c r="C12" s="49"/>
      <c r="D12" s="49"/>
      <c r="E12" s="49"/>
      <c r="F12" s="49"/>
      <c r="G12" s="50" t="s">
        <v>235</v>
      </c>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94"/>
      <c r="AJ12" s="51" t="s">
        <v>230</v>
      </c>
      <c r="AK12" s="52"/>
      <c r="AL12" s="52"/>
      <c r="AM12" s="52"/>
      <c r="AN12" s="52"/>
      <c r="AO12" s="52"/>
      <c r="AP12" s="52"/>
      <c r="AQ12" s="52"/>
      <c r="AR12" s="52"/>
      <c r="AS12" s="52"/>
      <c r="AT12" s="52"/>
      <c r="AU12" s="52"/>
      <c r="AV12" s="52"/>
      <c r="AW12" s="52"/>
      <c r="AX12" s="52"/>
      <c r="AY12" s="53"/>
      <c r="AZ12" s="83">
        <f>122969.56/398467.522*1000</f>
        <v>308.60623064782675</v>
      </c>
      <c r="BA12" s="84"/>
      <c r="BB12" s="84"/>
      <c r="BC12" s="84"/>
      <c r="BD12" s="84"/>
      <c r="BE12" s="84"/>
      <c r="BF12" s="84"/>
      <c r="BG12" s="84"/>
      <c r="BH12" s="85"/>
      <c r="BI12" s="83">
        <f>143200.27/390627.854*1000</f>
        <v>366.59001280538484</v>
      </c>
      <c r="BJ12" s="84"/>
      <c r="BK12" s="84"/>
      <c r="BL12" s="84"/>
      <c r="BM12" s="84"/>
      <c r="BN12" s="84"/>
      <c r="BO12" s="84"/>
      <c r="BP12" s="84"/>
      <c r="BQ12" s="85"/>
      <c r="BR12" s="83">
        <v>340.31700000000001</v>
      </c>
      <c r="BS12" s="84"/>
      <c r="BT12" s="84"/>
      <c r="BU12" s="84"/>
      <c r="BV12" s="84"/>
      <c r="BW12" s="84"/>
      <c r="BX12" s="84"/>
      <c r="BY12" s="84"/>
      <c r="BZ12" s="85"/>
      <c r="CA12" s="83">
        <v>382.18700000000001</v>
      </c>
      <c r="CB12" s="84"/>
      <c r="CC12" s="84"/>
      <c r="CD12" s="84"/>
      <c r="CE12" s="84"/>
      <c r="CF12" s="84"/>
      <c r="CG12" s="84"/>
      <c r="CH12" s="84"/>
      <c r="CI12" s="85"/>
      <c r="CJ12" s="83">
        <f>300180.47/стр.1_9!CK46*1000</f>
        <v>377.62207157171196</v>
      </c>
      <c r="CK12" s="84"/>
      <c r="CL12" s="84"/>
      <c r="CM12" s="84"/>
      <c r="CN12" s="84"/>
      <c r="CO12" s="84"/>
      <c r="CP12" s="84"/>
      <c r="CQ12" s="84"/>
      <c r="CR12" s="85"/>
      <c r="CS12" s="83">
        <f>300180.47/стр.1_9!CK46*1000</f>
        <v>377.62207157171196</v>
      </c>
      <c r="CT12" s="84"/>
      <c r="CU12" s="84"/>
      <c r="CV12" s="84"/>
      <c r="CW12" s="84"/>
      <c r="CX12" s="84"/>
      <c r="CY12" s="84"/>
      <c r="CZ12" s="84"/>
      <c r="DA12" s="84"/>
      <c r="DB12" s="81" t="s">
        <v>304</v>
      </c>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0" t="str">
        <f>"- ставка на компенсацию потерь (руб./1кВтч)"</f>
        <v>- ставка на компенсацию потерь (руб./1кВтч)</v>
      </c>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row>
    <row r="13" spans="1:218" s="12" customFormat="1" ht="27.75" customHeight="1" x14ac:dyDescent="0.2">
      <c r="A13" s="49"/>
      <c r="B13" s="49"/>
      <c r="C13" s="49"/>
      <c r="D13" s="49"/>
      <c r="E13" s="49"/>
      <c r="F13" s="49"/>
      <c r="G13" s="50" t="s">
        <v>236</v>
      </c>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94"/>
      <c r="AJ13" s="51" t="s">
        <v>230</v>
      </c>
      <c r="AK13" s="52"/>
      <c r="AL13" s="52"/>
      <c r="AM13" s="52"/>
      <c r="AN13" s="52"/>
      <c r="AO13" s="52"/>
      <c r="AP13" s="52"/>
      <c r="AQ13" s="52"/>
      <c r="AR13" s="52"/>
      <c r="AS13" s="52"/>
      <c r="AT13" s="52"/>
      <c r="AU13" s="52"/>
      <c r="AV13" s="52"/>
      <c r="AW13" s="52"/>
      <c r="AX13" s="52"/>
      <c r="AY13" s="53"/>
      <c r="AZ13" s="36">
        <f>402127.514/398467.522*1000</f>
        <v>1009.1851701780603</v>
      </c>
      <c r="BA13" s="37"/>
      <c r="BB13" s="37"/>
      <c r="BC13" s="37"/>
      <c r="BD13" s="37"/>
      <c r="BE13" s="37"/>
      <c r="BF13" s="37"/>
      <c r="BG13" s="37"/>
      <c r="BH13" s="38"/>
      <c r="BI13" s="36">
        <f>411772.946/390627.854*1000</f>
        <v>1054.13104002563</v>
      </c>
      <c r="BJ13" s="37"/>
      <c r="BK13" s="37"/>
      <c r="BL13" s="37"/>
      <c r="BM13" s="37"/>
      <c r="BN13" s="37"/>
      <c r="BO13" s="37"/>
      <c r="BP13" s="37"/>
      <c r="BQ13" s="38"/>
      <c r="BR13" s="36">
        <v>1049.48</v>
      </c>
      <c r="BS13" s="37"/>
      <c r="BT13" s="37"/>
      <c r="BU13" s="37"/>
      <c r="BV13" s="37"/>
      <c r="BW13" s="37"/>
      <c r="BX13" s="37"/>
      <c r="BY13" s="37"/>
      <c r="BZ13" s="38"/>
      <c r="CA13" s="36">
        <v>1095.78</v>
      </c>
      <c r="CB13" s="37"/>
      <c r="CC13" s="37"/>
      <c r="CD13" s="37"/>
      <c r="CE13" s="37"/>
      <c r="CF13" s="37"/>
      <c r="CG13" s="37"/>
      <c r="CH13" s="37"/>
      <c r="CI13" s="38"/>
      <c r="CJ13" s="36">
        <f>стр.1_9!CK36/стр.1_9!CK46*1000</f>
        <v>1191.9141853990889</v>
      </c>
      <c r="CK13" s="37"/>
      <c r="CL13" s="37"/>
      <c r="CM13" s="37"/>
      <c r="CN13" s="37"/>
      <c r="CO13" s="37"/>
      <c r="CP13" s="37"/>
      <c r="CQ13" s="37"/>
      <c r="CR13" s="38"/>
      <c r="CS13" s="36">
        <f>стр.1_9!CK36/стр.1_9!CK46*1000</f>
        <v>1191.9141853990889</v>
      </c>
      <c r="CT13" s="37"/>
      <c r="CU13" s="37"/>
      <c r="CV13" s="37"/>
      <c r="CW13" s="37"/>
      <c r="CX13" s="37"/>
      <c r="CY13" s="37"/>
      <c r="CZ13" s="37"/>
      <c r="DA13" s="38"/>
      <c r="DB13" s="81" t="s">
        <v>302</v>
      </c>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0" t="str">
        <f>"- одноставочный тариф"</f>
        <v>- одноставочный тариф</v>
      </c>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row>
    <row r="14" spans="1:218" s="3" customFormat="1" ht="27.75" customHeight="1" x14ac:dyDescent="0.2">
      <c r="A14" s="14" t="s">
        <v>37</v>
      </c>
      <c r="B14" s="14"/>
      <c r="C14" s="14"/>
      <c r="D14" s="14"/>
      <c r="E14" s="14"/>
      <c r="F14" s="14"/>
      <c r="G14" s="15" t="s">
        <v>277</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6"/>
      <c r="AJ14" s="16" t="s">
        <v>230</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218" s="3" customFormat="1" ht="27.75" customHeight="1" x14ac:dyDescent="0.2">
      <c r="A15" s="14" t="s">
        <v>42</v>
      </c>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86"/>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218" s="3" customFormat="1" ht="54" customHeight="1" x14ac:dyDescent="0.2">
      <c r="A16" s="14" t="s">
        <v>44</v>
      </c>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86"/>
      <c r="AJ16" s="16" t="s">
        <v>230</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x14ac:dyDescent="0.2">
      <c r="A17" s="14" t="s">
        <v>47</v>
      </c>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86"/>
      <c r="AJ17" s="16" t="s">
        <v>230</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x14ac:dyDescent="0.2">
      <c r="A18" s="14" t="s">
        <v>50</v>
      </c>
      <c r="B18" s="14"/>
      <c r="C18" s="14"/>
      <c r="D18" s="14"/>
      <c r="E18" s="14"/>
      <c r="F18" s="14"/>
      <c r="G18" s="15" t="s">
        <v>240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86"/>
      <c r="AJ18" s="16" t="s">
        <v>230</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x14ac:dyDescent="0.2">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86"/>
      <c r="AJ19" s="16" t="s">
        <v>230</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x14ac:dyDescent="0.2">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86"/>
      <c r="AJ20" s="16" t="s">
        <v>230</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x14ac:dyDescent="0.2">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86"/>
      <c r="AJ21" s="16" t="s">
        <v>230</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x14ac:dyDescent="0.2">
      <c r="A22" s="14" t="s">
        <v>62</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86"/>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x14ac:dyDescent="0.2">
      <c r="A23" s="14" t="s">
        <v>64</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86"/>
      <c r="AJ23" s="16" t="s">
        <v>276</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x14ac:dyDescent="0.2">
      <c r="A24" s="14"/>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86"/>
      <c r="AJ24" s="16" t="s">
        <v>276</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x14ac:dyDescent="0.2">
      <c r="A25" s="14" t="s">
        <v>69</v>
      </c>
      <c r="B25" s="14"/>
      <c r="C25" s="14"/>
      <c r="D25" s="14"/>
      <c r="E25" s="14"/>
      <c r="F25" s="14"/>
      <c r="G25" s="15" t="s">
        <v>244</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86"/>
      <c r="AJ25" s="16" t="s">
        <v>228</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x14ac:dyDescent="0.2">
      <c r="A26" s="14" t="s">
        <v>70</v>
      </c>
      <c r="B26" s="14"/>
      <c r="C26" s="14"/>
      <c r="D26" s="14"/>
      <c r="E26" s="14"/>
      <c r="F26" s="14"/>
      <c r="G26" s="15" t="s">
        <v>246</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86"/>
      <c r="AJ26" s="16" t="s">
        <v>245</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x14ac:dyDescent="0.2">
      <c r="A27" s="14" t="s">
        <v>247</v>
      </c>
      <c r="B27" s="14"/>
      <c r="C27" s="14"/>
      <c r="D27" s="14"/>
      <c r="E27" s="14"/>
      <c r="F27" s="14"/>
      <c r="G27" s="15" t="s">
        <v>248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86"/>
      <c r="AJ27" s="16" t="s">
        <v>245</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x14ac:dyDescent="0.2">
      <c r="A28" s="14" t="s">
        <v>249</v>
      </c>
      <c r="B28" s="14"/>
      <c r="C28" s="14"/>
      <c r="D28" s="14"/>
      <c r="E28" s="14"/>
      <c r="F28" s="14"/>
      <c r="G28" s="15" t="s">
        <v>250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86"/>
      <c r="AJ28" s="16" t="s">
        <v>245</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x14ac:dyDescent="0.2">
      <c r="A29" s="14"/>
      <c r="B29" s="14"/>
      <c r="C29" s="14"/>
      <c r="D29" s="14"/>
      <c r="E29" s="14"/>
      <c r="F29" s="14"/>
      <c r="G29" s="95" t="s">
        <v>251</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6"/>
      <c r="AJ29" s="16" t="s">
        <v>245</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x14ac:dyDescent="0.2">
      <c r="A30" s="14"/>
      <c r="B30" s="14"/>
      <c r="C30" s="14"/>
      <c r="D30" s="14"/>
      <c r="E30" s="14"/>
      <c r="F30" s="14"/>
      <c r="G30" s="95" t="s">
        <v>252</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6"/>
      <c r="AJ30" s="16" t="s">
        <v>245</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x14ac:dyDescent="0.2">
      <c r="A31" s="14"/>
      <c r="B31" s="14"/>
      <c r="C31" s="14"/>
      <c r="D31" s="14"/>
      <c r="E31" s="14"/>
      <c r="F31" s="14"/>
      <c r="G31" s="95" t="s">
        <v>253</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6"/>
      <c r="AJ31" s="16" t="s">
        <v>245</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x14ac:dyDescent="0.2">
      <c r="A32" s="14"/>
      <c r="B32" s="14"/>
      <c r="C32" s="14"/>
      <c r="D32" s="14"/>
      <c r="E32" s="14"/>
      <c r="F32" s="14"/>
      <c r="G32" s="95" t="s">
        <v>254</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6"/>
      <c r="AJ32" s="16" t="s">
        <v>245</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x14ac:dyDescent="0.2">
      <c r="A33" s="14" t="s">
        <v>255</v>
      </c>
      <c r="B33" s="14"/>
      <c r="C33" s="14"/>
      <c r="D33" s="14"/>
      <c r="E33" s="14"/>
      <c r="F33" s="14"/>
      <c r="G33" s="15" t="s">
        <v>256</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86"/>
      <c r="AJ33" s="16" t="s">
        <v>245</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x14ac:dyDescent="0.2">
      <c r="A34" s="14" t="s">
        <v>72</v>
      </c>
      <c r="B34" s="14"/>
      <c r="C34" s="14"/>
      <c r="D34" s="14"/>
      <c r="E34" s="14"/>
      <c r="F34" s="14"/>
      <c r="G34" s="15" t="s">
        <v>257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86"/>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x14ac:dyDescent="0.2">
      <c r="A35" s="14" t="s">
        <v>74</v>
      </c>
      <c r="B35" s="14"/>
      <c r="C35" s="14"/>
      <c r="D35" s="14"/>
      <c r="E35" s="14"/>
      <c r="F35" s="14"/>
      <c r="G35" s="15" t="s">
        <v>259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86"/>
      <c r="AJ35" s="16" t="s">
        <v>258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x14ac:dyDescent="0.2">
      <c r="A36" s="14" t="s">
        <v>260</v>
      </c>
      <c r="B36" s="14"/>
      <c r="C36" s="14"/>
      <c r="D36" s="14"/>
      <c r="E36" s="14"/>
      <c r="F36" s="14"/>
      <c r="G36" s="15" t="s">
        <v>261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86"/>
      <c r="AJ36" s="16" t="s">
        <v>245</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x14ac:dyDescent="0.2">
      <c r="A37" s="14" t="s">
        <v>76</v>
      </c>
      <c r="B37" s="14"/>
      <c r="C37" s="14"/>
      <c r="D37" s="14"/>
      <c r="E37" s="14"/>
      <c r="F37" s="14"/>
      <c r="G37" s="15" t="s">
        <v>262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86"/>
      <c r="AJ37" s="16" t="s">
        <v>275</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x14ac:dyDescent="0.2">
      <c r="A38" s="14"/>
      <c r="B38" s="14"/>
      <c r="C38" s="14"/>
      <c r="D38" s="14"/>
      <c r="E38" s="14"/>
      <c r="F38" s="14"/>
      <c r="G38" s="97" t="s">
        <v>263</v>
      </c>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8"/>
      <c r="AJ38" s="16" t="s">
        <v>275</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x14ac:dyDescent="0.2">
      <c r="A39" s="14"/>
      <c r="B39" s="14"/>
      <c r="C39" s="14"/>
      <c r="D39" s="14"/>
      <c r="E39" s="14"/>
      <c r="F39" s="14"/>
      <c r="G39" s="97" t="s">
        <v>264</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8"/>
      <c r="AJ39" s="16" t="s">
        <v>275</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spans="1:105" ht="3" customHeight="1" x14ac:dyDescent="0.25"/>
    <row r="41" spans="1:105" s="9" customFormat="1" ht="11.25" x14ac:dyDescent="0.2">
      <c r="A41" s="87" t="s">
        <v>265</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row>
    <row r="42" spans="1:105" s="9" customFormat="1" ht="11.25" x14ac:dyDescent="0.2">
      <c r="A42" s="87" t="s">
        <v>266</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row>
    <row r="43" spans="1:105" s="9" customFormat="1" ht="11.25" x14ac:dyDescent="0.2">
      <c r="A43" s="87" t="s">
        <v>267</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row>
    <row r="44" spans="1:105" s="9" customFormat="1" ht="11.25" x14ac:dyDescent="0.2">
      <c r="A44" s="87" t="s">
        <v>268</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row>
    <row r="46" spans="1:105" s="10" customFormat="1" ht="45" customHeight="1" x14ac:dyDescent="0.2">
      <c r="F46" s="10" t="s">
        <v>269</v>
      </c>
      <c r="V46" s="99" t="s">
        <v>270</v>
      </c>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row>
    <row r="47" spans="1:105" ht="60" customHeight="1" x14ac:dyDescent="0.25">
      <c r="V47" s="99" t="s">
        <v>271</v>
      </c>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row>
    <row r="48" spans="1:105" ht="3" customHeight="1" x14ac:dyDescent="0.25"/>
  </sheetData>
  <mergeCells count="339">
    <mergeCell ref="V46:DA46"/>
    <mergeCell ref="V47:DA47"/>
    <mergeCell ref="BI39:BQ39"/>
    <mergeCell ref="BR39:BZ39"/>
    <mergeCell ref="CA39:CI39"/>
    <mergeCell ref="CJ39:CR39"/>
    <mergeCell ref="A41:DA41"/>
    <mergeCell ref="A42:DA42"/>
    <mergeCell ref="A43:DA43"/>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A13:F13"/>
    <mergeCell ref="G13:AI13"/>
    <mergeCell ref="AJ13:AY13"/>
    <mergeCell ref="AZ13:BH13"/>
    <mergeCell ref="A12:F12"/>
    <mergeCell ref="G12:AI12"/>
    <mergeCell ref="AJ12:AY12"/>
    <mergeCell ref="AZ12:BH12"/>
    <mergeCell ref="BI12:BQ12"/>
    <mergeCell ref="A11:F11"/>
    <mergeCell ref="G11:AI11"/>
    <mergeCell ref="AJ11:AY11"/>
    <mergeCell ref="AZ11:BH11"/>
    <mergeCell ref="BI11:BQ11"/>
    <mergeCell ref="A10:F10"/>
    <mergeCell ref="G10:AI10"/>
    <mergeCell ref="AJ10:AY10"/>
    <mergeCell ref="AZ10:BH10"/>
    <mergeCell ref="BI10:BQ10"/>
    <mergeCell ref="A9:F9"/>
    <mergeCell ref="G9:AI9"/>
    <mergeCell ref="AJ9:AY9"/>
    <mergeCell ref="AZ9:BH9"/>
    <mergeCell ref="G7:AI7"/>
    <mergeCell ref="AJ7:AY7"/>
    <mergeCell ref="AZ7:BH7"/>
    <mergeCell ref="BI7:BQ7"/>
    <mergeCell ref="BR7:BZ7"/>
    <mergeCell ref="BR10:BZ10"/>
    <mergeCell ref="CA10:CI10"/>
    <mergeCell ref="CJ10:CR10"/>
    <mergeCell ref="CS10:DA10"/>
    <mergeCell ref="BI9:BQ9"/>
    <mergeCell ref="BR9:BZ9"/>
    <mergeCell ref="CA9:CI9"/>
    <mergeCell ref="CJ9:CR9"/>
    <mergeCell ref="CS9:DA9"/>
    <mergeCell ref="B1:CZ1"/>
    <mergeCell ref="AZ3:BQ3"/>
    <mergeCell ref="BR3:CI3"/>
    <mergeCell ref="BR4:BZ4"/>
    <mergeCell ref="CA4:CI4"/>
    <mergeCell ref="CJ3:DA3"/>
    <mergeCell ref="AJ3:AY4"/>
    <mergeCell ref="AZ4:BH4"/>
    <mergeCell ref="BI4:BQ4"/>
    <mergeCell ref="A3:AI4"/>
    <mergeCell ref="A6:F6"/>
    <mergeCell ref="G6:AI6"/>
    <mergeCell ref="AJ6:AY6"/>
    <mergeCell ref="A44:DA44"/>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CS7:DA7"/>
    <mergeCell ref="A8:F8"/>
    <mergeCell ref="G8:AI8"/>
    <mergeCell ref="FJ11:HJ11"/>
    <mergeCell ref="FJ12:HJ12"/>
    <mergeCell ref="FJ13:HJ13"/>
    <mergeCell ref="DB11:FI11"/>
    <mergeCell ref="DB12:FI12"/>
    <mergeCell ref="DB13:FI13"/>
    <mergeCell ref="CJ6:CR6"/>
    <mergeCell ref="CS6:DA6"/>
    <mergeCell ref="AJ5:AY5"/>
    <mergeCell ref="AJ8:AY8"/>
    <mergeCell ref="AZ8:BH8"/>
    <mergeCell ref="BI8:BQ8"/>
    <mergeCell ref="BR8:BZ8"/>
    <mergeCell ref="CA8:CI8"/>
    <mergeCell ref="CJ8:CR8"/>
    <mergeCell ref="CS8:DA8"/>
    <mergeCell ref="BR12:BZ12"/>
    <mergeCell ref="CA12:CI12"/>
    <mergeCell ref="CJ12:CR12"/>
    <mergeCell ref="CS12:DA12"/>
    <mergeCell ref="CS11:DA11"/>
    <mergeCell ref="BR11:BZ11"/>
    <mergeCell ref="CA11:CI11"/>
    <mergeCell ref="CJ11:CR11"/>
  </mergeCells>
  <phoneticPr fontId="0" type="noConversion"/>
  <pageMargins left="0.78740157480314965" right="0.51181102362204722" top="0.59055118110236227" bottom="0.39370078740157483" header="0.19685039370078741" footer="0.19685039370078741"/>
  <pageSetup paperSize="9" scale="85"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07"/>
  <sheetViews>
    <sheetView tabSelected="1" view="pageBreakPreview" topLeftCell="A35" zoomScale="110" zoomScaleNormal="145" zoomScaleSheetLayoutView="110" workbookViewId="0">
      <selection activeCell="DB46" sqref="DB1:EG1048576"/>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7" width="0.85546875" style="1" customWidth="1"/>
    <col min="88" max="88" width="1.28515625" style="1" customWidth="1"/>
    <col min="89" max="105" width="0.85546875" style="1"/>
    <col min="106" max="137" width="0" style="1" hidden="1" customWidth="1"/>
    <col min="138" max="16384" width="0.85546875" style="1"/>
  </cols>
  <sheetData>
    <row r="1" spans="1:105" s="3" customFormat="1" ht="12.75" x14ac:dyDescent="0.2">
      <c r="BQ1" s="3" t="s">
        <v>2</v>
      </c>
    </row>
    <row r="2" spans="1:105" s="3" customFormat="1" ht="39.75" customHeight="1" x14ac:dyDescent="0.2">
      <c r="BQ2" s="77" t="s">
        <v>3</v>
      </c>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row>
    <row r="3" spans="1:105" ht="3" customHeight="1" x14ac:dyDescent="0.25"/>
    <row r="4" spans="1:105" s="4" customFormat="1" ht="24" customHeight="1" x14ac:dyDescent="0.2">
      <c r="BQ4" s="76" t="s">
        <v>4</v>
      </c>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row>
    <row r="6" spans="1:105" x14ac:dyDescent="0.25">
      <c r="DA6" s="6" t="s">
        <v>5</v>
      </c>
    </row>
    <row r="8" spans="1:105" s="5" customFormat="1" ht="16.5" x14ac:dyDescent="0.25">
      <c r="A8" s="70" t="s">
        <v>6</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row>
    <row r="9" spans="1:105" s="5" customFormat="1" ht="6"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x14ac:dyDescent="0.25">
      <c r="A10" s="70" t="s">
        <v>7</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row>
    <row r="11" spans="1:105" s="5" customFormat="1" ht="16.5" x14ac:dyDescent="0.25">
      <c r="AU11" s="7" t="s">
        <v>8</v>
      </c>
      <c r="AV11" s="69" t="s">
        <v>278</v>
      </c>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5" t="s">
        <v>9</v>
      </c>
    </row>
    <row r="12" spans="1:105" s="5" customFormat="1" ht="16.5" x14ac:dyDescent="0.25">
      <c r="A12" s="70" t="s">
        <v>10</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row>
    <row r="14" spans="1:105" x14ac:dyDescent="0.25">
      <c r="A14" s="71" t="s">
        <v>279</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row>
    <row r="15" spans="1:105" s="3" customFormat="1" ht="12.75" x14ac:dyDescent="0.2">
      <c r="A15" s="72" t="s">
        <v>11</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row>
    <row r="16" spans="1:105" x14ac:dyDescent="0.25">
      <c r="A16" s="71" t="s">
        <v>280</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row>
    <row r="18" spans="1:105" x14ac:dyDescent="0.25">
      <c r="A18" s="73" t="s">
        <v>12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20" spans="1:105" x14ac:dyDescent="0.25">
      <c r="A20" s="1" t="s">
        <v>13</v>
      </c>
      <c r="AA20" s="78" t="s">
        <v>284</v>
      </c>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row>
    <row r="21" spans="1:105" x14ac:dyDescent="0.25">
      <c r="A21" s="1" t="s">
        <v>14</v>
      </c>
      <c r="AH21" s="79" t="s">
        <v>283</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row>
    <row r="22" spans="1:105" x14ac:dyDescent="0.25">
      <c r="A22" s="1" t="s">
        <v>15</v>
      </c>
      <c r="X22" s="75" t="s">
        <v>285</v>
      </c>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row>
    <row r="23" spans="1:105" x14ac:dyDescent="0.25">
      <c r="A23" s="1" t="s">
        <v>16</v>
      </c>
      <c r="X23" s="74" t="s">
        <v>286</v>
      </c>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row>
    <row r="24" spans="1:105" x14ac:dyDescent="0.25">
      <c r="A24" s="1" t="s">
        <v>17</v>
      </c>
      <c r="H24" s="75" t="s">
        <v>292</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row>
    <row r="25" spans="1:105" x14ac:dyDescent="0.25">
      <c r="A25" s="1" t="s">
        <v>18</v>
      </c>
      <c r="H25" s="75" t="s">
        <v>293</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row>
    <row r="26" spans="1:105" x14ac:dyDescent="0.25">
      <c r="A26" s="1" t="s">
        <v>19</v>
      </c>
      <c r="Z26" s="79" t="s">
        <v>282</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row>
    <row r="27" spans="1:105" x14ac:dyDescent="0.25">
      <c r="A27" s="1" t="s">
        <v>20</v>
      </c>
      <c r="AF27" s="74" t="s">
        <v>281</v>
      </c>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row>
    <row r="28" spans="1:105" x14ac:dyDescent="0.25">
      <c r="A28" s="1" t="s">
        <v>21</v>
      </c>
      <c r="Z28" s="75" t="s">
        <v>287</v>
      </c>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row>
    <row r="29" spans="1:105" x14ac:dyDescent="0.25">
      <c r="A29" s="1" t="s">
        <v>22</v>
      </c>
      <c r="H29" s="75" t="s">
        <v>291</v>
      </c>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row>
    <row r="31" spans="1:105" x14ac:dyDescent="0.25">
      <c r="A31" s="73" t="s">
        <v>23</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3" spans="1:105" s="3" customFormat="1" ht="70.5" customHeight="1" x14ac:dyDescent="0.2">
      <c r="A33" s="58" t="s">
        <v>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57" t="s">
        <v>1</v>
      </c>
      <c r="AK33" s="58"/>
      <c r="AL33" s="58"/>
      <c r="AM33" s="58"/>
      <c r="AN33" s="58"/>
      <c r="AO33" s="58"/>
      <c r="AP33" s="58"/>
      <c r="AQ33" s="58"/>
      <c r="AR33" s="58"/>
      <c r="AS33" s="58"/>
      <c r="AT33" s="58"/>
      <c r="AU33" s="58"/>
      <c r="AV33" s="58"/>
      <c r="AW33" s="58"/>
      <c r="AX33" s="58"/>
      <c r="AY33" s="59"/>
      <c r="AZ33" s="57" t="s">
        <v>288</v>
      </c>
      <c r="BA33" s="58"/>
      <c r="BB33" s="58"/>
      <c r="BC33" s="58"/>
      <c r="BD33" s="58"/>
      <c r="BE33" s="58"/>
      <c r="BF33" s="58"/>
      <c r="BG33" s="58"/>
      <c r="BH33" s="58"/>
      <c r="BI33" s="58"/>
      <c r="BJ33" s="58"/>
      <c r="BK33" s="58"/>
      <c r="BL33" s="58"/>
      <c r="BM33" s="58"/>
      <c r="BN33" s="58"/>
      <c r="BO33" s="58"/>
      <c r="BP33" s="58"/>
      <c r="BQ33" s="58"/>
      <c r="BR33" s="58"/>
      <c r="BS33" s="59"/>
      <c r="BT33" s="57" t="s">
        <v>289</v>
      </c>
      <c r="BU33" s="58"/>
      <c r="BV33" s="58"/>
      <c r="BW33" s="58"/>
      <c r="BX33" s="58"/>
      <c r="BY33" s="58"/>
      <c r="BZ33" s="58"/>
      <c r="CA33" s="58"/>
      <c r="CB33" s="58"/>
      <c r="CC33" s="58"/>
      <c r="CD33" s="58"/>
      <c r="CE33" s="58"/>
      <c r="CF33" s="58"/>
      <c r="CG33" s="58"/>
      <c r="CH33" s="58"/>
      <c r="CI33" s="58"/>
      <c r="CJ33" s="59"/>
      <c r="CK33" s="57" t="s">
        <v>290</v>
      </c>
      <c r="CL33" s="58"/>
      <c r="CM33" s="58"/>
      <c r="CN33" s="58"/>
      <c r="CO33" s="58"/>
      <c r="CP33" s="58"/>
      <c r="CQ33" s="58"/>
      <c r="CR33" s="58"/>
      <c r="CS33" s="58"/>
      <c r="CT33" s="58"/>
      <c r="CU33" s="58"/>
      <c r="CV33" s="58"/>
      <c r="CW33" s="58"/>
      <c r="CX33" s="58"/>
      <c r="CY33" s="58"/>
      <c r="CZ33" s="58"/>
      <c r="DA33" s="58"/>
    </row>
    <row r="34" spans="1:105" s="2" customFormat="1" ht="45.75" customHeight="1" x14ac:dyDescent="0.25">
      <c r="A34" s="19" t="s">
        <v>24</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s="3" customFormat="1" ht="27.75" customHeight="1" x14ac:dyDescent="0.2">
      <c r="A35" s="14" t="s">
        <v>26</v>
      </c>
      <c r="B35" s="14"/>
      <c r="C35" s="14"/>
      <c r="D35" s="14"/>
      <c r="E35" s="14"/>
      <c r="F35" s="14"/>
      <c r="G35" s="14"/>
      <c r="H35" s="15" t="s">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57"/>
      <c r="BU35" s="58"/>
      <c r="BV35" s="58"/>
      <c r="BW35" s="58"/>
      <c r="BX35" s="58"/>
      <c r="BY35" s="58"/>
      <c r="BZ35" s="58"/>
      <c r="CA35" s="58"/>
      <c r="CB35" s="58"/>
      <c r="CC35" s="58"/>
      <c r="CD35" s="58"/>
      <c r="CE35" s="58"/>
      <c r="CF35" s="58"/>
      <c r="CG35" s="58"/>
      <c r="CH35" s="58"/>
      <c r="CI35" s="58"/>
      <c r="CJ35" s="59"/>
      <c r="CK35" s="16"/>
      <c r="CL35" s="17"/>
      <c r="CM35" s="17"/>
      <c r="CN35" s="17"/>
      <c r="CO35" s="17"/>
      <c r="CP35" s="17"/>
      <c r="CQ35" s="17"/>
      <c r="CR35" s="17"/>
      <c r="CS35" s="17"/>
      <c r="CT35" s="17"/>
      <c r="CU35" s="17"/>
      <c r="CV35" s="17"/>
      <c r="CW35" s="17"/>
      <c r="CX35" s="17"/>
      <c r="CY35" s="17"/>
      <c r="CZ35" s="17"/>
      <c r="DA35" s="17"/>
    </row>
    <row r="36" spans="1:105" ht="15" customHeight="1" x14ac:dyDescent="0.25">
      <c r="A36" s="14" t="s">
        <v>28</v>
      </c>
      <c r="B36" s="14"/>
      <c r="C36" s="14"/>
      <c r="D36" s="14"/>
      <c r="E36" s="14"/>
      <c r="F36" s="14"/>
      <c r="G36" s="14"/>
      <c r="H36" s="15" t="s">
        <v>29</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30</v>
      </c>
      <c r="AK36" s="17"/>
      <c r="AL36" s="17"/>
      <c r="AM36" s="17"/>
      <c r="AN36" s="17"/>
      <c r="AO36" s="17"/>
      <c r="AP36" s="17"/>
      <c r="AQ36" s="17"/>
      <c r="AR36" s="17"/>
      <c r="AS36" s="17"/>
      <c r="AT36" s="17"/>
      <c r="AU36" s="17"/>
      <c r="AV36" s="17"/>
      <c r="AW36" s="17"/>
      <c r="AX36" s="17"/>
      <c r="AY36" s="18"/>
      <c r="AZ36" s="20">
        <v>813900</v>
      </c>
      <c r="BA36" s="21"/>
      <c r="BB36" s="21"/>
      <c r="BC36" s="21"/>
      <c r="BD36" s="21"/>
      <c r="BE36" s="21"/>
      <c r="BF36" s="21"/>
      <c r="BG36" s="21"/>
      <c r="BH36" s="21"/>
      <c r="BI36" s="21"/>
      <c r="BJ36" s="21"/>
      <c r="BK36" s="21"/>
      <c r="BL36" s="21"/>
      <c r="BM36" s="21"/>
      <c r="BN36" s="21"/>
      <c r="BO36" s="21"/>
      <c r="BP36" s="21"/>
      <c r="BQ36" s="21"/>
      <c r="BR36" s="21"/>
      <c r="BS36" s="22"/>
      <c r="BT36" s="20">
        <v>862087</v>
      </c>
      <c r="BU36" s="21"/>
      <c r="BV36" s="21"/>
      <c r="BW36" s="21"/>
      <c r="BX36" s="21"/>
      <c r="BY36" s="21"/>
      <c r="BZ36" s="21"/>
      <c r="CA36" s="21"/>
      <c r="CB36" s="21"/>
      <c r="CC36" s="21"/>
      <c r="CD36" s="21"/>
      <c r="CE36" s="21"/>
      <c r="CF36" s="21"/>
      <c r="CG36" s="21"/>
      <c r="CH36" s="21"/>
      <c r="CI36" s="21"/>
      <c r="CJ36" s="22"/>
      <c r="CK36" s="66">
        <f>'[3]НВВ 2020-ОКОНЧАТЕЛЬНЫЙ ВАРИАНТ'!$N$39</f>
        <v>978424.82575029775</v>
      </c>
      <c r="CL36" s="67"/>
      <c r="CM36" s="67"/>
      <c r="CN36" s="67"/>
      <c r="CO36" s="67"/>
      <c r="CP36" s="67"/>
      <c r="CQ36" s="67"/>
      <c r="CR36" s="67"/>
      <c r="CS36" s="67"/>
      <c r="CT36" s="67"/>
      <c r="CU36" s="67"/>
      <c r="CV36" s="67"/>
      <c r="CW36" s="67"/>
      <c r="CX36" s="67"/>
      <c r="CY36" s="67"/>
      <c r="CZ36" s="67"/>
      <c r="DA36" s="67"/>
    </row>
    <row r="37" spans="1:105" s="3" customFormat="1" ht="15" customHeight="1" x14ac:dyDescent="0.2">
      <c r="A37" s="14" t="s">
        <v>31</v>
      </c>
      <c r="B37" s="14"/>
      <c r="C37" s="14"/>
      <c r="D37" s="14"/>
      <c r="E37" s="14"/>
      <c r="F37" s="14"/>
      <c r="G37" s="14"/>
      <c r="H37" s="15" t="s">
        <v>32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30</v>
      </c>
      <c r="AK37" s="17"/>
      <c r="AL37" s="17"/>
      <c r="AM37" s="17"/>
      <c r="AN37" s="17"/>
      <c r="AO37" s="17"/>
      <c r="AP37" s="17"/>
      <c r="AQ37" s="17"/>
      <c r="AR37" s="17"/>
      <c r="AS37" s="17"/>
      <c r="AT37" s="17"/>
      <c r="AU37" s="17"/>
      <c r="AV37" s="17"/>
      <c r="AW37" s="17"/>
      <c r="AX37" s="17"/>
      <c r="AY37" s="18"/>
      <c r="AZ37" s="20">
        <v>47909</v>
      </c>
      <c r="BA37" s="21"/>
      <c r="BB37" s="21"/>
      <c r="BC37" s="21"/>
      <c r="BD37" s="21"/>
      <c r="BE37" s="21"/>
      <c r="BF37" s="21"/>
      <c r="BG37" s="21"/>
      <c r="BH37" s="21"/>
      <c r="BI37" s="21"/>
      <c r="BJ37" s="21"/>
      <c r="BK37" s="21"/>
      <c r="BL37" s="21"/>
      <c r="BM37" s="21"/>
      <c r="BN37" s="21"/>
      <c r="BO37" s="21"/>
      <c r="BP37" s="21"/>
      <c r="BQ37" s="21"/>
      <c r="BR37" s="21"/>
      <c r="BS37" s="22"/>
      <c r="BT37" s="20">
        <v>68835</v>
      </c>
      <c r="BU37" s="21"/>
      <c r="BV37" s="21"/>
      <c r="BW37" s="21"/>
      <c r="BX37" s="21"/>
      <c r="BY37" s="21"/>
      <c r="BZ37" s="21"/>
      <c r="CA37" s="21"/>
      <c r="CB37" s="21"/>
      <c r="CC37" s="21"/>
      <c r="CD37" s="21"/>
      <c r="CE37" s="21"/>
      <c r="CF37" s="21"/>
      <c r="CG37" s="21"/>
      <c r="CH37" s="21"/>
      <c r="CI37" s="21"/>
      <c r="CJ37" s="22"/>
      <c r="CK37" s="66">
        <v>74534</v>
      </c>
      <c r="CL37" s="67"/>
      <c r="CM37" s="67"/>
      <c r="CN37" s="67"/>
      <c r="CO37" s="67"/>
      <c r="CP37" s="67"/>
      <c r="CQ37" s="67"/>
      <c r="CR37" s="67"/>
      <c r="CS37" s="67"/>
      <c r="CT37" s="67"/>
      <c r="CU37" s="67"/>
      <c r="CV37" s="67"/>
      <c r="CW37" s="67"/>
      <c r="CX37" s="67"/>
      <c r="CY37" s="67"/>
      <c r="CZ37" s="67"/>
      <c r="DA37" s="67"/>
    </row>
    <row r="38" spans="1:105" s="3" customFormat="1" ht="40.5" customHeight="1" x14ac:dyDescent="0.2">
      <c r="A38" s="14" t="s">
        <v>33</v>
      </c>
      <c r="B38" s="14"/>
      <c r="C38" s="14"/>
      <c r="D38" s="14"/>
      <c r="E38" s="14"/>
      <c r="F38" s="14"/>
      <c r="G38" s="14"/>
      <c r="H38" s="15" t="s">
        <v>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30</v>
      </c>
      <c r="AK38" s="17"/>
      <c r="AL38" s="17"/>
      <c r="AM38" s="17"/>
      <c r="AN38" s="17"/>
      <c r="AO38" s="17"/>
      <c r="AP38" s="17"/>
      <c r="AQ38" s="17"/>
      <c r="AR38" s="17"/>
      <c r="AS38" s="17"/>
      <c r="AT38" s="17"/>
      <c r="AU38" s="17"/>
      <c r="AV38" s="17"/>
      <c r="AW38" s="17"/>
      <c r="AX38" s="17"/>
      <c r="AY38" s="18"/>
      <c r="AZ38" s="20">
        <v>201158.09828000001</v>
      </c>
      <c r="BA38" s="21"/>
      <c r="BB38" s="21"/>
      <c r="BC38" s="21"/>
      <c r="BD38" s="21"/>
      <c r="BE38" s="21"/>
      <c r="BF38" s="21"/>
      <c r="BG38" s="21"/>
      <c r="BH38" s="21"/>
      <c r="BI38" s="21"/>
      <c r="BJ38" s="21"/>
      <c r="BK38" s="21"/>
      <c r="BL38" s="21"/>
      <c r="BM38" s="21"/>
      <c r="BN38" s="21"/>
      <c r="BO38" s="21"/>
      <c r="BP38" s="21"/>
      <c r="BQ38" s="21"/>
      <c r="BR38" s="21"/>
      <c r="BS38" s="22"/>
      <c r="BT38" s="20">
        <v>208831</v>
      </c>
      <c r="BU38" s="21"/>
      <c r="BV38" s="21"/>
      <c r="BW38" s="21"/>
      <c r="BX38" s="21"/>
      <c r="BY38" s="21"/>
      <c r="BZ38" s="21"/>
      <c r="CA38" s="21"/>
      <c r="CB38" s="21"/>
      <c r="CC38" s="21"/>
      <c r="CD38" s="21"/>
      <c r="CE38" s="21"/>
      <c r="CF38" s="21"/>
      <c r="CG38" s="21"/>
      <c r="CH38" s="21"/>
      <c r="CI38" s="21"/>
      <c r="CJ38" s="22"/>
      <c r="CK38" s="20">
        <f>CK37+'[3]НВВ 2020-ОКОНЧАТЕЛЬНЫЙ ВАРИАНТ'!$N$12</f>
        <v>234642</v>
      </c>
      <c r="CL38" s="21"/>
      <c r="CM38" s="21"/>
      <c r="CN38" s="21"/>
      <c r="CO38" s="21"/>
      <c r="CP38" s="21"/>
      <c r="CQ38" s="21"/>
      <c r="CR38" s="21"/>
      <c r="CS38" s="21"/>
      <c r="CT38" s="21"/>
      <c r="CU38" s="21"/>
      <c r="CV38" s="21"/>
      <c r="CW38" s="21"/>
      <c r="CX38" s="21"/>
      <c r="CY38" s="21"/>
      <c r="CZ38" s="21"/>
      <c r="DA38" s="21"/>
    </row>
    <row r="39" spans="1:105" s="3" customFormat="1" ht="14.25" customHeight="1" x14ac:dyDescent="0.2">
      <c r="A39" s="14" t="s">
        <v>35</v>
      </c>
      <c r="B39" s="14"/>
      <c r="C39" s="14"/>
      <c r="D39" s="14"/>
      <c r="E39" s="14"/>
      <c r="F39" s="14"/>
      <c r="G39" s="14"/>
      <c r="H39" s="15" t="s">
        <v>36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30</v>
      </c>
      <c r="AK39" s="17"/>
      <c r="AL39" s="17"/>
      <c r="AM39" s="17"/>
      <c r="AN39" s="17"/>
      <c r="AO39" s="17"/>
      <c r="AP39" s="17"/>
      <c r="AQ39" s="17"/>
      <c r="AR39" s="17"/>
      <c r="AS39" s="17"/>
      <c r="AT39" s="17"/>
      <c r="AU39" s="17"/>
      <c r="AV39" s="17"/>
      <c r="AW39" s="17"/>
      <c r="AX39" s="17"/>
      <c r="AY39" s="18"/>
      <c r="AZ39" s="66">
        <v>43267</v>
      </c>
      <c r="BA39" s="67"/>
      <c r="BB39" s="67"/>
      <c r="BC39" s="67"/>
      <c r="BD39" s="67"/>
      <c r="BE39" s="67"/>
      <c r="BF39" s="67"/>
      <c r="BG39" s="67"/>
      <c r="BH39" s="67"/>
      <c r="BI39" s="67"/>
      <c r="BJ39" s="67"/>
      <c r="BK39" s="67"/>
      <c r="BL39" s="67"/>
      <c r="BM39" s="67"/>
      <c r="BN39" s="67"/>
      <c r="BO39" s="67"/>
      <c r="BP39" s="67"/>
      <c r="BQ39" s="67"/>
      <c r="BR39" s="67"/>
      <c r="BS39" s="68"/>
      <c r="BT39" s="20">
        <v>61150</v>
      </c>
      <c r="BU39" s="21"/>
      <c r="BV39" s="21"/>
      <c r="BW39" s="21"/>
      <c r="BX39" s="21"/>
      <c r="BY39" s="21"/>
      <c r="BZ39" s="21"/>
      <c r="CA39" s="21"/>
      <c r="CB39" s="21"/>
      <c r="CC39" s="21"/>
      <c r="CD39" s="21"/>
      <c r="CE39" s="21"/>
      <c r="CF39" s="21"/>
      <c r="CG39" s="21"/>
      <c r="CH39" s="21"/>
      <c r="CI39" s="21"/>
      <c r="CJ39" s="22"/>
      <c r="CK39" s="66">
        <f>'[3]НВВ 2020-ОКОНЧАТЕЛЬНЫЙ ВАРИАНТ'!$N$13</f>
        <v>47068.11</v>
      </c>
      <c r="CL39" s="67"/>
      <c r="CM39" s="67"/>
      <c r="CN39" s="67"/>
      <c r="CO39" s="67"/>
      <c r="CP39" s="67"/>
      <c r="CQ39" s="67"/>
      <c r="CR39" s="67"/>
      <c r="CS39" s="67"/>
      <c r="CT39" s="67"/>
      <c r="CU39" s="67"/>
      <c r="CV39" s="67"/>
      <c r="CW39" s="67"/>
      <c r="CX39" s="67"/>
      <c r="CY39" s="67"/>
      <c r="CZ39" s="67"/>
      <c r="DA39" s="67"/>
    </row>
    <row r="40" spans="1:105" s="3" customFormat="1" ht="27.75" customHeight="1" x14ac:dyDescent="0.2">
      <c r="A40" s="14" t="s">
        <v>37</v>
      </c>
      <c r="B40" s="14"/>
      <c r="C40" s="14"/>
      <c r="D40" s="14"/>
      <c r="E40" s="14"/>
      <c r="F40" s="14"/>
      <c r="G40" s="14"/>
      <c r="H40" s="15" t="s">
        <v>38</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20"/>
      <c r="BA40" s="21"/>
      <c r="BB40" s="21"/>
      <c r="BC40" s="21"/>
      <c r="BD40" s="21"/>
      <c r="BE40" s="21"/>
      <c r="BF40" s="21"/>
      <c r="BG40" s="21"/>
      <c r="BH40" s="21"/>
      <c r="BI40" s="21"/>
      <c r="BJ40" s="21"/>
      <c r="BK40" s="21"/>
      <c r="BL40" s="21"/>
      <c r="BM40" s="21"/>
      <c r="BN40" s="21"/>
      <c r="BO40" s="21"/>
      <c r="BP40" s="21"/>
      <c r="BQ40" s="21"/>
      <c r="BR40" s="21"/>
      <c r="BS40" s="22"/>
      <c r="BT40" s="20"/>
      <c r="BU40" s="21"/>
      <c r="BV40" s="21"/>
      <c r="BW40" s="21"/>
      <c r="BX40" s="21"/>
      <c r="BY40" s="21"/>
      <c r="BZ40" s="21"/>
      <c r="CA40" s="21"/>
      <c r="CB40" s="21"/>
      <c r="CC40" s="21"/>
      <c r="CD40" s="21"/>
      <c r="CE40" s="21"/>
      <c r="CF40" s="21"/>
      <c r="CG40" s="21"/>
      <c r="CH40" s="21"/>
      <c r="CI40" s="21"/>
      <c r="CJ40" s="21"/>
      <c r="CK40" s="20"/>
      <c r="CL40" s="21"/>
      <c r="CM40" s="21"/>
      <c r="CN40" s="21"/>
      <c r="CO40" s="21"/>
      <c r="CP40" s="21"/>
      <c r="CQ40" s="21"/>
      <c r="CR40" s="21"/>
      <c r="CS40" s="21"/>
      <c r="CT40" s="21"/>
      <c r="CU40" s="21"/>
      <c r="CV40" s="21"/>
      <c r="CW40" s="21"/>
      <c r="CX40" s="21"/>
      <c r="CY40" s="21"/>
      <c r="CZ40" s="21"/>
      <c r="DA40" s="21"/>
    </row>
    <row r="41" spans="1:105" s="3" customFormat="1" ht="93" customHeight="1" x14ac:dyDescent="0.2">
      <c r="A41" s="14" t="s">
        <v>39</v>
      </c>
      <c r="B41" s="14"/>
      <c r="C41" s="14"/>
      <c r="D41" s="14"/>
      <c r="E41" s="14"/>
      <c r="F41" s="14"/>
      <c r="G41" s="14"/>
      <c r="H41" s="15" t="s">
        <v>41</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40</v>
      </c>
      <c r="AK41" s="17"/>
      <c r="AL41" s="17"/>
      <c r="AM41" s="17"/>
      <c r="AN41" s="17"/>
      <c r="AO41" s="17"/>
      <c r="AP41" s="17"/>
      <c r="AQ41" s="17"/>
      <c r="AR41" s="17"/>
      <c r="AS41" s="17"/>
      <c r="AT41" s="17"/>
      <c r="AU41" s="17"/>
      <c r="AV41" s="17"/>
      <c r="AW41" s="17"/>
      <c r="AX41" s="17"/>
      <c r="AY41" s="18"/>
      <c r="AZ41" s="63">
        <f>AZ37/AZ36</f>
        <v>5.886349674407175E-2</v>
      </c>
      <c r="BA41" s="64"/>
      <c r="BB41" s="64"/>
      <c r="BC41" s="64"/>
      <c r="BD41" s="64"/>
      <c r="BE41" s="64"/>
      <c r="BF41" s="64"/>
      <c r="BG41" s="64"/>
      <c r="BH41" s="64"/>
      <c r="BI41" s="64"/>
      <c r="BJ41" s="64"/>
      <c r="BK41" s="64"/>
      <c r="BL41" s="64"/>
      <c r="BM41" s="64"/>
      <c r="BN41" s="64"/>
      <c r="BO41" s="64"/>
      <c r="BP41" s="64"/>
      <c r="BQ41" s="64"/>
      <c r="BR41" s="64"/>
      <c r="BS41" s="65"/>
      <c r="BT41" s="63">
        <f>BT37/BT36</f>
        <v>7.9846929602232719E-2</v>
      </c>
      <c r="BU41" s="64"/>
      <c r="BV41" s="64"/>
      <c r="BW41" s="64"/>
      <c r="BX41" s="64"/>
      <c r="BY41" s="64"/>
      <c r="BZ41" s="64"/>
      <c r="CA41" s="64"/>
      <c r="CB41" s="64"/>
      <c r="CC41" s="64"/>
      <c r="CD41" s="64"/>
      <c r="CE41" s="64"/>
      <c r="CF41" s="64"/>
      <c r="CG41" s="64"/>
      <c r="CH41" s="64"/>
      <c r="CI41" s="64"/>
      <c r="CJ41" s="64"/>
      <c r="CK41" s="63">
        <f>CK37/CK36</f>
        <v>7.6177543780989163E-2</v>
      </c>
      <c r="CL41" s="64"/>
      <c r="CM41" s="64"/>
      <c r="CN41" s="64"/>
      <c r="CO41" s="64"/>
      <c r="CP41" s="64"/>
      <c r="CQ41" s="64"/>
      <c r="CR41" s="64"/>
      <c r="CS41" s="64"/>
      <c r="CT41" s="64"/>
      <c r="CU41" s="64"/>
      <c r="CV41" s="64"/>
      <c r="CW41" s="64"/>
      <c r="CX41" s="64"/>
      <c r="CY41" s="64"/>
      <c r="CZ41" s="64"/>
      <c r="DA41" s="64"/>
    </row>
    <row r="42" spans="1:105" s="3" customFormat="1" ht="40.5" customHeight="1" x14ac:dyDescent="0.2">
      <c r="A42" s="14" t="s">
        <v>42</v>
      </c>
      <c r="B42" s="14"/>
      <c r="C42" s="14"/>
      <c r="D42" s="14"/>
      <c r="E42" s="14"/>
      <c r="F42" s="14"/>
      <c r="G42" s="14"/>
      <c r="H42" s="15" t="s">
        <v>43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x14ac:dyDescent="0.2">
      <c r="A43" s="14" t="s">
        <v>44</v>
      </c>
      <c r="B43" s="14"/>
      <c r="C43" s="14"/>
      <c r="D43" s="14"/>
      <c r="E43" s="14"/>
      <c r="F43" s="14"/>
      <c r="G43" s="14"/>
      <c r="H43" s="15" t="s">
        <v>46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45</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3" customFormat="1" ht="40.5" customHeight="1" x14ac:dyDescent="0.2">
      <c r="A44" s="14" t="s">
        <v>47</v>
      </c>
      <c r="B44" s="14"/>
      <c r="C44" s="14"/>
      <c r="D44" s="14"/>
      <c r="E44" s="14"/>
      <c r="F44" s="14"/>
      <c r="G44" s="14"/>
      <c r="H44" s="15" t="s">
        <v>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48</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3" customFormat="1" ht="15" customHeight="1" x14ac:dyDescent="0.2">
      <c r="A45" s="14" t="s">
        <v>50</v>
      </c>
      <c r="B45" s="14"/>
      <c r="C45" s="14"/>
      <c r="D45" s="14"/>
      <c r="E45" s="14"/>
      <c r="F45" s="14"/>
      <c r="G45" s="14"/>
      <c r="H45" s="15" t="s">
        <v>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45</v>
      </c>
      <c r="AK45" s="17"/>
      <c r="AL45" s="17"/>
      <c r="AM45" s="17"/>
      <c r="AN45" s="17"/>
      <c r="AO45" s="17"/>
      <c r="AP45" s="17"/>
      <c r="AQ45" s="17"/>
      <c r="AR45" s="17"/>
      <c r="AS45" s="17"/>
      <c r="AT45" s="17"/>
      <c r="AU45" s="17"/>
      <c r="AV45" s="17"/>
      <c r="AW45" s="17"/>
      <c r="AX45" s="17"/>
      <c r="AY45" s="18"/>
      <c r="AZ45" s="57">
        <v>123.901</v>
      </c>
      <c r="BA45" s="58"/>
      <c r="BB45" s="58"/>
      <c r="BC45" s="58"/>
      <c r="BD45" s="58"/>
      <c r="BE45" s="58"/>
      <c r="BF45" s="58"/>
      <c r="BG45" s="58"/>
      <c r="BH45" s="58"/>
      <c r="BI45" s="58"/>
      <c r="BJ45" s="58"/>
      <c r="BK45" s="58"/>
      <c r="BL45" s="58"/>
      <c r="BM45" s="58"/>
      <c r="BN45" s="58"/>
      <c r="BO45" s="58"/>
      <c r="BP45" s="58"/>
      <c r="BQ45" s="58"/>
      <c r="BR45" s="58"/>
      <c r="BS45" s="59"/>
      <c r="BT45" s="57">
        <v>128.11099999999999</v>
      </c>
      <c r="BU45" s="58"/>
      <c r="BV45" s="58"/>
      <c r="BW45" s="58"/>
      <c r="BX45" s="58"/>
      <c r="BY45" s="58"/>
      <c r="BZ45" s="58"/>
      <c r="CA45" s="58"/>
      <c r="CB45" s="58"/>
      <c r="CC45" s="58"/>
      <c r="CD45" s="58"/>
      <c r="CE45" s="58"/>
      <c r="CF45" s="58"/>
      <c r="CG45" s="58"/>
      <c r="CH45" s="58"/>
      <c r="CI45" s="58"/>
      <c r="CJ45" s="59"/>
      <c r="CK45" s="57">
        <v>125.1311</v>
      </c>
      <c r="CL45" s="58"/>
      <c r="CM45" s="58"/>
      <c r="CN45" s="58"/>
      <c r="CO45" s="58"/>
      <c r="CP45" s="58"/>
      <c r="CQ45" s="58"/>
      <c r="CR45" s="58"/>
      <c r="CS45" s="58"/>
      <c r="CT45" s="58"/>
      <c r="CU45" s="58"/>
      <c r="CV45" s="58"/>
      <c r="CW45" s="58"/>
      <c r="CX45" s="58"/>
      <c r="CY45" s="58"/>
      <c r="CZ45" s="58"/>
      <c r="DA45" s="58"/>
    </row>
    <row r="46" spans="1:105" s="3" customFormat="1" ht="27.75" customHeight="1" x14ac:dyDescent="0.2">
      <c r="A46" s="14" t="s">
        <v>52</v>
      </c>
      <c r="B46" s="14"/>
      <c r="C46" s="14"/>
      <c r="D46" s="14"/>
      <c r="E46" s="14"/>
      <c r="F46" s="14"/>
      <c r="G46" s="14"/>
      <c r="H46" s="15" t="s">
        <v>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53</v>
      </c>
      <c r="AK46" s="17"/>
      <c r="AL46" s="17"/>
      <c r="AM46" s="17"/>
      <c r="AN46" s="17"/>
      <c r="AO46" s="17"/>
      <c r="AP46" s="17"/>
      <c r="AQ46" s="17"/>
      <c r="AR46" s="17"/>
      <c r="AS46" s="17"/>
      <c r="AT46" s="17"/>
      <c r="AU46" s="17"/>
      <c r="AV46" s="17"/>
      <c r="AW46" s="17"/>
      <c r="AX46" s="17"/>
      <c r="AY46" s="18"/>
      <c r="AZ46" s="31">
        <v>789095.37599999993</v>
      </c>
      <c r="BA46" s="32"/>
      <c r="BB46" s="32"/>
      <c r="BC46" s="32"/>
      <c r="BD46" s="32"/>
      <c r="BE46" s="32"/>
      <c r="BF46" s="32"/>
      <c r="BG46" s="32"/>
      <c r="BH46" s="32"/>
      <c r="BI46" s="32"/>
      <c r="BJ46" s="32"/>
      <c r="BK46" s="32"/>
      <c r="BL46" s="32"/>
      <c r="BM46" s="32"/>
      <c r="BN46" s="32"/>
      <c r="BO46" s="32"/>
      <c r="BP46" s="32"/>
      <c r="BQ46" s="32"/>
      <c r="BR46" s="32"/>
      <c r="BS46" s="33"/>
      <c r="BT46" s="31">
        <v>803766.45</v>
      </c>
      <c r="BU46" s="32"/>
      <c r="BV46" s="32"/>
      <c r="BW46" s="32"/>
      <c r="BX46" s="32"/>
      <c r="BY46" s="32"/>
      <c r="BZ46" s="32"/>
      <c r="CA46" s="32"/>
      <c r="CB46" s="32"/>
      <c r="CC46" s="32"/>
      <c r="CD46" s="32"/>
      <c r="CE46" s="32"/>
      <c r="CF46" s="32"/>
      <c r="CG46" s="32"/>
      <c r="CH46" s="32"/>
      <c r="CI46" s="32"/>
      <c r="CJ46" s="32"/>
      <c r="CK46" s="31">
        <v>794923</v>
      </c>
      <c r="CL46" s="32"/>
      <c r="CM46" s="32"/>
      <c r="CN46" s="32"/>
      <c r="CO46" s="32"/>
      <c r="CP46" s="32"/>
      <c r="CQ46" s="32"/>
      <c r="CR46" s="32"/>
      <c r="CS46" s="32"/>
      <c r="CT46" s="32"/>
      <c r="CU46" s="32"/>
      <c r="CV46" s="32"/>
      <c r="CW46" s="32"/>
      <c r="CX46" s="32"/>
      <c r="CY46" s="32"/>
      <c r="CZ46" s="32"/>
      <c r="DA46" s="32"/>
    </row>
    <row r="47" spans="1:105" s="3" customFormat="1" ht="57" customHeight="1" x14ac:dyDescent="0.2">
      <c r="A47" s="14" t="s">
        <v>55</v>
      </c>
      <c r="B47" s="14"/>
      <c r="C47" s="14"/>
      <c r="D47" s="14"/>
      <c r="E47" s="14"/>
      <c r="F47" s="14"/>
      <c r="G47" s="14"/>
      <c r="H47" s="15" t="s">
        <v>56</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53</v>
      </c>
      <c r="AK47" s="17"/>
      <c r="AL47" s="17"/>
      <c r="AM47" s="17"/>
      <c r="AN47" s="17"/>
      <c r="AO47" s="17"/>
      <c r="AP47" s="17"/>
      <c r="AQ47" s="17"/>
      <c r="AR47" s="17"/>
      <c r="AS47" s="17"/>
      <c r="AT47" s="17"/>
      <c r="AU47" s="17"/>
      <c r="AV47" s="17"/>
      <c r="AW47" s="17"/>
      <c r="AX47" s="17"/>
      <c r="AY47" s="18"/>
      <c r="AZ47" s="57"/>
      <c r="BA47" s="58"/>
      <c r="BB47" s="58"/>
      <c r="BC47" s="58"/>
      <c r="BD47" s="58"/>
      <c r="BE47" s="58"/>
      <c r="BF47" s="58"/>
      <c r="BG47" s="58"/>
      <c r="BH47" s="58"/>
      <c r="BI47" s="58"/>
      <c r="BJ47" s="58"/>
      <c r="BK47" s="58"/>
      <c r="BL47" s="58"/>
      <c r="BM47" s="58"/>
      <c r="BN47" s="58"/>
      <c r="BO47" s="58"/>
      <c r="BP47" s="58"/>
      <c r="BQ47" s="58"/>
      <c r="BR47" s="58"/>
      <c r="BS47" s="59"/>
      <c r="BT47" s="57"/>
      <c r="BU47" s="58"/>
      <c r="BV47" s="58"/>
      <c r="BW47" s="58"/>
      <c r="BX47" s="58"/>
      <c r="BY47" s="58"/>
      <c r="BZ47" s="58"/>
      <c r="CA47" s="58"/>
      <c r="CB47" s="58"/>
      <c r="CC47" s="58"/>
      <c r="CD47" s="58"/>
      <c r="CE47" s="58"/>
      <c r="CF47" s="58"/>
      <c r="CG47" s="58"/>
      <c r="CH47" s="58"/>
      <c r="CI47" s="58"/>
      <c r="CJ47" s="59"/>
      <c r="CK47" s="57"/>
      <c r="CL47" s="58"/>
      <c r="CM47" s="58"/>
      <c r="CN47" s="58"/>
      <c r="CO47" s="58"/>
      <c r="CP47" s="58"/>
      <c r="CQ47" s="58"/>
      <c r="CR47" s="58"/>
      <c r="CS47" s="58"/>
      <c r="CT47" s="58"/>
      <c r="CU47" s="58"/>
      <c r="CV47" s="58"/>
      <c r="CW47" s="58"/>
      <c r="CX47" s="58"/>
      <c r="CY47" s="58"/>
      <c r="CZ47" s="58"/>
      <c r="DA47" s="58"/>
    </row>
    <row r="48" spans="1:105" s="3" customFormat="1" ht="27.75" customHeight="1" x14ac:dyDescent="0.2">
      <c r="A48" s="14" t="s">
        <v>57</v>
      </c>
      <c r="B48" s="14"/>
      <c r="C48" s="14"/>
      <c r="D48" s="14"/>
      <c r="E48" s="14"/>
      <c r="F48" s="14"/>
      <c r="G48" s="14"/>
      <c r="H48" s="15" t="s">
        <v>58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40</v>
      </c>
      <c r="AK48" s="17"/>
      <c r="AL48" s="17"/>
      <c r="AM48" s="17"/>
      <c r="AN48" s="17"/>
      <c r="AO48" s="17"/>
      <c r="AP48" s="17"/>
      <c r="AQ48" s="17"/>
      <c r="AR48" s="17"/>
      <c r="AS48" s="17"/>
      <c r="AT48" s="17"/>
      <c r="AU48" s="17"/>
      <c r="AV48" s="17"/>
      <c r="AW48" s="17"/>
      <c r="AX48" s="17"/>
      <c r="AY48" s="18"/>
      <c r="AZ48" s="54">
        <v>11.9444</v>
      </c>
      <c r="BA48" s="55"/>
      <c r="BB48" s="55"/>
      <c r="BC48" s="55"/>
      <c r="BD48" s="55"/>
      <c r="BE48" s="55"/>
      <c r="BF48" s="55"/>
      <c r="BG48" s="55"/>
      <c r="BH48" s="55"/>
      <c r="BI48" s="55"/>
      <c r="BJ48" s="55"/>
      <c r="BK48" s="55"/>
      <c r="BL48" s="55"/>
      <c r="BM48" s="55"/>
      <c r="BN48" s="55"/>
      <c r="BO48" s="55"/>
      <c r="BP48" s="55"/>
      <c r="BQ48" s="55"/>
      <c r="BR48" s="55"/>
      <c r="BS48" s="56"/>
      <c r="BT48" s="54">
        <v>11.5991</v>
      </c>
      <c r="BU48" s="55"/>
      <c r="BV48" s="55"/>
      <c r="BW48" s="55"/>
      <c r="BX48" s="55"/>
      <c r="BY48" s="55"/>
      <c r="BZ48" s="55"/>
      <c r="CA48" s="55"/>
      <c r="CB48" s="55"/>
      <c r="CC48" s="55"/>
      <c r="CD48" s="55"/>
      <c r="CE48" s="55"/>
      <c r="CF48" s="55"/>
      <c r="CG48" s="55"/>
      <c r="CH48" s="55"/>
      <c r="CI48" s="55"/>
      <c r="CJ48" s="56"/>
      <c r="CK48" s="54">
        <v>11.9</v>
      </c>
      <c r="CL48" s="55"/>
      <c r="CM48" s="55"/>
      <c r="CN48" s="55"/>
      <c r="CO48" s="55"/>
      <c r="CP48" s="55"/>
      <c r="CQ48" s="55"/>
      <c r="CR48" s="55"/>
      <c r="CS48" s="55"/>
      <c r="CT48" s="55"/>
      <c r="CU48" s="55"/>
      <c r="CV48" s="55"/>
      <c r="CW48" s="55"/>
      <c r="CX48" s="55"/>
      <c r="CY48" s="55"/>
      <c r="CZ48" s="55"/>
      <c r="DA48" s="55"/>
    </row>
    <row r="49" spans="1:121" s="12" customFormat="1" ht="66" customHeight="1" x14ac:dyDescent="0.2">
      <c r="A49" s="49" t="s">
        <v>59</v>
      </c>
      <c r="B49" s="49"/>
      <c r="C49" s="49"/>
      <c r="D49" s="49"/>
      <c r="E49" s="49"/>
      <c r="F49" s="49"/>
      <c r="G49" s="49"/>
      <c r="H49" s="50" t="s">
        <v>273</v>
      </c>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1"/>
      <c r="AK49" s="52"/>
      <c r="AL49" s="52"/>
      <c r="AM49" s="52"/>
      <c r="AN49" s="52"/>
      <c r="AO49" s="52"/>
      <c r="AP49" s="52"/>
      <c r="AQ49" s="52"/>
      <c r="AR49" s="52"/>
      <c r="AS49" s="52"/>
      <c r="AT49" s="52"/>
      <c r="AU49" s="52"/>
      <c r="AV49" s="52"/>
      <c r="AW49" s="52"/>
      <c r="AX49" s="52"/>
      <c r="AY49" s="53"/>
      <c r="AZ49" s="60" t="s">
        <v>294</v>
      </c>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2"/>
      <c r="CK49" s="51"/>
      <c r="CL49" s="52"/>
      <c r="CM49" s="52"/>
      <c r="CN49" s="52"/>
      <c r="CO49" s="52"/>
      <c r="CP49" s="52"/>
      <c r="CQ49" s="52"/>
      <c r="CR49" s="52"/>
      <c r="CS49" s="52"/>
      <c r="CT49" s="52"/>
      <c r="CU49" s="52"/>
      <c r="CV49" s="52"/>
      <c r="CW49" s="52"/>
      <c r="CX49" s="52"/>
      <c r="CY49" s="52"/>
      <c r="CZ49" s="52"/>
      <c r="DA49" s="52"/>
    </row>
    <row r="50" spans="1:121" s="3" customFormat="1" ht="66" customHeight="1" x14ac:dyDescent="0.2">
      <c r="A50" s="14" t="s">
        <v>60</v>
      </c>
      <c r="B50" s="14"/>
      <c r="C50" s="14"/>
      <c r="D50" s="14"/>
      <c r="E50" s="14"/>
      <c r="F50" s="14"/>
      <c r="G50" s="14"/>
      <c r="H50" s="15" t="s">
        <v>61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48</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21" s="3" customFormat="1" ht="54" customHeight="1" x14ac:dyDescent="0.2">
      <c r="A51" s="14" t="s">
        <v>62</v>
      </c>
      <c r="B51" s="14"/>
      <c r="C51" s="14"/>
      <c r="D51" s="14"/>
      <c r="E51" s="14"/>
      <c r="F51" s="14"/>
      <c r="G51" s="14"/>
      <c r="H51" s="15" t="s">
        <v>63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31">
        <f>AZ52+AZ57+AZ58+AZ59</f>
        <v>655379.12128755928</v>
      </c>
      <c r="BA51" s="32"/>
      <c r="BB51" s="32"/>
      <c r="BC51" s="32"/>
      <c r="BD51" s="32"/>
      <c r="BE51" s="32"/>
      <c r="BF51" s="32"/>
      <c r="BG51" s="32"/>
      <c r="BH51" s="32"/>
      <c r="BI51" s="32"/>
      <c r="BJ51" s="32"/>
      <c r="BK51" s="32"/>
      <c r="BL51" s="32"/>
      <c r="BM51" s="32"/>
      <c r="BN51" s="32"/>
      <c r="BO51" s="32"/>
      <c r="BP51" s="32"/>
      <c r="BQ51" s="32"/>
      <c r="BR51" s="32"/>
      <c r="BS51" s="33"/>
      <c r="BT51" s="31">
        <f>BT52+BT57+BT58+BT59</f>
        <v>571776.84429000004</v>
      </c>
      <c r="BU51" s="32"/>
      <c r="BV51" s="32"/>
      <c r="BW51" s="32"/>
      <c r="BX51" s="32"/>
      <c r="BY51" s="32"/>
      <c r="BZ51" s="32"/>
      <c r="CA51" s="32"/>
      <c r="CB51" s="32"/>
      <c r="CC51" s="32"/>
      <c r="CD51" s="32"/>
      <c r="CE51" s="32"/>
      <c r="CF51" s="32"/>
      <c r="CG51" s="32"/>
      <c r="CH51" s="32"/>
      <c r="CI51" s="32"/>
      <c r="CJ51" s="32"/>
      <c r="CK51" s="31">
        <f>CK52+CK57+CK58+CK59</f>
        <v>678244.35813029786</v>
      </c>
      <c r="CL51" s="32"/>
      <c r="CM51" s="32"/>
      <c r="CN51" s="32"/>
      <c r="CO51" s="32"/>
      <c r="CP51" s="32"/>
      <c r="CQ51" s="32"/>
      <c r="CR51" s="32"/>
      <c r="CS51" s="32"/>
      <c r="CT51" s="32"/>
      <c r="CU51" s="32"/>
      <c r="CV51" s="32"/>
      <c r="CW51" s="32"/>
      <c r="CX51" s="32"/>
      <c r="CY51" s="32"/>
      <c r="CZ51" s="32"/>
      <c r="DA51" s="32"/>
    </row>
    <row r="52" spans="1:121" s="3" customFormat="1" ht="95.25" customHeight="1" x14ac:dyDescent="0.2">
      <c r="A52" s="14" t="s">
        <v>64</v>
      </c>
      <c r="B52" s="14"/>
      <c r="C52" s="14"/>
      <c r="D52" s="14"/>
      <c r="E52" s="14"/>
      <c r="F52" s="14"/>
      <c r="G52" s="14"/>
      <c r="H52" s="15" t="s">
        <v>272</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30</v>
      </c>
      <c r="AK52" s="17"/>
      <c r="AL52" s="17"/>
      <c r="AM52" s="17"/>
      <c r="AN52" s="17"/>
      <c r="AO52" s="17"/>
      <c r="AP52" s="17"/>
      <c r="AQ52" s="17"/>
      <c r="AR52" s="17"/>
      <c r="AS52" s="17"/>
      <c r="AT52" s="17"/>
      <c r="AU52" s="17"/>
      <c r="AV52" s="17"/>
      <c r="AW52" s="17"/>
      <c r="AX52" s="17"/>
      <c r="AY52" s="18"/>
      <c r="AZ52" s="31">
        <f>'[1]Смета за 2018 для УТ'!$F$5</f>
        <v>292420.99820117716</v>
      </c>
      <c r="BA52" s="32"/>
      <c r="BB52" s="32"/>
      <c r="BC52" s="32"/>
      <c r="BD52" s="32"/>
      <c r="BE52" s="32"/>
      <c r="BF52" s="32"/>
      <c r="BG52" s="32"/>
      <c r="BH52" s="32"/>
      <c r="BI52" s="32"/>
      <c r="BJ52" s="32"/>
      <c r="BK52" s="32"/>
      <c r="BL52" s="32"/>
      <c r="BM52" s="32"/>
      <c r="BN52" s="32"/>
      <c r="BO52" s="32"/>
      <c r="BP52" s="32"/>
      <c r="BQ52" s="32"/>
      <c r="BR52" s="32"/>
      <c r="BS52" s="33"/>
      <c r="BT52" s="31">
        <v>276580.34000000003</v>
      </c>
      <c r="BU52" s="32"/>
      <c r="BV52" s="32"/>
      <c r="BW52" s="32"/>
      <c r="BX52" s="32"/>
      <c r="BY52" s="32"/>
      <c r="BZ52" s="32"/>
      <c r="CA52" s="32"/>
      <c r="CB52" s="32"/>
      <c r="CC52" s="32"/>
      <c r="CD52" s="32"/>
      <c r="CE52" s="32"/>
      <c r="CF52" s="32"/>
      <c r="CG52" s="32"/>
      <c r="CH52" s="32"/>
      <c r="CI52" s="32"/>
      <c r="CJ52" s="32"/>
      <c r="CK52" s="39">
        <f>'[3]НВВ 2020-ОКОНЧАТЕЛЬНЫЙ ВАРИАНТ'!$N$10</f>
        <v>312645.92314166983</v>
      </c>
      <c r="CL52" s="40"/>
      <c r="CM52" s="40"/>
      <c r="CN52" s="40"/>
      <c r="CO52" s="40"/>
      <c r="CP52" s="40"/>
      <c r="CQ52" s="40"/>
      <c r="CR52" s="40"/>
      <c r="CS52" s="40"/>
      <c r="CT52" s="40"/>
      <c r="CU52" s="40"/>
      <c r="CV52" s="40"/>
      <c r="CW52" s="40"/>
      <c r="CX52" s="40"/>
      <c r="CY52" s="40"/>
      <c r="CZ52" s="40"/>
      <c r="DA52" s="40"/>
      <c r="DB52" s="100">
        <f>CK52/AZ52</f>
        <v>1.0691637230736026</v>
      </c>
      <c r="DC52" s="100"/>
      <c r="DD52" s="100"/>
      <c r="DE52" s="100"/>
      <c r="DF52" s="100"/>
      <c r="DG52" s="100"/>
      <c r="DH52" s="100"/>
      <c r="DI52" s="100"/>
      <c r="DJ52" s="100"/>
      <c r="DK52" s="100"/>
      <c r="DL52" s="100"/>
      <c r="DM52" s="100"/>
      <c r="DN52" s="100"/>
      <c r="DO52" s="100"/>
      <c r="DP52" s="100"/>
      <c r="DQ52" s="100"/>
    </row>
    <row r="53" spans="1:121" s="3" customFormat="1" ht="15" customHeight="1" x14ac:dyDescent="0.2">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2"/>
      <c r="CK53" s="31"/>
      <c r="CL53" s="32"/>
      <c r="CM53" s="32"/>
      <c r="CN53" s="32"/>
      <c r="CO53" s="32"/>
      <c r="CP53" s="32"/>
      <c r="CQ53" s="32"/>
      <c r="CR53" s="32"/>
      <c r="CS53" s="32"/>
      <c r="CT53" s="32"/>
      <c r="CU53" s="32"/>
      <c r="CV53" s="32"/>
      <c r="CW53" s="32"/>
      <c r="CX53" s="32"/>
      <c r="CY53" s="32"/>
      <c r="CZ53" s="32"/>
      <c r="DA53" s="32"/>
    </row>
    <row r="54" spans="1:121" s="3" customFormat="1" ht="15" customHeight="1" x14ac:dyDescent="0.2">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31">
        <f>'[1]Смета за 2018 для УТ'!$F$9</f>
        <v>212218.67003818997</v>
      </c>
      <c r="BA54" s="32"/>
      <c r="BB54" s="32"/>
      <c r="BC54" s="32"/>
      <c r="BD54" s="32"/>
      <c r="BE54" s="32"/>
      <c r="BF54" s="32"/>
      <c r="BG54" s="32"/>
      <c r="BH54" s="32"/>
      <c r="BI54" s="32"/>
      <c r="BJ54" s="32"/>
      <c r="BK54" s="32"/>
      <c r="BL54" s="32"/>
      <c r="BM54" s="32"/>
      <c r="BN54" s="32"/>
      <c r="BO54" s="32"/>
      <c r="BP54" s="32"/>
      <c r="BQ54" s="32"/>
      <c r="BR54" s="32"/>
      <c r="BS54" s="33"/>
      <c r="BT54" s="31">
        <f>'[2]6 СМЕТА СВОД с 13 премией'!$AI$34-'[2]6 СМЕТА СВОД с 13 премией'!$AG$6</f>
        <v>189528.58000000002</v>
      </c>
      <c r="BU54" s="32"/>
      <c r="BV54" s="32"/>
      <c r="BW54" s="32"/>
      <c r="BX54" s="32"/>
      <c r="BY54" s="32"/>
      <c r="BZ54" s="32"/>
      <c r="CA54" s="32"/>
      <c r="CB54" s="32"/>
      <c r="CC54" s="32"/>
      <c r="CD54" s="32"/>
      <c r="CE54" s="32"/>
      <c r="CF54" s="32"/>
      <c r="CG54" s="32"/>
      <c r="CH54" s="32"/>
      <c r="CI54" s="32"/>
      <c r="CJ54" s="32"/>
      <c r="CK54" s="39">
        <f>'[3]Смета затрат по передаче-2020'!$G$8</f>
        <v>220995.56138</v>
      </c>
      <c r="CL54" s="40"/>
      <c r="CM54" s="40"/>
      <c r="CN54" s="40"/>
      <c r="CO54" s="40"/>
      <c r="CP54" s="40"/>
      <c r="CQ54" s="40"/>
      <c r="CR54" s="40"/>
      <c r="CS54" s="40"/>
      <c r="CT54" s="40"/>
      <c r="CU54" s="40"/>
      <c r="CV54" s="40"/>
      <c r="CW54" s="40"/>
      <c r="CX54" s="40"/>
      <c r="CY54" s="40"/>
      <c r="CZ54" s="40"/>
      <c r="DA54" s="40"/>
    </row>
    <row r="55" spans="1:121" s="3" customFormat="1" ht="15" customHeight="1" x14ac:dyDescent="0.2">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39">
        <f>'[1]Смета за 2018 для УТ'!$F$15</f>
        <v>17955.344799999999</v>
      </c>
      <c r="BA55" s="40"/>
      <c r="BB55" s="40"/>
      <c r="BC55" s="40"/>
      <c r="BD55" s="40"/>
      <c r="BE55" s="40"/>
      <c r="BF55" s="40"/>
      <c r="BG55" s="40"/>
      <c r="BH55" s="40"/>
      <c r="BI55" s="40"/>
      <c r="BJ55" s="40"/>
      <c r="BK55" s="40"/>
      <c r="BL55" s="40"/>
      <c r="BM55" s="40"/>
      <c r="BN55" s="40"/>
      <c r="BO55" s="40"/>
      <c r="BP55" s="40"/>
      <c r="BQ55" s="40"/>
      <c r="BR55" s="40"/>
      <c r="BS55" s="48"/>
      <c r="BT55" s="31">
        <f>'[2]6 СМЕТА СВОД с 13 премией'!$AI$21+'[2]6 СМЕТА СВОД с 13 премией'!$AI$27-4783.93</f>
        <v>15206.689999999999</v>
      </c>
      <c r="BU55" s="32"/>
      <c r="BV55" s="32"/>
      <c r="BW55" s="32"/>
      <c r="BX55" s="32"/>
      <c r="BY55" s="32"/>
      <c r="BZ55" s="32"/>
      <c r="CA55" s="32"/>
      <c r="CB55" s="32"/>
      <c r="CC55" s="32"/>
      <c r="CD55" s="32"/>
      <c r="CE55" s="32"/>
      <c r="CF55" s="32"/>
      <c r="CG55" s="32"/>
      <c r="CH55" s="32"/>
      <c r="CI55" s="32"/>
      <c r="CJ55" s="32"/>
      <c r="CK55" s="39">
        <f>'[3]Расшифровка подконтрольных-2020'!$G$15</f>
        <v>18673.558592000001</v>
      </c>
      <c r="CL55" s="40"/>
      <c r="CM55" s="40"/>
      <c r="CN55" s="40"/>
      <c r="CO55" s="40"/>
      <c r="CP55" s="40"/>
      <c r="CQ55" s="40"/>
      <c r="CR55" s="40"/>
      <c r="CS55" s="40"/>
      <c r="CT55" s="40"/>
      <c r="CU55" s="40"/>
      <c r="CV55" s="40"/>
      <c r="CW55" s="40"/>
      <c r="CX55" s="40"/>
      <c r="CY55" s="40"/>
      <c r="CZ55" s="40"/>
      <c r="DA55" s="40"/>
      <c r="DB55" s="100">
        <f>CK55/AZ55</f>
        <v>1.04</v>
      </c>
      <c r="DC55" s="100"/>
      <c r="DD55" s="100"/>
      <c r="DE55" s="100"/>
      <c r="DF55" s="100"/>
      <c r="DG55" s="100"/>
      <c r="DH55" s="100"/>
      <c r="DI55" s="100"/>
      <c r="DJ55" s="100"/>
      <c r="DK55" s="100"/>
      <c r="DL55" s="100"/>
      <c r="DM55" s="100"/>
      <c r="DN55" s="100"/>
      <c r="DO55" s="100"/>
      <c r="DP55" s="100"/>
      <c r="DQ55" s="100"/>
    </row>
    <row r="56" spans="1:121" s="3" customFormat="1" ht="15" customHeight="1" x14ac:dyDescent="0.2">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39">
        <f>'[1]Смета за 2018 для УТ'!$F$6</f>
        <v>26543.91780301719</v>
      </c>
      <c r="BA56" s="40"/>
      <c r="BB56" s="40"/>
      <c r="BC56" s="40"/>
      <c r="BD56" s="40"/>
      <c r="BE56" s="40"/>
      <c r="BF56" s="40"/>
      <c r="BG56" s="40"/>
      <c r="BH56" s="40"/>
      <c r="BI56" s="40"/>
      <c r="BJ56" s="40"/>
      <c r="BK56" s="40"/>
      <c r="BL56" s="40"/>
      <c r="BM56" s="40"/>
      <c r="BN56" s="40"/>
      <c r="BO56" s="40"/>
      <c r="BP56" s="40"/>
      <c r="BQ56" s="40"/>
      <c r="BR56" s="40"/>
      <c r="BS56" s="48"/>
      <c r="BT56" s="31">
        <f>'[2]6 СМЕТА СВОД с 13 премией'!$AI$17-'[2]6 СМЕТА СВОД с 13 премией'!$AI$21-'[2]6 СМЕТА СВОД с 13 премией'!$AI$27+10947.26</f>
        <v>49242.802999999993</v>
      </c>
      <c r="BU56" s="32"/>
      <c r="BV56" s="32"/>
      <c r="BW56" s="32"/>
      <c r="BX56" s="32"/>
      <c r="BY56" s="32"/>
      <c r="BZ56" s="32"/>
      <c r="CA56" s="32"/>
      <c r="CB56" s="32"/>
      <c r="CC56" s="32"/>
      <c r="CD56" s="32"/>
      <c r="CE56" s="32"/>
      <c r="CF56" s="32"/>
      <c r="CG56" s="32"/>
      <c r="CH56" s="32"/>
      <c r="CI56" s="32"/>
      <c r="CJ56" s="32"/>
      <c r="CK56" s="39">
        <f>'[3]Расшифровка подконтрольных-2020'!$G$6</f>
        <v>28479.186637301082</v>
      </c>
      <c r="CL56" s="40"/>
      <c r="CM56" s="40"/>
      <c r="CN56" s="40"/>
      <c r="CO56" s="40"/>
      <c r="CP56" s="40"/>
      <c r="CQ56" s="40"/>
      <c r="CR56" s="40"/>
      <c r="CS56" s="40"/>
      <c r="CT56" s="40"/>
      <c r="CU56" s="40"/>
      <c r="CV56" s="40"/>
      <c r="CW56" s="40"/>
      <c r="CX56" s="40"/>
      <c r="CY56" s="40"/>
      <c r="CZ56" s="40"/>
      <c r="DA56" s="40"/>
      <c r="DB56" s="100">
        <f>CK56/AZ56</f>
        <v>1.0729081836617169</v>
      </c>
      <c r="DC56" s="100"/>
      <c r="DD56" s="100"/>
      <c r="DE56" s="100"/>
      <c r="DF56" s="100"/>
      <c r="DG56" s="100"/>
      <c r="DH56" s="100"/>
      <c r="DI56" s="100"/>
      <c r="DJ56" s="100"/>
      <c r="DK56" s="100"/>
      <c r="DL56" s="100"/>
      <c r="DM56" s="100"/>
      <c r="DN56" s="100"/>
      <c r="DO56" s="100"/>
      <c r="DP56" s="100"/>
      <c r="DQ56" s="100"/>
    </row>
    <row r="57" spans="1:121" s="3" customFormat="1" ht="69.75" customHeight="1" x14ac:dyDescent="0.2">
      <c r="A57" s="14" t="s">
        <v>69</v>
      </c>
      <c r="B57" s="14"/>
      <c r="C57" s="14"/>
      <c r="D57" s="14"/>
      <c r="E57" s="14"/>
      <c r="F57" s="14"/>
      <c r="G57" s="14"/>
      <c r="H57" s="15" t="s">
        <v>274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30</v>
      </c>
      <c r="AK57" s="17"/>
      <c r="AL57" s="17"/>
      <c r="AM57" s="17"/>
      <c r="AN57" s="17"/>
      <c r="AO57" s="17"/>
      <c r="AP57" s="17"/>
      <c r="AQ57" s="17"/>
      <c r="AR57" s="17"/>
      <c r="AS57" s="17"/>
      <c r="AT57" s="17"/>
      <c r="AU57" s="17"/>
      <c r="AV57" s="17"/>
      <c r="AW57" s="17"/>
      <c r="AX57" s="17"/>
      <c r="AY57" s="18"/>
      <c r="AZ57" s="31">
        <f>'[1]Смета за 2018 для УТ'!$F$49-AZ59</f>
        <v>141970.3628963822</v>
      </c>
      <c r="BA57" s="32"/>
      <c r="BB57" s="32"/>
      <c r="BC57" s="32"/>
      <c r="BD57" s="32"/>
      <c r="BE57" s="32"/>
      <c r="BF57" s="32"/>
      <c r="BG57" s="32"/>
      <c r="BH57" s="32"/>
      <c r="BI57" s="32"/>
      <c r="BJ57" s="32"/>
      <c r="BK57" s="32"/>
      <c r="BL57" s="32"/>
      <c r="BM57" s="32"/>
      <c r="BN57" s="32"/>
      <c r="BO57" s="32"/>
      <c r="BP57" s="32"/>
      <c r="BQ57" s="32"/>
      <c r="BR57" s="32"/>
      <c r="BS57" s="33"/>
      <c r="BT57" s="31">
        <f>312426.99-BT59</f>
        <v>111281.198</v>
      </c>
      <c r="BU57" s="32"/>
      <c r="BV57" s="32"/>
      <c r="BW57" s="32"/>
      <c r="BX57" s="32"/>
      <c r="BY57" s="32"/>
      <c r="BZ57" s="32"/>
      <c r="CA57" s="32"/>
      <c r="CB57" s="32"/>
      <c r="CC57" s="32"/>
      <c r="CD57" s="32"/>
      <c r="CE57" s="32"/>
      <c r="CF57" s="32"/>
      <c r="CG57" s="32"/>
      <c r="CH57" s="32"/>
      <c r="CI57" s="32"/>
      <c r="CJ57" s="32"/>
      <c r="CK57" s="39">
        <f>'[3]НВВ 2020-ОКОНЧАТЕЛЬНЫЙ ВАРИАНТ'!$N$11-CK59-0.01</f>
        <v>120718.30722743798</v>
      </c>
      <c r="CL57" s="40"/>
      <c r="CM57" s="40"/>
      <c r="CN57" s="40"/>
      <c r="CO57" s="40"/>
      <c r="CP57" s="40"/>
      <c r="CQ57" s="40"/>
      <c r="CR57" s="40"/>
      <c r="CS57" s="40"/>
      <c r="CT57" s="40"/>
      <c r="CU57" s="40"/>
      <c r="CV57" s="40"/>
      <c r="CW57" s="40"/>
      <c r="CX57" s="40"/>
      <c r="CY57" s="40"/>
      <c r="CZ57" s="40"/>
      <c r="DA57" s="40"/>
    </row>
    <row r="58" spans="1:121" s="3" customFormat="1" ht="40.5" customHeight="1" x14ac:dyDescent="0.2">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30</v>
      </c>
      <c r="AK58" s="17"/>
      <c r="AL58" s="17"/>
      <c r="AM58" s="17"/>
      <c r="AN58" s="17"/>
      <c r="AO58" s="17"/>
      <c r="AP58" s="17"/>
      <c r="AQ58" s="17"/>
      <c r="AR58" s="17"/>
      <c r="AS58" s="17"/>
      <c r="AT58" s="17"/>
      <c r="AU58" s="17"/>
      <c r="AV58" s="17"/>
      <c r="AW58" s="17"/>
      <c r="AX58" s="17"/>
      <c r="AY58" s="18"/>
      <c r="AZ58" s="31">
        <f>'[1]Смета за 2018 для УТ'!$F$66</f>
        <v>28776.121480000002</v>
      </c>
      <c r="BA58" s="32"/>
      <c r="BB58" s="32"/>
      <c r="BC58" s="32"/>
      <c r="BD58" s="32"/>
      <c r="BE58" s="32"/>
      <c r="BF58" s="32"/>
      <c r="BG58" s="32"/>
      <c r="BH58" s="32"/>
      <c r="BI58" s="32"/>
      <c r="BJ58" s="32"/>
      <c r="BK58" s="32"/>
      <c r="BL58" s="32"/>
      <c r="BM58" s="32"/>
      <c r="BN58" s="32"/>
      <c r="BO58" s="32"/>
      <c r="BP58" s="32"/>
      <c r="BQ58" s="32"/>
      <c r="BR58" s="32"/>
      <c r="BS58" s="33"/>
      <c r="BT58" s="31">
        <v>-17230.485710000001</v>
      </c>
      <c r="BU58" s="32"/>
      <c r="BV58" s="32"/>
      <c r="BW58" s="32"/>
      <c r="BX58" s="32"/>
      <c r="BY58" s="32"/>
      <c r="BZ58" s="32"/>
      <c r="CA58" s="32"/>
      <c r="CB58" s="32"/>
      <c r="CC58" s="32"/>
      <c r="CD58" s="32"/>
      <c r="CE58" s="32"/>
      <c r="CF58" s="32"/>
      <c r="CG58" s="32"/>
      <c r="CH58" s="32"/>
      <c r="CI58" s="32"/>
      <c r="CJ58" s="32"/>
      <c r="CK58" s="39">
        <f>'[3]НВВ 2020-ОКОНЧАТЕЛЬНЫЙ ВАРИАНТ'!$N$23+'[3]НВВ 2020-ОКОНЧАТЕЛЬНЫЙ ВАРИАНТ'!$N$24+'[3]НВВ 2020-ОКОНЧАТЕЛЬНЫЙ ВАРИАНТ'!$N$25</f>
        <v>37704.019240000001</v>
      </c>
      <c r="CL58" s="40"/>
      <c r="CM58" s="40"/>
      <c r="CN58" s="40"/>
      <c r="CO58" s="40"/>
      <c r="CP58" s="40"/>
      <c r="CQ58" s="40"/>
      <c r="CR58" s="40"/>
      <c r="CS58" s="40"/>
      <c r="CT58" s="40"/>
      <c r="CU58" s="40"/>
      <c r="CV58" s="40"/>
      <c r="CW58" s="40"/>
      <c r="CX58" s="40"/>
      <c r="CY58" s="40"/>
      <c r="CZ58" s="40"/>
      <c r="DA58" s="40"/>
    </row>
    <row r="59" spans="1:121" s="3" customFormat="1" ht="27.75" customHeight="1" x14ac:dyDescent="0.2">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30</v>
      </c>
      <c r="AK59" s="17"/>
      <c r="AL59" s="17"/>
      <c r="AM59" s="17"/>
      <c r="AN59" s="17"/>
      <c r="AO59" s="17"/>
      <c r="AP59" s="17"/>
      <c r="AQ59" s="17"/>
      <c r="AR59" s="17"/>
      <c r="AS59" s="17"/>
      <c r="AT59" s="17"/>
      <c r="AU59" s="17"/>
      <c r="AV59" s="17"/>
      <c r="AW59" s="17"/>
      <c r="AX59" s="17"/>
      <c r="AY59" s="18"/>
      <c r="AZ59" s="41">
        <v>192211.63871</v>
      </c>
      <c r="BA59" s="42"/>
      <c r="BB59" s="42"/>
      <c r="BC59" s="42"/>
      <c r="BD59" s="42"/>
      <c r="BE59" s="42"/>
      <c r="BF59" s="42"/>
      <c r="BG59" s="42"/>
      <c r="BH59" s="42"/>
      <c r="BI59" s="42"/>
      <c r="BJ59" s="42"/>
      <c r="BK59" s="42"/>
      <c r="BL59" s="42"/>
      <c r="BM59" s="42"/>
      <c r="BN59" s="42"/>
      <c r="BO59" s="42"/>
      <c r="BP59" s="42"/>
      <c r="BQ59" s="42"/>
      <c r="BR59" s="42"/>
      <c r="BS59" s="47"/>
      <c r="BT59" s="41">
        <f>61150+139995.792</f>
        <v>201145.79199999999</v>
      </c>
      <c r="BU59" s="42"/>
      <c r="BV59" s="42"/>
      <c r="BW59" s="42"/>
      <c r="BX59" s="42"/>
      <c r="BY59" s="42"/>
      <c r="BZ59" s="42"/>
      <c r="CA59" s="42"/>
      <c r="CB59" s="42"/>
      <c r="CC59" s="42"/>
      <c r="CD59" s="42"/>
      <c r="CE59" s="42"/>
      <c r="CF59" s="42"/>
      <c r="CG59" s="42"/>
      <c r="CH59" s="42"/>
      <c r="CI59" s="42"/>
      <c r="CJ59" s="42"/>
      <c r="CK59" s="43">
        <f>248611.330225428/1.2</f>
        <v>207176.10852119001</v>
      </c>
      <c r="CL59" s="44"/>
      <c r="CM59" s="44"/>
      <c r="CN59" s="44"/>
      <c r="CO59" s="44"/>
      <c r="CP59" s="44"/>
      <c r="CQ59" s="44"/>
      <c r="CR59" s="44"/>
      <c r="CS59" s="44"/>
      <c r="CT59" s="44"/>
      <c r="CU59" s="44"/>
      <c r="CV59" s="44"/>
      <c r="CW59" s="44"/>
      <c r="CX59" s="44"/>
      <c r="CY59" s="44"/>
      <c r="CZ59" s="44"/>
      <c r="DA59" s="44"/>
    </row>
    <row r="60" spans="1:121" s="3" customFormat="1" ht="78" customHeight="1" x14ac:dyDescent="0.2">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36" t="s">
        <v>297</v>
      </c>
      <c r="BA60" s="37"/>
      <c r="BB60" s="37"/>
      <c r="BC60" s="37"/>
      <c r="BD60" s="37"/>
      <c r="BE60" s="37"/>
      <c r="BF60" s="37"/>
      <c r="BG60" s="37"/>
      <c r="BH60" s="37"/>
      <c r="BI60" s="37"/>
      <c r="BJ60" s="37"/>
      <c r="BK60" s="37"/>
      <c r="BL60" s="37"/>
      <c r="BM60" s="37"/>
      <c r="BN60" s="37"/>
      <c r="BO60" s="37"/>
      <c r="BP60" s="37"/>
      <c r="BQ60" s="37"/>
      <c r="BR60" s="37"/>
      <c r="BS60" s="38"/>
      <c r="BT60" s="36" t="s">
        <v>296</v>
      </c>
      <c r="BU60" s="37"/>
      <c r="BV60" s="37"/>
      <c r="BW60" s="37"/>
      <c r="BX60" s="37"/>
      <c r="BY60" s="37"/>
      <c r="BZ60" s="37"/>
      <c r="CA60" s="37"/>
      <c r="CB60" s="37"/>
      <c r="CC60" s="37"/>
      <c r="CD60" s="37"/>
      <c r="CE60" s="37"/>
      <c r="CF60" s="37"/>
      <c r="CG60" s="37"/>
      <c r="CH60" s="37"/>
      <c r="CI60" s="37"/>
      <c r="CJ60" s="37"/>
      <c r="CK60" s="36"/>
      <c r="CL60" s="37"/>
      <c r="CM60" s="37"/>
      <c r="CN60" s="37"/>
      <c r="CO60" s="37"/>
      <c r="CP60" s="37"/>
      <c r="CQ60" s="37"/>
      <c r="CR60" s="37"/>
      <c r="CS60" s="37"/>
      <c r="CT60" s="37"/>
      <c r="CU60" s="37"/>
      <c r="CV60" s="37"/>
      <c r="CW60" s="37"/>
      <c r="CX60" s="37"/>
      <c r="CY60" s="37"/>
      <c r="CZ60" s="37"/>
      <c r="DA60" s="37"/>
    </row>
    <row r="61" spans="1:121" s="3" customFormat="1" ht="15" customHeight="1" x14ac:dyDescent="0.2">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31">
        <v>27757.805</v>
      </c>
      <c r="BA61" s="32"/>
      <c r="BB61" s="32"/>
      <c r="BC61" s="32"/>
      <c r="BD61" s="32"/>
      <c r="BE61" s="32"/>
      <c r="BF61" s="32"/>
      <c r="BG61" s="32"/>
      <c r="BH61" s="32"/>
      <c r="BI61" s="32"/>
      <c r="BJ61" s="32"/>
      <c r="BK61" s="32"/>
      <c r="BL61" s="32"/>
      <c r="BM61" s="32"/>
      <c r="BN61" s="32"/>
      <c r="BO61" s="32"/>
      <c r="BP61" s="32"/>
      <c r="BQ61" s="32"/>
      <c r="BR61" s="32"/>
      <c r="BS61" s="33"/>
      <c r="BT61" s="45">
        <v>27655.200000000001</v>
      </c>
      <c r="BU61" s="46"/>
      <c r="BV61" s="46"/>
      <c r="BW61" s="46"/>
      <c r="BX61" s="46"/>
      <c r="BY61" s="46"/>
      <c r="BZ61" s="46"/>
      <c r="CA61" s="46"/>
      <c r="CB61" s="46"/>
      <c r="CC61" s="46"/>
      <c r="CD61" s="46"/>
      <c r="CE61" s="46"/>
      <c r="CF61" s="46"/>
      <c r="CG61" s="46"/>
      <c r="CH61" s="46"/>
      <c r="CI61" s="46"/>
      <c r="CJ61" s="46"/>
      <c r="CK61" s="31">
        <v>28057.805</v>
      </c>
      <c r="CL61" s="32"/>
      <c r="CM61" s="32"/>
      <c r="CN61" s="32"/>
      <c r="CO61" s="32"/>
      <c r="CP61" s="32"/>
      <c r="CQ61" s="32"/>
      <c r="CR61" s="32"/>
      <c r="CS61" s="32"/>
      <c r="CT61" s="32"/>
      <c r="CU61" s="32"/>
      <c r="CV61" s="32"/>
      <c r="CW61" s="32"/>
      <c r="CX61" s="32"/>
      <c r="CY61" s="32"/>
      <c r="CZ61" s="32"/>
      <c r="DA61" s="32"/>
    </row>
    <row r="62" spans="1:121" s="3" customFormat="1" ht="40.5" customHeight="1" x14ac:dyDescent="0.2">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31">
        <f>AZ52/AZ61</f>
        <v>10.534730617250794</v>
      </c>
      <c r="BA62" s="32"/>
      <c r="BB62" s="32"/>
      <c r="BC62" s="32"/>
      <c r="BD62" s="32"/>
      <c r="BE62" s="32"/>
      <c r="BF62" s="32"/>
      <c r="BG62" s="32"/>
      <c r="BH62" s="32"/>
      <c r="BI62" s="32"/>
      <c r="BJ62" s="32"/>
      <c r="BK62" s="32"/>
      <c r="BL62" s="32"/>
      <c r="BM62" s="32"/>
      <c r="BN62" s="32"/>
      <c r="BO62" s="32"/>
      <c r="BP62" s="32"/>
      <c r="BQ62" s="32"/>
      <c r="BR62" s="32"/>
      <c r="BS62" s="33"/>
      <c r="BT62" s="31">
        <f>BT52/BT61</f>
        <v>10.001024762070063</v>
      </c>
      <c r="BU62" s="32"/>
      <c r="BV62" s="32"/>
      <c r="BW62" s="32"/>
      <c r="BX62" s="32"/>
      <c r="BY62" s="32"/>
      <c r="BZ62" s="32"/>
      <c r="CA62" s="32"/>
      <c r="CB62" s="32"/>
      <c r="CC62" s="32"/>
      <c r="CD62" s="32"/>
      <c r="CE62" s="32"/>
      <c r="CF62" s="32"/>
      <c r="CG62" s="32"/>
      <c r="CH62" s="32"/>
      <c r="CI62" s="32"/>
      <c r="CJ62" s="32"/>
      <c r="CK62" s="31">
        <f>CK52/CK61</f>
        <v>11.142921662677098</v>
      </c>
      <c r="CL62" s="32"/>
      <c r="CM62" s="32"/>
      <c r="CN62" s="32"/>
      <c r="CO62" s="32"/>
      <c r="CP62" s="32"/>
      <c r="CQ62" s="32"/>
      <c r="CR62" s="32"/>
      <c r="CS62" s="32"/>
      <c r="CT62" s="32"/>
      <c r="CU62" s="32"/>
      <c r="CV62" s="32"/>
      <c r="CW62" s="32"/>
      <c r="CX62" s="32"/>
      <c r="CY62" s="32"/>
      <c r="CZ62" s="32"/>
      <c r="DA62" s="32"/>
    </row>
    <row r="63" spans="1:121" s="3" customFormat="1" ht="54" customHeight="1" x14ac:dyDescent="0.2">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2"/>
      <c r="CK63" s="31"/>
      <c r="CL63" s="32"/>
      <c r="CM63" s="32"/>
      <c r="CN63" s="32"/>
      <c r="CO63" s="32"/>
      <c r="CP63" s="32"/>
      <c r="CQ63" s="32"/>
      <c r="CR63" s="32"/>
      <c r="CS63" s="32"/>
      <c r="CT63" s="32"/>
      <c r="CU63" s="32"/>
      <c r="CV63" s="32"/>
      <c r="CW63" s="32"/>
      <c r="CX63" s="32"/>
      <c r="CY63" s="32"/>
      <c r="CZ63" s="32"/>
      <c r="DA63" s="32"/>
    </row>
    <row r="64" spans="1:121" s="3" customFormat="1" ht="27.75" customHeight="1" x14ac:dyDescent="0.2">
      <c r="A64" s="14" t="s">
        <v>84</v>
      </c>
      <c r="B64" s="14"/>
      <c r="C64" s="14"/>
      <c r="D64" s="14"/>
      <c r="E64" s="14"/>
      <c r="F64" s="14"/>
      <c r="G64" s="14"/>
      <c r="H64" s="15" t="s">
        <v>86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28">
        <v>763.5</v>
      </c>
      <c r="BA64" s="29"/>
      <c r="BB64" s="29"/>
      <c r="BC64" s="29"/>
      <c r="BD64" s="29"/>
      <c r="BE64" s="29"/>
      <c r="BF64" s="29"/>
      <c r="BG64" s="29"/>
      <c r="BH64" s="29"/>
      <c r="BI64" s="29"/>
      <c r="BJ64" s="29"/>
      <c r="BK64" s="29"/>
      <c r="BL64" s="29"/>
      <c r="BM64" s="29"/>
      <c r="BN64" s="29"/>
      <c r="BO64" s="29"/>
      <c r="BP64" s="29"/>
      <c r="BQ64" s="29"/>
      <c r="BR64" s="29"/>
      <c r="BS64" s="30"/>
      <c r="BT64" s="28">
        <v>756.4</v>
      </c>
      <c r="BU64" s="29"/>
      <c r="BV64" s="29"/>
      <c r="BW64" s="29"/>
      <c r="BX64" s="29"/>
      <c r="BY64" s="29"/>
      <c r="BZ64" s="29"/>
      <c r="CA64" s="29"/>
      <c r="CB64" s="29"/>
      <c r="CC64" s="29"/>
      <c r="CD64" s="29"/>
      <c r="CE64" s="29"/>
      <c r="CF64" s="29"/>
      <c r="CG64" s="29"/>
      <c r="CH64" s="29"/>
      <c r="CI64" s="29"/>
      <c r="CJ64" s="30"/>
      <c r="CK64" s="34">
        <f>'[3]ФОТ-2020'!$E$5</f>
        <v>744.9</v>
      </c>
      <c r="CL64" s="35"/>
      <c r="CM64" s="35"/>
      <c r="CN64" s="35"/>
      <c r="CO64" s="35"/>
      <c r="CP64" s="35"/>
      <c r="CQ64" s="35"/>
      <c r="CR64" s="35"/>
      <c r="CS64" s="35"/>
      <c r="CT64" s="35"/>
      <c r="CU64" s="35"/>
      <c r="CV64" s="35"/>
      <c r="CW64" s="35"/>
      <c r="CX64" s="35"/>
      <c r="CY64" s="35"/>
      <c r="CZ64" s="35"/>
      <c r="DA64" s="35"/>
    </row>
    <row r="65" spans="1:105" s="3" customFormat="1" ht="27.75" customHeight="1" x14ac:dyDescent="0.2">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25">
        <v>23.162919672363017</v>
      </c>
      <c r="BA65" s="26"/>
      <c r="BB65" s="26"/>
      <c r="BC65" s="26"/>
      <c r="BD65" s="26"/>
      <c r="BE65" s="26"/>
      <c r="BF65" s="26"/>
      <c r="BG65" s="26"/>
      <c r="BH65" s="26"/>
      <c r="BI65" s="26"/>
      <c r="BJ65" s="26"/>
      <c r="BK65" s="26"/>
      <c r="BL65" s="26"/>
      <c r="BM65" s="26"/>
      <c r="BN65" s="26"/>
      <c r="BO65" s="26"/>
      <c r="BP65" s="26"/>
      <c r="BQ65" s="26"/>
      <c r="BR65" s="26"/>
      <c r="BS65" s="27"/>
      <c r="BT65" s="25">
        <v>20.880550414242908</v>
      </c>
      <c r="BU65" s="26"/>
      <c r="BV65" s="26"/>
      <c r="BW65" s="26"/>
      <c r="BX65" s="26"/>
      <c r="BY65" s="26"/>
      <c r="BZ65" s="26"/>
      <c r="CA65" s="26"/>
      <c r="CB65" s="26"/>
      <c r="CC65" s="26"/>
      <c r="CD65" s="26"/>
      <c r="CE65" s="26"/>
      <c r="CF65" s="26"/>
      <c r="CG65" s="26"/>
      <c r="CH65" s="26"/>
      <c r="CI65" s="26"/>
      <c r="CJ65" s="26"/>
      <c r="CK65" s="25">
        <f>CK54/CK64/12</f>
        <v>24.723179999552514</v>
      </c>
      <c r="CL65" s="26"/>
      <c r="CM65" s="26"/>
      <c r="CN65" s="26"/>
      <c r="CO65" s="26"/>
      <c r="CP65" s="26"/>
      <c r="CQ65" s="26"/>
      <c r="CR65" s="26"/>
      <c r="CS65" s="26"/>
      <c r="CT65" s="26"/>
      <c r="CU65" s="26"/>
      <c r="CV65" s="26"/>
      <c r="CW65" s="26"/>
      <c r="CX65" s="26"/>
      <c r="CY65" s="26"/>
      <c r="CZ65" s="26"/>
      <c r="DA65" s="26"/>
    </row>
    <row r="66" spans="1:105" s="3" customFormat="1" ht="50.25" customHeight="1" x14ac:dyDescent="0.2">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23" t="s">
        <v>295</v>
      </c>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row>
    <row r="67" spans="1:105" s="3" customFormat="1" ht="54" customHeight="1" x14ac:dyDescent="0.2">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30</v>
      </c>
      <c r="AK67" s="17"/>
      <c r="AL67" s="17"/>
      <c r="AM67" s="17"/>
      <c r="AN67" s="17"/>
      <c r="AO67" s="17"/>
      <c r="AP67" s="17"/>
      <c r="AQ67" s="17"/>
      <c r="AR67" s="17"/>
      <c r="AS67" s="17"/>
      <c r="AT67" s="17"/>
      <c r="AU67" s="17"/>
      <c r="AV67" s="17"/>
      <c r="AW67" s="17"/>
      <c r="AX67" s="17"/>
      <c r="AY67" s="18"/>
      <c r="AZ67" s="20">
        <v>423657</v>
      </c>
      <c r="BA67" s="21"/>
      <c r="BB67" s="21"/>
      <c r="BC67" s="21"/>
      <c r="BD67" s="21"/>
      <c r="BE67" s="21"/>
      <c r="BF67" s="21"/>
      <c r="BG67" s="21"/>
      <c r="BH67" s="21"/>
      <c r="BI67" s="21"/>
      <c r="BJ67" s="21"/>
      <c r="BK67" s="21"/>
      <c r="BL67" s="21"/>
      <c r="BM67" s="21"/>
      <c r="BN67" s="21"/>
      <c r="BO67" s="21"/>
      <c r="BP67" s="21"/>
      <c r="BQ67" s="21"/>
      <c r="BR67" s="21"/>
      <c r="BS67" s="22"/>
      <c r="BT67" s="20">
        <v>427109</v>
      </c>
      <c r="BU67" s="21"/>
      <c r="BV67" s="21"/>
      <c r="BW67" s="21"/>
      <c r="BX67" s="21"/>
      <c r="BY67" s="21"/>
      <c r="BZ67" s="21"/>
      <c r="CA67" s="21"/>
      <c r="CB67" s="21"/>
      <c r="CC67" s="21"/>
      <c r="CD67" s="21"/>
      <c r="CE67" s="21"/>
      <c r="CF67" s="21"/>
      <c r="CG67" s="21"/>
      <c r="CH67" s="21"/>
      <c r="CI67" s="21"/>
      <c r="CJ67" s="22"/>
      <c r="CK67" s="20">
        <v>428475</v>
      </c>
      <c r="CL67" s="21"/>
      <c r="CM67" s="21"/>
      <c r="CN67" s="21"/>
      <c r="CO67" s="21"/>
      <c r="CP67" s="21"/>
      <c r="CQ67" s="21"/>
      <c r="CR67" s="21"/>
      <c r="CS67" s="21"/>
      <c r="CT67" s="21"/>
      <c r="CU67" s="21"/>
      <c r="CV67" s="21"/>
      <c r="CW67" s="21"/>
      <c r="CX67" s="21"/>
      <c r="CY67" s="21"/>
      <c r="CZ67" s="21"/>
      <c r="DA67" s="21"/>
    </row>
    <row r="68" spans="1:105" s="3" customFormat="1" ht="66" customHeight="1" x14ac:dyDescent="0.2">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30</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3" customFormat="1" ht="15" x14ac:dyDescent="0.25">
      <c r="A69" s="19" t="s">
        <v>96</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row>
    <row r="70" spans="1:105" s="3" customFormat="1" ht="40.5" customHeight="1" x14ac:dyDescent="0.2">
      <c r="A70" s="14" t="s">
        <v>26</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x14ac:dyDescent="0.2">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x14ac:dyDescent="0.2">
      <c r="A72" s="14" t="s">
        <v>28</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53</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x14ac:dyDescent="0.2">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53</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x14ac:dyDescent="0.2">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53</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x14ac:dyDescent="0.2">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53</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x14ac:dyDescent="0.2">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53</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x14ac:dyDescent="0.2">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53</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x14ac:dyDescent="0.2">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53</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x14ac:dyDescent="0.2">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53</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x14ac:dyDescent="0.2">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53</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x14ac:dyDescent="0.2">
      <c r="A81" s="14" t="s">
        <v>27</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53</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x14ac:dyDescent="0.2">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53</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x14ac:dyDescent="0.2">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53</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x14ac:dyDescent="0.2">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53</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x14ac:dyDescent="0.2">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53</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x14ac:dyDescent="0.2">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53</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x14ac:dyDescent="0.2">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53</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x14ac:dyDescent="0.2">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53</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x14ac:dyDescent="0.2">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53</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x14ac:dyDescent="0.2">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53</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x14ac:dyDescent="0.2">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53</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x14ac:dyDescent="0.2">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53</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x14ac:dyDescent="0.2">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53</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x14ac:dyDescent="0.2">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53</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x14ac:dyDescent="0.2">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53</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x14ac:dyDescent="0.2">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53</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x14ac:dyDescent="0.2">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53</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x14ac:dyDescent="0.2">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53</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x14ac:dyDescent="0.2">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53</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x14ac:dyDescent="0.2">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53</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x14ac:dyDescent="0.2">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53</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x14ac:dyDescent="0.2">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53</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x14ac:dyDescent="0.2">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53</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x14ac:dyDescent="0.2">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53</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x14ac:dyDescent="0.2">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53</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x14ac:dyDescent="0.2">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53</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x14ac:dyDescent="0.2">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53</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x14ac:dyDescent="0.2">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53</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x14ac:dyDescent="0.2">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53</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x14ac:dyDescent="0.2">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53</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x14ac:dyDescent="0.2">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53</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x14ac:dyDescent="0.2">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53</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x14ac:dyDescent="0.2">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53</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x14ac:dyDescent="0.2">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53</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x14ac:dyDescent="0.2">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53</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x14ac:dyDescent="0.2">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53</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x14ac:dyDescent="0.2">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53</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x14ac:dyDescent="0.2">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53</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x14ac:dyDescent="0.2">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53</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x14ac:dyDescent="0.2">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53</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x14ac:dyDescent="0.2">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53</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x14ac:dyDescent="0.2">
      <c r="A122" s="14" t="s">
        <v>31</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53</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x14ac:dyDescent="0.2">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53</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x14ac:dyDescent="0.2">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53</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x14ac:dyDescent="0.2">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53</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x14ac:dyDescent="0.2">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53</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x14ac:dyDescent="0.2">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53</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x14ac:dyDescent="0.2">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53</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x14ac:dyDescent="0.2">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53</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x14ac:dyDescent="0.2">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53</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x14ac:dyDescent="0.2">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x14ac:dyDescent="0.2">
      <c r="A132" s="14" t="s">
        <v>33</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53</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x14ac:dyDescent="0.2">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x14ac:dyDescent="0.2">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x14ac:dyDescent="0.2">
      <c r="A135" s="14" t="s">
        <v>37</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x14ac:dyDescent="0.2">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x14ac:dyDescent="0.2">
      <c r="A137" s="14" t="s">
        <v>39</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x14ac:dyDescent="0.2">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x14ac:dyDescent="0.2">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x14ac:dyDescent="0.2">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x14ac:dyDescent="0.2">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x14ac:dyDescent="0.2">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x14ac:dyDescent="0.2">
      <c r="A143" s="14" t="s">
        <v>42</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x14ac:dyDescent="0.2">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x14ac:dyDescent="0.2">
      <c r="A145" s="14" t="s">
        <v>44</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x14ac:dyDescent="0.2">
      <c r="A146" s="14" t="s">
        <v>47</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x14ac:dyDescent="0.2">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x14ac:dyDescent="0.2">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x14ac:dyDescent="0.2">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x14ac:dyDescent="0.2">
      <c r="A150" s="14" t="s">
        <v>62</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x14ac:dyDescent="0.2">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30</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x14ac:dyDescent="0.2">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x14ac:dyDescent="0.2">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x14ac:dyDescent="0.2">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x14ac:dyDescent="0.2">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x14ac:dyDescent="0.2">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30</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x14ac:dyDescent="0.2">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30</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x14ac:dyDescent="0.2">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30</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x14ac:dyDescent="0.2">
      <c r="A159" s="14" t="s">
        <v>156</v>
      </c>
      <c r="B159" s="14"/>
      <c r="C159" s="14"/>
      <c r="D159" s="14"/>
      <c r="E159" s="14"/>
      <c r="F159" s="14"/>
      <c r="G159" s="14"/>
      <c r="H159" s="15" t="s">
        <v>36</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30</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x14ac:dyDescent="0.2">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x14ac:dyDescent="0.2">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x14ac:dyDescent="0.25">
      <c r="A162" s="19" t="s">
        <v>162</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row>
    <row r="163" spans="1:105" s="3" customFormat="1" ht="15" customHeight="1" x14ac:dyDescent="0.2">
      <c r="A163" s="14" t="s">
        <v>26</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45</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x14ac:dyDescent="0.2">
      <c r="A164" s="14" t="s">
        <v>37</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45</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x14ac:dyDescent="0.2">
      <c r="A165" s="14" t="s">
        <v>42</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x14ac:dyDescent="0.2">
      <c r="A166" s="14" t="s">
        <v>62</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x14ac:dyDescent="0.2">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x14ac:dyDescent="0.2">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x14ac:dyDescent="0.2">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x14ac:dyDescent="0.2">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x14ac:dyDescent="0.2">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x14ac:dyDescent="0.2">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x14ac:dyDescent="0.2">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x14ac:dyDescent="0.2">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x14ac:dyDescent="0.2">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x14ac:dyDescent="0.2">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x14ac:dyDescent="0.2">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x14ac:dyDescent="0.2">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x14ac:dyDescent="0.2">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x14ac:dyDescent="0.2">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x14ac:dyDescent="0.2">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x14ac:dyDescent="0.2">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x14ac:dyDescent="0.2">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x14ac:dyDescent="0.2">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x14ac:dyDescent="0.2">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x14ac:dyDescent="0.2">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x14ac:dyDescent="0.2">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x14ac:dyDescent="0.2">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x14ac:dyDescent="0.2">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x14ac:dyDescent="0.2">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x14ac:dyDescent="0.2">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x14ac:dyDescent="0.2">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x14ac:dyDescent="0.2">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x14ac:dyDescent="0.2">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x14ac:dyDescent="0.2">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x14ac:dyDescent="0.2">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x14ac:dyDescent="0.2">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x14ac:dyDescent="0.2">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x14ac:dyDescent="0.2">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x14ac:dyDescent="0.2">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x14ac:dyDescent="0.2">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x14ac:dyDescent="0.2">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x14ac:dyDescent="0.2">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x14ac:dyDescent="0.2">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x14ac:dyDescent="0.2">
      <c r="A205" s="14" t="s">
        <v>219</v>
      </c>
      <c r="B205" s="14"/>
      <c r="C205" s="14"/>
      <c r="D205" s="14"/>
      <c r="E205" s="14"/>
      <c r="F205" s="14"/>
      <c r="G205" s="14"/>
      <c r="H205" s="15" t="s">
        <v>36</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x14ac:dyDescent="0.2">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108.75" customHeight="1" x14ac:dyDescent="0.2">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sheetProtection password="CC09" sheet="1" objects="1" scenarios="1" selectLockedCells="1" selectUnlockedCells="1"/>
  <mergeCells count="1055">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6:G66"/>
    <mergeCell ref="H66:AI66"/>
    <mergeCell ref="AJ66:AY66"/>
    <mergeCell ref="AZ66:DA66"/>
    <mergeCell ref="A67:G67"/>
    <mergeCell ref="H67:AI67"/>
    <mergeCell ref="AJ67:AY67"/>
    <mergeCell ref="AZ67:BS67"/>
    <mergeCell ref="BT67:CJ67"/>
    <mergeCell ref="CK67:DA67"/>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CK50:DA50"/>
    <mergeCell ref="A51:G51"/>
    <mergeCell ref="H51:AI51"/>
    <mergeCell ref="AJ51:AY51"/>
    <mergeCell ref="AZ51:BS51"/>
    <mergeCell ref="BT51:CJ51"/>
    <mergeCell ref="CK51:DA51"/>
    <mergeCell ref="A49:G49"/>
    <mergeCell ref="H49:AI49"/>
    <mergeCell ref="AJ49:AY49"/>
    <mergeCell ref="AZ49:CJ49"/>
    <mergeCell ref="CK49:DA49"/>
    <mergeCell ref="A50:G50"/>
    <mergeCell ref="H50:AI50"/>
    <mergeCell ref="AJ50:AY50"/>
    <mergeCell ref="AZ50:BS50"/>
    <mergeCell ref="BT50:CJ50"/>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BT35:CJ35"/>
    <mergeCell ref="CK35:DA35"/>
    <mergeCell ref="Z28:DA28"/>
    <mergeCell ref="H29:DA29"/>
    <mergeCell ref="A31:DA31"/>
    <mergeCell ref="A33:AI33"/>
    <mergeCell ref="AJ33:AY33"/>
    <mergeCell ref="AZ33:BS33"/>
    <mergeCell ref="BT33:CJ33"/>
    <mergeCell ref="CK33:DA33"/>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DB55:DQ55"/>
    <mergeCell ref="DB56:DQ56"/>
    <mergeCell ref="DB52:DQ52"/>
    <mergeCell ref="X22:DA22"/>
    <mergeCell ref="X23:DA23"/>
    <mergeCell ref="H24:DA24"/>
    <mergeCell ref="H25:DA25"/>
    <mergeCell ref="Z26:DA26"/>
    <mergeCell ref="AF27:DA27"/>
    <mergeCell ref="A14:DA14"/>
    <mergeCell ref="A15:DA15"/>
    <mergeCell ref="A16:DA16"/>
    <mergeCell ref="A18:DA18"/>
    <mergeCell ref="AA20:DA20"/>
    <mergeCell ref="AH21:DA21"/>
    <mergeCell ref="BQ2:DA2"/>
    <mergeCell ref="BQ4:DA4"/>
    <mergeCell ref="A8:DA8"/>
    <mergeCell ref="A10:DA10"/>
    <mergeCell ref="AV11:CD11"/>
    <mergeCell ref="A12:DA12"/>
    <mergeCell ref="A36:G36"/>
    <mergeCell ref="H36:AI36"/>
    <mergeCell ref="AJ36:AY36"/>
    <mergeCell ref="AZ36:BS36"/>
    <mergeCell ref="BT36:CJ36"/>
    <mergeCell ref="CK36:DA36"/>
    <mergeCell ref="A34:DA34"/>
    <mergeCell ref="A35:G35"/>
    <mergeCell ref="H35:AI35"/>
    <mergeCell ref="AJ35:AY35"/>
    <mergeCell ref="AZ35:BS35"/>
  </mergeCells>
  <pageMargins left="0.78740157480314965" right="0.51181102362204722" top="0.59055118110236227" bottom="0.39370078740157483" header="0.19685039370078741" footer="0.19685039370078741"/>
  <pageSetup paperSize="9" scale="97"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48"/>
  <sheetViews>
    <sheetView view="pageBreakPreview" zoomScaleNormal="100" zoomScaleSheetLayoutView="100" workbookViewId="0">
      <pane xSplit="51" ySplit="4" topLeftCell="AZ11" activePane="bottomRight" state="frozen"/>
      <selection pane="topRight" activeCell="AZ1" sqref="AZ1"/>
      <selection pane="bottomLeft" activeCell="A5" sqref="A5"/>
      <selection pane="bottomRight" sqref="A1:XFD1048576"/>
    </sheetView>
  </sheetViews>
  <sheetFormatPr defaultColWidth="0.85546875" defaultRowHeight="15.75" x14ac:dyDescent="0.25"/>
  <cols>
    <col min="1" max="34" width="0.85546875" style="1"/>
    <col min="35" max="35" width="9.5703125" style="1" customWidth="1"/>
    <col min="36" max="59" width="0.85546875" style="1"/>
    <col min="60" max="60" width="1.5703125" style="1" customWidth="1"/>
    <col min="61" max="68" width="0.85546875" style="1"/>
    <col min="69" max="69" width="2.140625" style="1" customWidth="1"/>
    <col min="70" max="70" width="0.85546875" style="1" customWidth="1"/>
    <col min="71" max="73" width="0.85546875" style="1"/>
    <col min="74" max="74" width="0.85546875" style="1" customWidth="1"/>
    <col min="75" max="77" width="0.85546875" style="1"/>
    <col min="78" max="78" width="2" style="1" customWidth="1"/>
    <col min="79" max="86" width="0.85546875" style="1"/>
    <col min="87" max="87" width="2" style="1" customWidth="1"/>
    <col min="88" max="88" width="0.85546875" style="1" customWidth="1"/>
    <col min="89" max="95" width="0.85546875" style="1"/>
    <col min="96" max="96" width="1.7109375" style="1" customWidth="1"/>
    <col min="97" max="104" width="0.85546875" style="1"/>
    <col min="105" max="105" width="2.28515625" style="1" customWidth="1"/>
    <col min="106" max="248" width="0" style="1" hidden="1" customWidth="1"/>
    <col min="249" max="16384" width="0.85546875" style="1"/>
  </cols>
  <sheetData>
    <row r="1" spans="1:218" x14ac:dyDescent="0.25">
      <c r="B1" s="73" t="s">
        <v>223</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13"/>
    </row>
    <row r="3" spans="1:218" s="3" customFormat="1" ht="84.75" customHeight="1" x14ac:dyDescent="0.2">
      <c r="A3" s="89" t="s">
        <v>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90"/>
      <c r="AJ3" s="88" t="s">
        <v>1</v>
      </c>
      <c r="AK3" s="89"/>
      <c r="AL3" s="89"/>
      <c r="AM3" s="89"/>
      <c r="AN3" s="89"/>
      <c r="AO3" s="89"/>
      <c r="AP3" s="89"/>
      <c r="AQ3" s="89"/>
      <c r="AR3" s="89"/>
      <c r="AS3" s="89"/>
      <c r="AT3" s="89"/>
      <c r="AU3" s="89"/>
      <c r="AV3" s="89"/>
      <c r="AW3" s="89"/>
      <c r="AX3" s="89"/>
      <c r="AY3" s="90"/>
      <c r="AZ3" s="57" t="s">
        <v>298</v>
      </c>
      <c r="BA3" s="58"/>
      <c r="BB3" s="58"/>
      <c r="BC3" s="58"/>
      <c r="BD3" s="58"/>
      <c r="BE3" s="58"/>
      <c r="BF3" s="58"/>
      <c r="BG3" s="58"/>
      <c r="BH3" s="58"/>
      <c r="BI3" s="58"/>
      <c r="BJ3" s="58"/>
      <c r="BK3" s="58"/>
      <c r="BL3" s="58"/>
      <c r="BM3" s="58"/>
      <c r="BN3" s="58"/>
      <c r="BO3" s="58"/>
      <c r="BP3" s="58"/>
      <c r="BQ3" s="59"/>
      <c r="BR3" s="57" t="s">
        <v>299</v>
      </c>
      <c r="BS3" s="58"/>
      <c r="BT3" s="58"/>
      <c r="BU3" s="58"/>
      <c r="BV3" s="58"/>
      <c r="BW3" s="58"/>
      <c r="BX3" s="58"/>
      <c r="BY3" s="58"/>
      <c r="BZ3" s="58"/>
      <c r="CA3" s="58"/>
      <c r="CB3" s="58"/>
      <c r="CC3" s="58"/>
      <c r="CD3" s="58"/>
      <c r="CE3" s="58"/>
      <c r="CF3" s="58"/>
      <c r="CG3" s="58"/>
      <c r="CH3" s="58"/>
      <c r="CI3" s="59"/>
      <c r="CJ3" s="57" t="s">
        <v>300</v>
      </c>
      <c r="CK3" s="58"/>
      <c r="CL3" s="58"/>
      <c r="CM3" s="58"/>
      <c r="CN3" s="58"/>
      <c r="CO3" s="58"/>
      <c r="CP3" s="58"/>
      <c r="CQ3" s="58"/>
      <c r="CR3" s="58"/>
      <c r="CS3" s="58"/>
      <c r="CT3" s="58"/>
      <c r="CU3" s="58"/>
      <c r="CV3" s="58"/>
      <c r="CW3" s="58"/>
      <c r="CX3" s="58"/>
      <c r="CY3" s="58"/>
      <c r="CZ3" s="58"/>
      <c r="DA3" s="58"/>
      <c r="DB3" s="81"/>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row>
    <row r="4" spans="1:218" s="3" customFormat="1" ht="40.5" customHeight="1" x14ac:dyDescent="0.2">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1"/>
      <c r="AK4" s="92"/>
      <c r="AL4" s="92"/>
      <c r="AM4" s="92"/>
      <c r="AN4" s="92"/>
      <c r="AO4" s="92"/>
      <c r="AP4" s="92"/>
      <c r="AQ4" s="92"/>
      <c r="AR4" s="92"/>
      <c r="AS4" s="92"/>
      <c r="AT4" s="92"/>
      <c r="AU4" s="92"/>
      <c r="AV4" s="92"/>
      <c r="AW4" s="92"/>
      <c r="AX4" s="92"/>
      <c r="AY4" s="93"/>
      <c r="AZ4" s="57" t="s">
        <v>224</v>
      </c>
      <c r="BA4" s="58"/>
      <c r="BB4" s="58"/>
      <c r="BC4" s="58"/>
      <c r="BD4" s="58"/>
      <c r="BE4" s="58"/>
      <c r="BF4" s="58"/>
      <c r="BG4" s="58"/>
      <c r="BH4" s="59"/>
      <c r="BI4" s="57" t="s">
        <v>225</v>
      </c>
      <c r="BJ4" s="58"/>
      <c r="BK4" s="58"/>
      <c r="BL4" s="58"/>
      <c r="BM4" s="58"/>
      <c r="BN4" s="58"/>
      <c r="BO4" s="58"/>
      <c r="BP4" s="58"/>
      <c r="BQ4" s="59"/>
      <c r="BR4" s="57" t="s">
        <v>224</v>
      </c>
      <c r="BS4" s="58"/>
      <c r="BT4" s="58"/>
      <c r="BU4" s="58"/>
      <c r="BV4" s="58"/>
      <c r="BW4" s="58"/>
      <c r="BX4" s="58"/>
      <c r="BY4" s="58"/>
      <c r="BZ4" s="59"/>
      <c r="CA4" s="57" t="s">
        <v>225</v>
      </c>
      <c r="CB4" s="58"/>
      <c r="CC4" s="58"/>
      <c r="CD4" s="58"/>
      <c r="CE4" s="58"/>
      <c r="CF4" s="58"/>
      <c r="CG4" s="58"/>
      <c r="CH4" s="58"/>
      <c r="CI4" s="59"/>
      <c r="CJ4" s="57" t="s">
        <v>224</v>
      </c>
      <c r="CK4" s="58"/>
      <c r="CL4" s="58"/>
      <c r="CM4" s="58"/>
      <c r="CN4" s="58"/>
      <c r="CO4" s="58"/>
      <c r="CP4" s="58"/>
      <c r="CQ4" s="58"/>
      <c r="CR4" s="59"/>
      <c r="CS4" s="57" t="s">
        <v>225</v>
      </c>
      <c r="CT4" s="58"/>
      <c r="CU4" s="58"/>
      <c r="CV4" s="58"/>
      <c r="CW4" s="58"/>
      <c r="CX4" s="58"/>
      <c r="CY4" s="58"/>
      <c r="CZ4" s="58"/>
      <c r="DA4" s="58"/>
      <c r="DB4" s="81"/>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row>
    <row r="5" spans="1:218" s="3" customFormat="1" ht="40.5" customHeight="1" x14ac:dyDescent="0.2">
      <c r="A5" s="14" t="s">
        <v>26</v>
      </c>
      <c r="B5" s="14"/>
      <c r="C5" s="14"/>
      <c r="D5" s="14"/>
      <c r="E5" s="14"/>
      <c r="F5" s="14"/>
      <c r="G5" s="15" t="s">
        <v>226</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86"/>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218" s="3" customFormat="1" ht="31.5" customHeight="1" x14ac:dyDescent="0.2">
      <c r="A6" s="14" t="s">
        <v>28</v>
      </c>
      <c r="B6" s="14"/>
      <c r="C6" s="14"/>
      <c r="D6" s="14"/>
      <c r="E6" s="14"/>
      <c r="F6" s="14"/>
      <c r="G6" s="15" t="s">
        <v>227</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86"/>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218" s="3" customFormat="1" ht="183.75" customHeight="1" x14ac:dyDescent="0.2">
      <c r="A7" s="14"/>
      <c r="B7" s="14"/>
      <c r="C7" s="14"/>
      <c r="D7" s="14"/>
      <c r="E7" s="14"/>
      <c r="F7" s="14"/>
      <c r="G7" s="15" t="s">
        <v>229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86"/>
      <c r="AJ7" s="16" t="s">
        <v>228</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218" s="3" customFormat="1" ht="186" customHeight="1" x14ac:dyDescent="0.2">
      <c r="A8" s="14"/>
      <c r="B8" s="14"/>
      <c r="C8" s="14"/>
      <c r="D8" s="14"/>
      <c r="E8" s="14"/>
      <c r="F8" s="14"/>
      <c r="G8" s="15" t="s">
        <v>231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86"/>
      <c r="AJ8" s="16" t="s">
        <v>230</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218" s="3" customFormat="1" ht="27" customHeight="1" x14ac:dyDescent="0.2">
      <c r="A9" s="14" t="s">
        <v>31</v>
      </c>
      <c r="B9" s="14"/>
      <c r="C9" s="14"/>
      <c r="D9" s="14"/>
      <c r="E9" s="14"/>
      <c r="F9" s="14"/>
      <c r="G9" s="15" t="s">
        <v>232</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86"/>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c r="DB9" s="81"/>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row>
    <row r="10" spans="1:218" s="3" customFormat="1" ht="15" customHeight="1" x14ac:dyDescent="0.2">
      <c r="A10" s="14"/>
      <c r="B10" s="14"/>
      <c r="C10" s="14"/>
      <c r="D10" s="14"/>
      <c r="E10" s="14"/>
      <c r="F10" s="14"/>
      <c r="G10" s="15" t="s">
        <v>233</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86"/>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c r="DB10" s="101" t="e">
        <f>#REF!/'стр.1_9 (ОКОНЧАТЕЛ.ВАРИАНТ)'!CK45/12*1000</f>
        <v>#REF!</v>
      </c>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row>
    <row r="11" spans="1:218" s="12" customFormat="1" ht="27.75" customHeight="1" x14ac:dyDescent="0.2">
      <c r="A11" s="49"/>
      <c r="B11" s="49"/>
      <c r="C11" s="49"/>
      <c r="D11" s="49"/>
      <c r="E11" s="49"/>
      <c r="F11" s="49"/>
      <c r="G11" s="50" t="s">
        <v>234</v>
      </c>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94"/>
      <c r="AJ11" s="51" t="s">
        <v>228</v>
      </c>
      <c r="AK11" s="52"/>
      <c r="AL11" s="52"/>
      <c r="AM11" s="52"/>
      <c r="AN11" s="52"/>
      <c r="AO11" s="52"/>
      <c r="AP11" s="52"/>
      <c r="AQ11" s="52"/>
      <c r="AR11" s="52"/>
      <c r="AS11" s="52"/>
      <c r="AT11" s="52"/>
      <c r="AU11" s="52"/>
      <c r="AV11" s="52"/>
      <c r="AW11" s="52"/>
      <c r="AX11" s="52"/>
      <c r="AY11" s="53"/>
      <c r="AZ11" s="36">
        <f>279157.954/126.679833333333/12*1000*2</f>
        <v>367274.92010698991</v>
      </c>
      <c r="BA11" s="37"/>
      <c r="BB11" s="37"/>
      <c r="BC11" s="37"/>
      <c r="BD11" s="37"/>
      <c r="BE11" s="37"/>
      <c r="BF11" s="37"/>
      <c r="BG11" s="37"/>
      <c r="BH11" s="38"/>
      <c r="BI11" s="36">
        <f>268572.676/121.221166666666/12*1000*2</f>
        <v>369259.87348194345</v>
      </c>
      <c r="BJ11" s="37"/>
      <c r="BK11" s="37"/>
      <c r="BL11" s="37"/>
      <c r="BM11" s="37"/>
      <c r="BN11" s="37"/>
      <c r="BO11" s="37"/>
      <c r="BP11" s="37"/>
      <c r="BQ11" s="38"/>
      <c r="BR11" s="36">
        <v>367995.11900000001</v>
      </c>
      <c r="BS11" s="37"/>
      <c r="BT11" s="37"/>
      <c r="BU11" s="37"/>
      <c r="BV11" s="37"/>
      <c r="BW11" s="37"/>
      <c r="BX11" s="37"/>
      <c r="BY11" s="37"/>
      <c r="BZ11" s="38"/>
      <c r="CA11" s="36">
        <v>375921.56400000001</v>
      </c>
      <c r="CB11" s="37"/>
      <c r="CC11" s="37"/>
      <c r="CD11" s="37"/>
      <c r="CE11" s="37"/>
      <c r="CF11" s="37"/>
      <c r="CG11" s="37"/>
      <c r="CH11" s="37"/>
      <c r="CI11" s="38"/>
      <c r="CJ11" s="36">
        <f>'[3]НВВ 2020-ОКОНЧАТЕЛЬНЫЙ ВАРИАНТ'!$N$30/'стр.1_9 (ОКОНЧАТЕЛ.ВАРИАНТ)'!CK45/12*1000</f>
        <v>451689.17381470161</v>
      </c>
      <c r="CK11" s="37"/>
      <c r="CL11" s="37"/>
      <c r="CM11" s="37"/>
      <c r="CN11" s="37"/>
      <c r="CO11" s="37"/>
      <c r="CP11" s="37"/>
      <c r="CQ11" s="37"/>
      <c r="CR11" s="38"/>
      <c r="CS11" s="36">
        <v>433259.28432926215</v>
      </c>
      <c r="CT11" s="37"/>
      <c r="CU11" s="37"/>
      <c r="CV11" s="37"/>
      <c r="CW11" s="37"/>
      <c r="CX11" s="37"/>
      <c r="CY11" s="37"/>
      <c r="CZ11" s="37"/>
      <c r="DA11" s="38"/>
      <c r="DB11" s="81" t="s">
        <v>301</v>
      </c>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0" t="s">
        <v>303</v>
      </c>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row>
    <row r="12" spans="1:218" s="12" customFormat="1" ht="25.5" customHeight="1" x14ac:dyDescent="0.2">
      <c r="A12" s="49"/>
      <c r="B12" s="49"/>
      <c r="C12" s="49"/>
      <c r="D12" s="49"/>
      <c r="E12" s="49"/>
      <c r="F12" s="49"/>
      <c r="G12" s="50" t="s">
        <v>235</v>
      </c>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94"/>
      <c r="AJ12" s="51" t="s">
        <v>230</v>
      </c>
      <c r="AK12" s="52"/>
      <c r="AL12" s="52"/>
      <c r="AM12" s="52"/>
      <c r="AN12" s="52"/>
      <c r="AO12" s="52"/>
      <c r="AP12" s="52"/>
      <c r="AQ12" s="52"/>
      <c r="AR12" s="52"/>
      <c r="AS12" s="52"/>
      <c r="AT12" s="52"/>
      <c r="AU12" s="52"/>
      <c r="AV12" s="52"/>
      <c r="AW12" s="52"/>
      <c r="AX12" s="52"/>
      <c r="AY12" s="53"/>
      <c r="AZ12" s="83">
        <f>122969.56/398467.522*1000</f>
        <v>308.60623064782675</v>
      </c>
      <c r="BA12" s="84"/>
      <c r="BB12" s="84"/>
      <c r="BC12" s="84"/>
      <c r="BD12" s="84"/>
      <c r="BE12" s="84"/>
      <c r="BF12" s="84"/>
      <c r="BG12" s="84"/>
      <c r="BH12" s="85"/>
      <c r="BI12" s="83">
        <f>143200.27/390627.854*1000</f>
        <v>366.59001280538484</v>
      </c>
      <c r="BJ12" s="84"/>
      <c r="BK12" s="84"/>
      <c r="BL12" s="84"/>
      <c r="BM12" s="84"/>
      <c r="BN12" s="84"/>
      <c r="BO12" s="84"/>
      <c r="BP12" s="84"/>
      <c r="BQ12" s="85"/>
      <c r="BR12" s="83">
        <v>340.31700000000001</v>
      </c>
      <c r="BS12" s="84"/>
      <c r="BT12" s="84"/>
      <c r="BU12" s="84"/>
      <c r="BV12" s="84"/>
      <c r="BW12" s="84"/>
      <c r="BX12" s="84"/>
      <c r="BY12" s="84"/>
      <c r="BZ12" s="85"/>
      <c r="CA12" s="83">
        <v>382.18700000000001</v>
      </c>
      <c r="CB12" s="84"/>
      <c r="CC12" s="84"/>
      <c r="CD12" s="84"/>
      <c r="CE12" s="84"/>
      <c r="CF12" s="84"/>
      <c r="CG12" s="84"/>
      <c r="CH12" s="84"/>
      <c r="CI12" s="85"/>
      <c r="CJ12" s="83">
        <f>'[3]НВВ 2020-ОКОНЧАТЕЛЬНЫЙ ВАРИАНТ'!$N$38/'стр.1_9 (ОКОНЧАТЕЛ.ВАРИАНТ)'!CK46*1000</f>
        <v>377.62206857771127</v>
      </c>
      <c r="CK12" s="84"/>
      <c r="CL12" s="84"/>
      <c r="CM12" s="84"/>
      <c r="CN12" s="84"/>
      <c r="CO12" s="84"/>
      <c r="CP12" s="84"/>
      <c r="CQ12" s="84"/>
      <c r="CR12" s="85"/>
      <c r="CS12" s="83">
        <f>'[3]НВВ 2020-ОКОНЧАТЕЛЬНЫЙ ВАРИАНТ'!$N$38/'стр.1_9 (ОКОНЧАТЕЛ.ВАРИАНТ)'!CK46*1000</f>
        <v>377.62206857771127</v>
      </c>
      <c r="CT12" s="84"/>
      <c r="CU12" s="84"/>
      <c r="CV12" s="84"/>
      <c r="CW12" s="84"/>
      <c r="CX12" s="84"/>
      <c r="CY12" s="84"/>
      <c r="CZ12" s="84"/>
      <c r="DA12" s="84"/>
      <c r="DB12" s="81" t="s">
        <v>304</v>
      </c>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0" t="str">
        <f>"- ставка на компенсацию потерь (руб./1кВтч)"</f>
        <v>- ставка на компенсацию потерь (руб./1кВтч)</v>
      </c>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row>
    <row r="13" spans="1:218" s="12" customFormat="1" ht="27.75" customHeight="1" x14ac:dyDescent="0.2">
      <c r="A13" s="49"/>
      <c r="B13" s="49"/>
      <c r="C13" s="49"/>
      <c r="D13" s="49"/>
      <c r="E13" s="49"/>
      <c r="F13" s="49"/>
      <c r="G13" s="50" t="s">
        <v>236</v>
      </c>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94"/>
      <c r="AJ13" s="51" t="s">
        <v>230</v>
      </c>
      <c r="AK13" s="52"/>
      <c r="AL13" s="52"/>
      <c r="AM13" s="52"/>
      <c r="AN13" s="52"/>
      <c r="AO13" s="52"/>
      <c r="AP13" s="52"/>
      <c r="AQ13" s="52"/>
      <c r="AR13" s="52"/>
      <c r="AS13" s="52"/>
      <c r="AT13" s="52"/>
      <c r="AU13" s="52"/>
      <c r="AV13" s="52"/>
      <c r="AW13" s="52"/>
      <c r="AX13" s="52"/>
      <c r="AY13" s="53"/>
      <c r="AZ13" s="36">
        <f>402127.514/398467.522*1000</f>
        <v>1009.1851701780603</v>
      </c>
      <c r="BA13" s="37"/>
      <c r="BB13" s="37"/>
      <c r="BC13" s="37"/>
      <c r="BD13" s="37"/>
      <c r="BE13" s="37"/>
      <c r="BF13" s="37"/>
      <c r="BG13" s="37"/>
      <c r="BH13" s="38"/>
      <c r="BI13" s="36">
        <f>411772.946/390627.854*1000</f>
        <v>1054.13104002563</v>
      </c>
      <c r="BJ13" s="37"/>
      <c r="BK13" s="37"/>
      <c r="BL13" s="37"/>
      <c r="BM13" s="37"/>
      <c r="BN13" s="37"/>
      <c r="BO13" s="37"/>
      <c r="BP13" s="37"/>
      <c r="BQ13" s="38"/>
      <c r="BR13" s="36">
        <v>1049.48</v>
      </c>
      <c r="BS13" s="37"/>
      <c r="BT13" s="37"/>
      <c r="BU13" s="37"/>
      <c r="BV13" s="37"/>
      <c r="BW13" s="37"/>
      <c r="BX13" s="37"/>
      <c r="BY13" s="37"/>
      <c r="BZ13" s="38"/>
      <c r="CA13" s="36">
        <v>1095.78</v>
      </c>
      <c r="CB13" s="37"/>
      <c r="CC13" s="37"/>
      <c r="CD13" s="37"/>
      <c r="CE13" s="37"/>
      <c r="CF13" s="37"/>
      <c r="CG13" s="37"/>
      <c r="CH13" s="37"/>
      <c r="CI13" s="38"/>
      <c r="CJ13" s="36">
        <f>'стр.1_9 (ОКОНЧАТЕЛ.ВАРИАНТ)'!CK36/'стр.1_9 (ОКОНЧАТЕЛ.ВАРИАНТ)'!CK46*1000</f>
        <v>1230.8422649115671</v>
      </c>
      <c r="CK13" s="37"/>
      <c r="CL13" s="37"/>
      <c r="CM13" s="37"/>
      <c r="CN13" s="37"/>
      <c r="CO13" s="37"/>
      <c r="CP13" s="37"/>
      <c r="CQ13" s="37"/>
      <c r="CR13" s="38"/>
      <c r="CS13" s="36">
        <f>'стр.1_9 (ОКОНЧАТЕЛ.ВАРИАНТ)'!CK36/'стр.1_9 (ОКОНЧАТЕЛ.ВАРИАНТ)'!CK46*1000</f>
        <v>1230.8422649115671</v>
      </c>
      <c r="CT13" s="37"/>
      <c r="CU13" s="37"/>
      <c r="CV13" s="37"/>
      <c r="CW13" s="37"/>
      <c r="CX13" s="37"/>
      <c r="CY13" s="37"/>
      <c r="CZ13" s="37"/>
      <c r="DA13" s="38"/>
      <c r="DB13" s="81" t="s">
        <v>302</v>
      </c>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0" t="str">
        <f>"- одноставочный тариф"</f>
        <v>- одноставочный тариф</v>
      </c>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row>
    <row r="14" spans="1:218" s="3" customFormat="1" ht="27.75" customHeight="1" x14ac:dyDescent="0.2">
      <c r="A14" s="14" t="s">
        <v>37</v>
      </c>
      <c r="B14" s="14"/>
      <c r="C14" s="14"/>
      <c r="D14" s="14"/>
      <c r="E14" s="14"/>
      <c r="F14" s="14"/>
      <c r="G14" s="15" t="s">
        <v>277</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6"/>
      <c r="AJ14" s="16" t="s">
        <v>230</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c r="DB14" s="103">
        <f>CJ13/CA13</f>
        <v>1.1232567348478408</v>
      </c>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row>
    <row r="15" spans="1:218" s="3" customFormat="1" ht="27.75" customHeight="1" x14ac:dyDescent="0.2">
      <c r="A15" s="14" t="s">
        <v>42</v>
      </c>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86"/>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c r="DB15" s="103"/>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row>
    <row r="16" spans="1:218" s="3" customFormat="1" ht="54" customHeight="1" x14ac:dyDescent="0.2">
      <c r="A16" s="14" t="s">
        <v>44</v>
      </c>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86"/>
      <c r="AJ16" s="16" t="s">
        <v>230</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x14ac:dyDescent="0.2">
      <c r="A17" s="14" t="s">
        <v>47</v>
      </c>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86"/>
      <c r="AJ17" s="16" t="s">
        <v>230</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x14ac:dyDescent="0.2">
      <c r="A18" s="14" t="s">
        <v>50</v>
      </c>
      <c r="B18" s="14"/>
      <c r="C18" s="14"/>
      <c r="D18" s="14"/>
      <c r="E18" s="14"/>
      <c r="F18" s="14"/>
      <c r="G18" s="15" t="s">
        <v>240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86"/>
      <c r="AJ18" s="16" t="s">
        <v>230</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x14ac:dyDescent="0.2">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86"/>
      <c r="AJ19" s="16" t="s">
        <v>230</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x14ac:dyDescent="0.2">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86"/>
      <c r="AJ20" s="16" t="s">
        <v>230</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x14ac:dyDescent="0.2">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86"/>
      <c r="AJ21" s="16" t="s">
        <v>230</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x14ac:dyDescent="0.2">
      <c r="A22" s="14" t="s">
        <v>62</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86"/>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x14ac:dyDescent="0.2">
      <c r="A23" s="14" t="s">
        <v>64</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86"/>
      <c r="AJ23" s="16" t="s">
        <v>276</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x14ac:dyDescent="0.2">
      <c r="A24" s="14"/>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86"/>
      <c r="AJ24" s="16" t="s">
        <v>276</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x14ac:dyDescent="0.2">
      <c r="A25" s="14" t="s">
        <v>69</v>
      </c>
      <c r="B25" s="14"/>
      <c r="C25" s="14"/>
      <c r="D25" s="14"/>
      <c r="E25" s="14"/>
      <c r="F25" s="14"/>
      <c r="G25" s="15" t="s">
        <v>244</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86"/>
      <c r="AJ25" s="16" t="s">
        <v>228</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x14ac:dyDescent="0.2">
      <c r="A26" s="14" t="s">
        <v>70</v>
      </c>
      <c r="B26" s="14"/>
      <c r="C26" s="14"/>
      <c r="D26" s="14"/>
      <c r="E26" s="14"/>
      <c r="F26" s="14"/>
      <c r="G26" s="15" t="s">
        <v>246</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86"/>
      <c r="AJ26" s="16" t="s">
        <v>245</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x14ac:dyDescent="0.2">
      <c r="A27" s="14" t="s">
        <v>247</v>
      </c>
      <c r="B27" s="14"/>
      <c r="C27" s="14"/>
      <c r="D27" s="14"/>
      <c r="E27" s="14"/>
      <c r="F27" s="14"/>
      <c r="G27" s="15" t="s">
        <v>248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86"/>
      <c r="AJ27" s="16" t="s">
        <v>245</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x14ac:dyDescent="0.2">
      <c r="A28" s="14" t="s">
        <v>249</v>
      </c>
      <c r="B28" s="14"/>
      <c r="C28" s="14"/>
      <c r="D28" s="14"/>
      <c r="E28" s="14"/>
      <c r="F28" s="14"/>
      <c r="G28" s="15" t="s">
        <v>250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86"/>
      <c r="AJ28" s="16" t="s">
        <v>245</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x14ac:dyDescent="0.2">
      <c r="A29" s="14"/>
      <c r="B29" s="14"/>
      <c r="C29" s="14"/>
      <c r="D29" s="14"/>
      <c r="E29" s="14"/>
      <c r="F29" s="14"/>
      <c r="G29" s="95" t="s">
        <v>251</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6"/>
      <c r="AJ29" s="16" t="s">
        <v>245</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x14ac:dyDescent="0.2">
      <c r="A30" s="14"/>
      <c r="B30" s="14"/>
      <c r="C30" s="14"/>
      <c r="D30" s="14"/>
      <c r="E30" s="14"/>
      <c r="F30" s="14"/>
      <c r="G30" s="95" t="s">
        <v>252</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6"/>
      <c r="AJ30" s="16" t="s">
        <v>245</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x14ac:dyDescent="0.2">
      <c r="A31" s="14"/>
      <c r="B31" s="14"/>
      <c r="C31" s="14"/>
      <c r="D31" s="14"/>
      <c r="E31" s="14"/>
      <c r="F31" s="14"/>
      <c r="G31" s="95" t="s">
        <v>253</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6"/>
      <c r="AJ31" s="16" t="s">
        <v>245</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x14ac:dyDescent="0.2">
      <c r="A32" s="14"/>
      <c r="B32" s="14"/>
      <c r="C32" s="14"/>
      <c r="D32" s="14"/>
      <c r="E32" s="14"/>
      <c r="F32" s="14"/>
      <c r="G32" s="95" t="s">
        <v>254</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6"/>
      <c r="AJ32" s="16" t="s">
        <v>245</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x14ac:dyDescent="0.2">
      <c r="A33" s="14" t="s">
        <v>255</v>
      </c>
      <c r="B33" s="14"/>
      <c r="C33" s="14"/>
      <c r="D33" s="14"/>
      <c r="E33" s="14"/>
      <c r="F33" s="14"/>
      <c r="G33" s="15" t="s">
        <v>256</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86"/>
      <c r="AJ33" s="16" t="s">
        <v>245</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x14ac:dyDescent="0.2">
      <c r="A34" s="14" t="s">
        <v>72</v>
      </c>
      <c r="B34" s="14"/>
      <c r="C34" s="14"/>
      <c r="D34" s="14"/>
      <c r="E34" s="14"/>
      <c r="F34" s="14"/>
      <c r="G34" s="15" t="s">
        <v>257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86"/>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x14ac:dyDescent="0.2">
      <c r="A35" s="14" t="s">
        <v>74</v>
      </c>
      <c r="B35" s="14"/>
      <c r="C35" s="14"/>
      <c r="D35" s="14"/>
      <c r="E35" s="14"/>
      <c r="F35" s="14"/>
      <c r="G35" s="15" t="s">
        <v>259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86"/>
      <c r="AJ35" s="16" t="s">
        <v>258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x14ac:dyDescent="0.2">
      <c r="A36" s="14" t="s">
        <v>260</v>
      </c>
      <c r="B36" s="14"/>
      <c r="C36" s="14"/>
      <c r="D36" s="14"/>
      <c r="E36" s="14"/>
      <c r="F36" s="14"/>
      <c r="G36" s="15" t="s">
        <v>261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86"/>
      <c r="AJ36" s="16" t="s">
        <v>245</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x14ac:dyDescent="0.2">
      <c r="A37" s="14" t="s">
        <v>76</v>
      </c>
      <c r="B37" s="14"/>
      <c r="C37" s="14"/>
      <c r="D37" s="14"/>
      <c r="E37" s="14"/>
      <c r="F37" s="14"/>
      <c r="G37" s="15" t="s">
        <v>262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86"/>
      <c r="AJ37" s="16" t="s">
        <v>275</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x14ac:dyDescent="0.2">
      <c r="A38" s="14"/>
      <c r="B38" s="14"/>
      <c r="C38" s="14"/>
      <c r="D38" s="14"/>
      <c r="E38" s="14"/>
      <c r="F38" s="14"/>
      <c r="G38" s="97" t="s">
        <v>263</v>
      </c>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8"/>
      <c r="AJ38" s="16" t="s">
        <v>275</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x14ac:dyDescent="0.2">
      <c r="A39" s="14"/>
      <c r="B39" s="14"/>
      <c r="C39" s="14"/>
      <c r="D39" s="14"/>
      <c r="E39" s="14"/>
      <c r="F39" s="14"/>
      <c r="G39" s="97" t="s">
        <v>264</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8"/>
      <c r="AJ39" s="16" t="s">
        <v>275</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spans="1:105" ht="3" customHeight="1" x14ac:dyDescent="0.25"/>
    <row r="41" spans="1:105" s="9" customFormat="1" ht="11.25" x14ac:dyDescent="0.2">
      <c r="A41" s="87" t="s">
        <v>265</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row>
    <row r="42" spans="1:105" s="9" customFormat="1" ht="11.25" x14ac:dyDescent="0.2">
      <c r="A42" s="87" t="s">
        <v>266</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row>
    <row r="43" spans="1:105" s="9" customFormat="1" ht="11.25" x14ac:dyDescent="0.2">
      <c r="A43" s="87" t="s">
        <v>267</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row>
    <row r="44" spans="1:105" s="9" customFormat="1" ht="11.25" x14ac:dyDescent="0.2">
      <c r="A44" s="87" t="s">
        <v>268</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row>
    <row r="46" spans="1:105" s="10" customFormat="1" ht="45" customHeight="1" x14ac:dyDescent="0.2">
      <c r="F46" s="10" t="s">
        <v>269</v>
      </c>
      <c r="V46" s="99" t="s">
        <v>270</v>
      </c>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row>
    <row r="47" spans="1:105" ht="60" customHeight="1" x14ac:dyDescent="0.25">
      <c r="V47" s="99" t="s">
        <v>271</v>
      </c>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row>
    <row r="48" spans="1:105" ht="3" customHeight="1" x14ac:dyDescent="0.25"/>
  </sheetData>
  <sheetProtection password="CC09" sheet="1" objects="1" scenarios="1" selectLockedCells="1" selectUnlockedCells="1"/>
  <mergeCells count="345">
    <mergeCell ref="CS5:DA5"/>
    <mergeCell ref="A6:F6"/>
    <mergeCell ref="G6:AI6"/>
    <mergeCell ref="CA6:CI6"/>
    <mergeCell ref="CJ6:CR6"/>
    <mergeCell ref="CS6:DA6"/>
    <mergeCell ref="DB15:FI1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A7:F7"/>
    <mergeCell ref="G7:AI7"/>
    <mergeCell ref="AJ7:AY7"/>
    <mergeCell ref="BR5:BZ5"/>
    <mergeCell ref="CA5:CI5"/>
    <mergeCell ref="CJ5:CR5"/>
    <mergeCell ref="CJ9:CR9"/>
    <mergeCell ref="CS9:DA9"/>
    <mergeCell ref="AZ7:BH7"/>
    <mergeCell ref="BI7:BQ7"/>
    <mergeCell ref="BR7:BZ7"/>
    <mergeCell ref="AJ6:AY6"/>
    <mergeCell ref="AZ6:BH6"/>
    <mergeCell ref="BI6:BQ6"/>
    <mergeCell ref="BR6:BZ6"/>
    <mergeCell ref="CJ8:CR8"/>
    <mergeCell ref="CS8:DA8"/>
    <mergeCell ref="CA7:CI7"/>
    <mergeCell ref="CJ7:CR7"/>
    <mergeCell ref="CS7:DA7"/>
    <mergeCell ref="A8:F8"/>
    <mergeCell ref="G8:AI8"/>
    <mergeCell ref="AJ8:AY8"/>
    <mergeCell ref="AZ8:BH8"/>
    <mergeCell ref="BI8:BQ8"/>
    <mergeCell ref="BR8:BZ8"/>
    <mergeCell ref="CA8:CI8"/>
    <mergeCell ref="A10:F10"/>
    <mergeCell ref="G10:AI10"/>
    <mergeCell ref="AJ10:AY10"/>
    <mergeCell ref="AZ10:BH10"/>
    <mergeCell ref="BI10:BQ10"/>
    <mergeCell ref="BR10:BZ10"/>
    <mergeCell ref="CA10:CI10"/>
    <mergeCell ref="A9:F9"/>
    <mergeCell ref="G9:AI9"/>
    <mergeCell ref="AJ9:AY9"/>
    <mergeCell ref="AZ9:BH9"/>
    <mergeCell ref="BI9:BQ9"/>
    <mergeCell ref="BR9:BZ9"/>
    <mergeCell ref="CA9:CI9"/>
    <mergeCell ref="CJ10:CR10"/>
    <mergeCell ref="CS10:DA10"/>
    <mergeCell ref="A12:F12"/>
    <mergeCell ref="G12:AI12"/>
    <mergeCell ref="AJ12:AY12"/>
    <mergeCell ref="AZ12:BH12"/>
    <mergeCell ref="BI12:BQ12"/>
    <mergeCell ref="A11:F11"/>
    <mergeCell ref="G11:AI11"/>
    <mergeCell ref="AJ11:AY11"/>
    <mergeCell ref="AZ11:BH11"/>
    <mergeCell ref="BI11:BQ11"/>
    <mergeCell ref="BR12:BZ12"/>
    <mergeCell ref="CA12:CI12"/>
    <mergeCell ref="CJ12:CR12"/>
    <mergeCell ref="CS12:DA12"/>
    <mergeCell ref="A13:F13"/>
    <mergeCell ref="G13:AI13"/>
    <mergeCell ref="AJ13:AY13"/>
    <mergeCell ref="AZ13:BH13"/>
    <mergeCell ref="BI13:BQ13"/>
    <mergeCell ref="DB12:FI12"/>
    <mergeCell ref="FJ12:HJ12"/>
    <mergeCell ref="CA11:CI11"/>
    <mergeCell ref="CJ11:CR11"/>
    <mergeCell ref="CS11:DA11"/>
    <mergeCell ref="DB11:FI11"/>
    <mergeCell ref="FJ11:HJ11"/>
    <mergeCell ref="BR11:BZ11"/>
    <mergeCell ref="CA13:CI13"/>
    <mergeCell ref="CJ13:CR13"/>
    <mergeCell ref="CS13:DA13"/>
    <mergeCell ref="DB13:FI13"/>
    <mergeCell ref="FJ13:HJ13"/>
    <mergeCell ref="BR13:BZ13"/>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4:F14"/>
    <mergeCell ref="G14:AI14"/>
    <mergeCell ref="AJ14:AY14"/>
    <mergeCell ref="AZ14:BH14"/>
    <mergeCell ref="BI14:BQ14"/>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A44:DA44"/>
    <mergeCell ref="V46:DA46"/>
    <mergeCell ref="V47:DA47"/>
    <mergeCell ref="DB4:FI4"/>
    <mergeCell ref="DB3:FI3"/>
    <mergeCell ref="DB10:FI10"/>
    <mergeCell ref="DB9:FI9"/>
    <mergeCell ref="DB14:FI14"/>
    <mergeCell ref="CA39:CI39"/>
    <mergeCell ref="CJ39:CR39"/>
    <mergeCell ref="CS39:DA39"/>
    <mergeCell ref="A41:DA41"/>
    <mergeCell ref="A42:DA42"/>
    <mergeCell ref="A43:DA43"/>
    <mergeCell ref="A39:F39"/>
    <mergeCell ref="G39:AI39"/>
    <mergeCell ref="AJ39:AY39"/>
    <mergeCell ref="AZ39:BH39"/>
    <mergeCell ref="BI39:BQ39"/>
    <mergeCell ref="BR39:BZ39"/>
    <mergeCell ref="CS37:DA37"/>
    <mergeCell ref="A38:F38"/>
    <mergeCell ref="G38:AI38"/>
    <mergeCell ref="AJ38:AY38"/>
  </mergeCells>
  <pageMargins left="0.78740157480314965" right="0.51181102362204722" top="0.59055118110236227" bottom="0.39370078740157483" header="0.19685039370078741" footer="0.19685039370078741"/>
  <pageSetup paperSize="9" scale="85"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стр.1_9</vt:lpstr>
      <vt:lpstr>стр.10_12</vt:lpstr>
      <vt:lpstr>стр.1_9 (ОКОНЧАТЕЛ.ВАРИАНТ)</vt:lpstr>
      <vt:lpstr>стр.10_12 (ОКОНЧАТЕЛ.ВАРИАНТ)</vt:lpstr>
      <vt:lpstr>стр.1_9!Заголовки_для_печати</vt:lpstr>
      <vt:lpstr>'стр.1_9 (ОКОНЧАТЕЛ.ВАРИАНТ)'!Заголовки_для_печати</vt:lpstr>
      <vt:lpstr>стр.10_12!Заголовки_для_печати</vt:lpstr>
      <vt:lpstr>'стр.10_12 (ОКОНЧАТЕЛ.ВАРИАНТ)'!Заголовки_для_печати</vt:lpstr>
      <vt:lpstr>'стр.1_9 (ОКОНЧАТЕЛ.ВАРИАНТ)'!Область_печати</vt:lpstr>
      <vt:lpstr>стр.10_12!Область_печати</vt:lpstr>
      <vt:lpstr>'стр.10_12 (ОКОНЧАТЕЛ.ВАРИАНТ)'!Область_печати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Елена</cp:lastModifiedBy>
  <cp:lastPrinted>2019-04-19T10:41:57Z</cp:lastPrinted>
  <dcterms:created xsi:type="dcterms:W3CDTF">2011-01-11T10:25:48Z</dcterms:created>
  <dcterms:modified xsi:type="dcterms:W3CDTF">2019-04-30T00:01:13Z</dcterms:modified>
</cp:coreProperties>
</file>